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6\"/>
    </mc:Choice>
  </mc:AlternateContent>
  <bookViews>
    <workbookView xWindow="0" yWindow="0" windowWidth="18252" windowHeight="534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REPORTE!$A$4:$Q$62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A74" i="1"/>
  <c r="A75" i="1"/>
  <c r="A76" i="1"/>
  <c r="A77" i="1"/>
  <c r="A78" i="1"/>
  <c r="A79" i="1"/>
  <c r="A80" i="1"/>
  <c r="A81" i="1"/>
  <c r="A82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73" i="1"/>
  <c r="A72" i="1"/>
  <c r="A71" i="1"/>
  <c r="A70" i="1"/>
  <c r="A69" i="1"/>
  <c r="A68" i="1"/>
  <c r="A67" i="1"/>
  <c r="A66" i="1"/>
  <c r="A65" i="1"/>
  <c r="A64" i="1"/>
  <c r="A63" i="1"/>
  <c r="A62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8" i="1"/>
  <c r="F8" i="1"/>
  <c r="G8" i="1"/>
  <c r="H8" i="1"/>
  <c r="I8" i="1"/>
  <c r="J8" i="1"/>
  <c r="K8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3" i="1"/>
  <c r="F13" i="1"/>
  <c r="G13" i="1"/>
  <c r="H13" i="1"/>
  <c r="I13" i="1"/>
  <c r="J13" i="1"/>
  <c r="K13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25" i="1"/>
  <c r="F25" i="1"/>
  <c r="G25" i="1"/>
  <c r="H25" i="1"/>
  <c r="I25" i="1"/>
  <c r="J25" i="1"/>
  <c r="K25" i="1"/>
  <c r="A30" i="1"/>
  <c r="F30" i="1"/>
  <c r="G30" i="1"/>
  <c r="H30" i="1"/>
  <c r="I30" i="1"/>
  <c r="J30" i="1"/>
  <c r="K30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8" i="1"/>
  <c r="F38" i="1"/>
  <c r="G38" i="1"/>
  <c r="H38" i="1"/>
  <c r="I38" i="1"/>
  <c r="J38" i="1"/>
  <c r="K38" i="1"/>
  <c r="A46" i="1"/>
  <c r="F46" i="1"/>
  <c r="G46" i="1"/>
  <c r="H46" i="1"/>
  <c r="I46" i="1"/>
  <c r="J46" i="1"/>
  <c r="K46" i="1"/>
  <c r="A50" i="1"/>
  <c r="F50" i="1"/>
  <c r="G50" i="1"/>
  <c r="H50" i="1"/>
  <c r="I50" i="1"/>
  <c r="J50" i="1"/>
  <c r="K50" i="1"/>
  <c r="A52" i="1"/>
  <c r="F52" i="1"/>
  <c r="G52" i="1"/>
  <c r="H52" i="1"/>
  <c r="I52" i="1"/>
  <c r="J52" i="1"/>
  <c r="K52" i="1"/>
  <c r="A55" i="1"/>
  <c r="F55" i="1"/>
  <c r="G55" i="1"/>
  <c r="H55" i="1"/>
  <c r="I55" i="1"/>
  <c r="J55" i="1"/>
  <c r="K55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19" i="1"/>
  <c r="F19" i="1"/>
  <c r="G19" i="1"/>
  <c r="H19" i="1"/>
  <c r="I19" i="1"/>
  <c r="J19" i="1"/>
  <c r="K19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9" i="1"/>
  <c r="F29" i="1"/>
  <c r="G29" i="1"/>
  <c r="H29" i="1"/>
  <c r="I29" i="1"/>
  <c r="J29" i="1"/>
  <c r="K29" i="1"/>
  <c r="A33" i="1"/>
  <c r="F33" i="1"/>
  <c r="G33" i="1"/>
  <c r="H33" i="1"/>
  <c r="I33" i="1"/>
  <c r="J33" i="1"/>
  <c r="K33" i="1"/>
  <c r="A48" i="1"/>
  <c r="F48" i="1"/>
  <c r="G48" i="1"/>
  <c r="H48" i="1"/>
  <c r="I48" i="1"/>
  <c r="J48" i="1"/>
  <c r="K48" i="1"/>
  <c r="A51" i="1"/>
  <c r="F51" i="1"/>
  <c r="G51" i="1"/>
  <c r="H51" i="1"/>
  <c r="I51" i="1"/>
  <c r="J51" i="1"/>
  <c r="K51" i="1"/>
  <c r="A39" i="1" l="1"/>
  <c r="A40" i="1"/>
  <c r="A41" i="1"/>
  <c r="A42" i="1"/>
  <c r="A43" i="1"/>
  <c r="A44" i="1"/>
  <c r="A45" i="1"/>
  <c r="A47" i="1"/>
  <c r="A49" i="1"/>
  <c r="A53" i="1"/>
  <c r="A54" i="1"/>
  <c r="A56" i="1"/>
  <c r="A57" i="1"/>
  <c r="A61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9" i="1"/>
  <c r="G49" i="1"/>
  <c r="H49" i="1"/>
  <c r="I49" i="1"/>
  <c r="J49" i="1"/>
  <c r="K49" i="1"/>
  <c r="F53" i="1"/>
  <c r="G53" i="1"/>
  <c r="H53" i="1"/>
  <c r="I53" i="1"/>
  <c r="J53" i="1"/>
  <c r="K53" i="1"/>
  <c r="F54" i="1"/>
  <c r="G54" i="1"/>
  <c r="H54" i="1"/>
  <c r="I54" i="1"/>
  <c r="J54" i="1"/>
  <c r="K54" i="1"/>
  <c r="F56" i="1"/>
  <c r="G56" i="1"/>
  <c r="H56" i="1"/>
  <c r="I56" i="1"/>
  <c r="J56" i="1"/>
  <c r="K56" i="1"/>
  <c r="F57" i="1"/>
  <c r="G57" i="1"/>
  <c r="H57" i="1"/>
  <c r="I57" i="1"/>
  <c r="J57" i="1"/>
  <c r="K57" i="1"/>
  <c r="F61" i="1"/>
  <c r="G61" i="1"/>
  <c r="H61" i="1"/>
  <c r="I61" i="1"/>
  <c r="J61" i="1"/>
  <c r="K61" i="1"/>
  <c r="A26" i="1"/>
  <c r="A27" i="1"/>
  <c r="A28" i="1"/>
  <c r="A31" i="1"/>
  <c r="A32" i="1"/>
  <c r="A36" i="1"/>
  <c r="A37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31" i="1"/>
  <c r="G31" i="1"/>
  <c r="H31" i="1"/>
  <c r="I31" i="1"/>
  <c r="J31" i="1"/>
  <c r="K31" i="1"/>
  <c r="F32" i="1"/>
  <c r="G32" i="1"/>
  <c r="H32" i="1"/>
  <c r="I32" i="1"/>
  <c r="J32" i="1"/>
  <c r="K32" i="1"/>
  <c r="F36" i="1"/>
  <c r="G36" i="1"/>
  <c r="H36" i="1"/>
  <c r="I36" i="1"/>
  <c r="J36" i="1"/>
  <c r="K36" i="1"/>
  <c r="F37" i="1"/>
  <c r="G37" i="1"/>
  <c r="H37" i="1"/>
  <c r="I37" i="1"/>
  <c r="J37" i="1"/>
  <c r="K37" i="1"/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K15" i="1"/>
  <c r="A18" i="1"/>
  <c r="A17" i="1"/>
  <c r="A15" i="1"/>
  <c r="F14" i="1"/>
  <c r="G14" i="1"/>
  <c r="H14" i="1"/>
  <c r="I14" i="1"/>
  <c r="J14" i="1"/>
  <c r="K14" i="1"/>
  <c r="A14" i="1"/>
  <c r="F12" i="1"/>
  <c r="G12" i="1"/>
  <c r="H12" i="1"/>
  <c r="I12" i="1"/>
  <c r="J12" i="1"/>
  <c r="K12" i="1"/>
  <c r="A12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<sst xmlns="http://schemas.openxmlformats.org/spreadsheetml/2006/main" count="13593" uniqueCount="2639">
  <si>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</si>
  <si>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</si>
  <si>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</si>
  <si>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</si>
  <si>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</si>
  <si>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</si>
  <si>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</si>
  <si>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</si>
  <si>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</si>
  <si>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</si>
  <si>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</si>
  <si>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</si>
  <si>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</si>
  <si>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</si>
  <si>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</si>
  <si>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</si>
  <si>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</si>
  <si>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</si>
  <si>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</si>
  <si>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</si>
  <si>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</si>
  <si>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</si>
  <si>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</si>
  <si>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</si>
  <si>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</si>
  <si>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</si>
  <si>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</si>
  <si>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</si>
  <si>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</si>
  <si>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</si>
  <si>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</si>
  <si>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</si>
  <si>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</si>
  <si>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</si>
  <si>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</si>
  <si>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</si>
  <si>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</si>
  <si>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</si>
  <si>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</si>
  <si>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</si>
  <si>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</si>
  <si>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</si>
  <si>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</si>
  <si>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</si>
  <si>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</si>
  <si>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</si>
  <si>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</si>
  <si>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</si>
  <si>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</si>
  <si>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</si>
  <si>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</si>
  <si>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</si>
  <si>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</si>
  <si>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</si>
  <si>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</si>
  <si>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</si>
  <si>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</si>
  <si>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</si>
  <si>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</si>
  <si>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</si>
  <si>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</si>
  <si>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</si>
  <si>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</si>
  <si>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</si>
  <si>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</si>
  <si>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</si>
  <si>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</si>
  <si>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</si>
  <si>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</si>
  <si>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</si>
  <si>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</si>
  <si>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</si>
  <si>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</si>
  <si>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</si>
  <si>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</si>
  <si>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</si>
  <si>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</si>
  <si>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</si>
  <si>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</si>
  <si>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</si>
  <si>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</si>
  <si>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</si>
  <si>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</si>
  <si>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</si>
  <si>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</si>
  <si>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</si>
  <si>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</si>
  <si>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</si>
  <si>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</si>
  <si>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</si>
  <si>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</si>
  <si>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</si>
  <si>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</si>
  <si>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</si>
  <si>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</si>
  <si>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</si>
  <si>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</si>
  <si>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</si>
  <si>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</si>
  <si>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</si>
  <si>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</si>
  <si>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</si>
  <si>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</si>
  <si>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</si>
  <si>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</si>
  <si>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</si>
  <si>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</si>
  <si>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</si>
  <si>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</si>
  <si>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</si>
  <si>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</si>
  <si>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</si>
  <si>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</si>
  <si>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</si>
  <si>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</si>
  <si>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</si>
  <si>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</si>
  <si>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</si>
  <si>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</si>
  <si>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</si>
  <si>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</si>
  <si>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</si>
  <si>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</si>
  <si>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</si>
  <si>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</si>
  <si>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</si>
  <si>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</si>
  <si>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</si>
  <si>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</si>
  <si>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</si>
  <si>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</si>
  <si>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</si>
  <si>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</si>
  <si>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</si>
  <si>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</si>
  <si>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</si>
  <si>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</si>
  <si>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</si>
  <si>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</si>
  <si>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</si>
  <si>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</si>
  <si>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</si>
  <si>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</si>
  <si>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</si>
  <si>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</si>
  <si>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</si>
  <si>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</si>
  <si>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</si>
  <si>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</si>
  <si>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</si>
  <si>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</si>
  <si>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</si>
  <si>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</si>
  <si>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</si>
  <si>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</si>
  <si>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</si>
  <si>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</si>
  <si>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</si>
  <si>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</si>
  <si>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</si>
  <si>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</si>
  <si>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</si>
  <si>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</si>
  <si>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</si>
  <si>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</si>
  <si>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</si>
  <si>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</si>
  <si>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</si>
  <si>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</si>
  <si>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</si>
  <si>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</si>
  <si>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</si>
  <si>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</si>
  <si>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</si>
  <si>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</si>
  <si>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</si>
  <si>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</si>
  <si>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</si>
  <si>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</si>
  <si>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</si>
  <si>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</si>
  <si>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</si>
  <si>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</si>
  <si>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</si>
  <si>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</si>
  <si>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</si>
  <si>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</si>
  <si>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</si>
  <si>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</si>
  <si>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</si>
  <si>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</si>
  <si>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</si>
  <si>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</si>
  <si>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</si>
  <si>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</si>
  <si>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</si>
  <si>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</si>
  <si>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</si>
  <si>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</si>
  <si>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</si>
  <si>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</si>
  <si>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</si>
  <si>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</si>
  <si>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</si>
  <si>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</si>
  <si>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</si>
  <si>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</si>
  <si>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</si>
  <si>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</si>
  <si>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</si>
  <si>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</si>
  <si>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</si>
  <si>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</si>
  <si>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</si>
  <si>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</si>
  <si>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</si>
  <si>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</si>
  <si>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</si>
  <si>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</si>
  <si>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</si>
  <si>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</si>
  <si>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</si>
  <si>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</si>
  <si>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</si>
  <si>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</si>
  <si>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</si>
  <si>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</si>
  <si>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</si>
  <si>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</si>
  <si>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</si>
  <si>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</si>
  <si>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</si>
  <si>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</si>
  <si>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</si>
  <si>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</si>
  <si>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</si>
  <si>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</si>
  <si>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</si>
  <si>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</si>
  <si>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</si>
  <si>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</si>
  <si>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</si>
  <si>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</si>
  <si>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</si>
  <si>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</si>
  <si>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</si>
  <si>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</si>
  <si>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</si>
  <si>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</si>
  <si>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</si>
  <si>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</si>
  <si>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</si>
  <si>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</si>
  <si>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</si>
  <si>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</si>
  <si>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</si>
  <si>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</si>
  <si>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</si>
  <si>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</si>
  <si>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</si>
  <si>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</si>
  <si>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</si>
  <si>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</si>
  <si>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</si>
  <si>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</si>
  <si>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</si>
  <si>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</si>
  <si>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</si>
  <si>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</si>
  <si>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</si>
  <si>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</si>
  <si>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</si>
  <si>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</si>
  <si>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</si>
  <si>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</si>
  <si>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</si>
  <si>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</si>
  <si>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</si>
  <si>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</si>
  <si>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</si>
  <si>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</si>
  <si>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</si>
  <si>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</si>
  <si>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</si>
  <si>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</si>
  <si>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</si>
  <si>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</si>
  <si>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</si>
  <si>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</si>
  <si>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</si>
  <si>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</si>
  <si>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</si>
  <si>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</si>
  <si>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</si>
  <si>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</si>
  <si>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</si>
  <si>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</si>
  <si>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</si>
  <si>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</si>
  <si>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</si>
  <si>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</si>
  <si>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</si>
  <si>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</si>
  <si>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</si>
  <si>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</si>
  <si>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</si>
  <si>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</si>
  <si>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</si>
  <si>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</si>
  <si>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</si>
  <si>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</si>
  <si>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</si>
  <si>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</si>
  <si>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</si>
  <si>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</si>
  <si>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</si>
  <si>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</si>
  <si>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</si>
  <si>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</si>
  <si>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</si>
  <si>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</si>
  <si>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</si>
  <si>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</si>
  <si>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</si>
  <si>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</si>
  <si>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</si>
  <si>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</si>
  <si>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</si>
  <si>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</si>
  <si>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</si>
  <si>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</si>
  <si>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</si>
  <si>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</si>
  <si>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</si>
  <si>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</si>
  <si>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</si>
  <si>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</si>
  <si>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</si>
  <si>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</si>
  <si>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</si>
  <si>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</si>
  <si>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</si>
  <si>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</si>
  <si>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</si>
  <si>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</si>
  <si>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</si>
  <si>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</si>
  <si>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</si>
  <si>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</si>
  <si>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</si>
  <si>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</si>
  <si>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</si>
  <si>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</si>
  <si>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</si>
  <si>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</si>
  <si>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</si>
  <si>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</si>
  <si>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</si>
  <si>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</si>
  <si>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</si>
  <si>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</si>
  <si>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</si>
  <si>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</si>
  <si>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</si>
  <si>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</si>
  <si>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</si>
  <si>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</si>
  <si>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</si>
  <si>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</si>
  <si>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</si>
  <si>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</si>
  <si>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</si>
  <si>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</si>
  <si>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</si>
  <si>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</si>
  <si>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</si>
  <si>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</si>
  <si>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</si>
  <si>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</si>
  <si>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</si>
  <si>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</si>
  <si>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</si>
  <si>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</si>
  <si>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</si>
  <si>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</si>
  <si>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</si>
  <si>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</si>
  <si>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</si>
  <si>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</si>
  <si>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</si>
  <si>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</si>
  <si>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</si>
  <si>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</si>
  <si>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</si>
  <si>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</si>
  <si>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</si>
  <si>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</si>
  <si>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</si>
  <si>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</si>
  <si>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</si>
  <si>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</si>
  <si>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</si>
  <si>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</si>
  <si>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</si>
  <si>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</si>
  <si>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</si>
  <si>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</si>
  <si>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</si>
  <si>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</si>
  <si>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</si>
  <si>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</si>
  <si>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</si>
  <si>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</si>
  <si>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</si>
  <si>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</si>
  <si>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</si>
  <si>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</si>
  <si>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</si>
  <si>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</si>
  <si>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</si>
  <si>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</si>
  <si>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</si>
  <si>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</si>
  <si>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</si>
  <si>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</si>
  <si>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</si>
  <si>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</si>
  <si>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</si>
  <si>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</si>
  <si>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</si>
  <si>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</si>
  <si>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</si>
  <si>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</si>
  <si>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</si>
  <si>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</si>
  <si>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</si>
  <si>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</si>
  <si>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</si>
  <si>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</si>
  <si>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</si>
  <si>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</si>
  <si>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</si>
  <si>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</si>
  <si>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</si>
  <si>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</si>
  <si>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</si>
  <si>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</si>
  <si>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</si>
  <si>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</si>
  <si>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</si>
  <si>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</si>
  <si>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</si>
  <si>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</si>
  <si>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</si>
  <si>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</si>
  <si>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</si>
  <si>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</si>
  <si>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</si>
  <si>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</si>
  <si>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</si>
  <si>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</si>
  <si>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</si>
  <si>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</si>
  <si>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</si>
  <si>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</si>
  <si>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</si>
  <si>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</si>
  <si>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</si>
  <si>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</si>
  <si>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</si>
  <si>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</si>
  <si>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</si>
  <si>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</si>
  <si>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</si>
  <si>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</si>
  <si>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</si>
  <si>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</si>
  <si>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</si>
  <si>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</si>
  <si>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</si>
  <si>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</si>
  <si>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</si>
  <si>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</si>
  <si>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</si>
  <si>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</si>
  <si>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</si>
  <si>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</si>
  <si>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</si>
  <si>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</si>
  <si>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</si>
  <si>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</si>
  <si>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</si>
  <si>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</si>
  <si>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</si>
  <si>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</si>
  <si>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</si>
  <si>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</si>
  <si>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</si>
  <si>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</si>
  <si>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</si>
  <si>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</si>
  <si>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</si>
  <si>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</si>
  <si>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</si>
  <si>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</si>
  <si>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</si>
  <si>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</si>
  <si>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</si>
  <si>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</si>
  <si>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</si>
  <si>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</si>
  <si>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</si>
  <si>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</si>
  <si>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</si>
  <si>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</si>
  <si>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</si>
  <si>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</si>
  <si>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</si>
  <si>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</si>
  <si>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</si>
  <si>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</si>
  <si>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</si>
  <si>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</si>
  <si>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</si>
  <si>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</si>
  <si>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</si>
  <si>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</si>
  <si>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</si>
  <si>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</si>
  <si>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</si>
  <si>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</si>
  <si>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</si>
  <si>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</si>
  <si>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</si>
  <si>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</si>
  <si>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</si>
  <si>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</si>
  <si>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</si>
  <si>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</si>
  <si>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</si>
  <si>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</si>
  <si>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</si>
  <si>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</si>
  <si>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</si>
  <si>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</si>
  <si>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</si>
  <si>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</si>
  <si>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</si>
  <si>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</si>
  <si>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</si>
  <si>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</si>
  <si>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</si>
  <si>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</si>
  <si>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</si>
  <si>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</si>
  <si>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</si>
  <si>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</si>
  <si>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</si>
  <si>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</si>
  <si>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</si>
  <si>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</si>
  <si>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</si>
  <si>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</si>
  <si>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</si>
  <si>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</si>
  <si>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</si>
  <si>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</si>
  <si>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</si>
  <si>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</si>
  <si>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</si>
  <si>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</si>
  <si>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</si>
  <si>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</si>
  <si>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</si>
  <si>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</si>
  <si>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</si>
  <si>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</si>
  <si>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</si>
  <si>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</si>
  <si>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</si>
  <si>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</si>
  <si>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</si>
  <si>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</si>
  <si>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</si>
  <si>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</si>
  <si>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</si>
  <si>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</si>
  <si>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</si>
  <si>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</si>
  <si>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</si>
  <si>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</si>
  <si>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</si>
  <si>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</si>
  <si>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</si>
  <si>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</si>
  <si>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</si>
  <si>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</si>
  <si>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</si>
  <si>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</si>
  <si>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</si>
  <si>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</si>
  <si>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</si>
  <si>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</si>
  <si>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</si>
  <si>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</si>
  <si>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</si>
  <si>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</si>
  <si>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</si>
  <si>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</si>
  <si>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</si>
  <si>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</si>
  <si>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</si>
  <si>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</si>
  <si>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</si>
  <si>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</si>
  <si>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</si>
  <si>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</si>
  <si>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</si>
  <si>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</si>
  <si>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</si>
  <si>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</si>
  <si>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</si>
  <si>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</si>
  <si>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</si>
  <si>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</si>
  <si>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</si>
  <si>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</si>
  <si>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</si>
  <si>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</si>
  <si>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</si>
  <si>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</si>
  <si>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</si>
  <si>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</si>
  <si>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</si>
  <si>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</si>
  <si>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</si>
  <si>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</si>
  <si>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</si>
  <si>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</si>
  <si>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</si>
  <si>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</si>
  <si>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</si>
  <si>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</si>
  <si>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</si>
  <si>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</si>
  <si>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</si>
  <si>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</si>
  <si>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</si>
  <si>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</si>
  <si>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</si>
  <si>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</si>
  <si>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</si>
  <si>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</si>
  <si>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</si>
  <si>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</si>
  <si>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</si>
  <si>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</si>
  <si>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</si>
  <si>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</si>
  <si>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</si>
  <si>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</si>
  <si>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</si>
  <si>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</si>
  <si>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</si>
  <si>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</si>
  <si>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</si>
  <si>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</si>
  <si>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</si>
  <si>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</si>
  <si>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</si>
  <si>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</si>
  <si>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</si>
  <si>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</si>
  <si>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</si>
  <si>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</si>
  <si>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</si>
  <si>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</si>
  <si>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</si>
  <si>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</si>
  <si>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</si>
  <si>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</si>
  <si>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</si>
  <si>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</si>
  <si>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</si>
  <si>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</si>
  <si>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</si>
  <si>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</si>
  <si>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</si>
  <si>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</si>
  <si>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</si>
  <si>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</si>
  <si>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</si>
  <si>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</si>
  <si>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</si>
  <si>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</si>
  <si>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</si>
  <si>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</si>
  <si>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</si>
  <si>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</si>
  <si>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</si>
  <si>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</si>
  <si>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</si>
  <si>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</si>
  <si>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</si>
  <si>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</si>
  <si>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</si>
  <si>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</si>
  <si>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</si>
  <si>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</si>
  <si>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</si>
  <si>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</si>
  <si>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</si>
  <si>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</si>
  <si>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</si>
  <si>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</si>
  <si>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</si>
  <si>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</si>
  <si>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</si>
  <si>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</si>
  <si>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</si>
  <si>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</si>
  <si>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</si>
  <si>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</si>
  <si>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</si>
  <si>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</si>
  <si>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</si>
  <si>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</si>
  <si>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</si>
  <si>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</si>
  <si>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</si>
  <si>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</si>
  <si>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</si>
  <si>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</si>
  <si>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</si>
  <si>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</si>
  <si>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</si>
  <si>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</si>
  <si>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</si>
  <si>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</si>
  <si>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</si>
  <si>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</si>
  <si>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</si>
  <si>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</si>
  <si>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</si>
  <si>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</si>
  <si>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</si>
  <si>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</si>
  <si>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</si>
  <si>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</si>
  <si>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</si>
  <si>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</si>
  <si>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</si>
  <si>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</si>
  <si>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</si>
  <si>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</si>
  <si>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</si>
  <si>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</si>
  <si>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</si>
  <si>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</si>
  <si>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</si>
  <si>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</si>
  <si>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</si>
  <si>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</si>
  <si>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</si>
  <si>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</si>
  <si>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</si>
  <si>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</si>
  <si>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</si>
  <si>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</si>
  <si>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</si>
  <si>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</si>
  <si>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</si>
  <si>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</si>
  <si>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</si>
  <si>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</si>
  <si>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</si>
  <si>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</si>
  <si>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</si>
  <si>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</si>
  <si>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</si>
  <si>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</si>
  <si>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</si>
  <si>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</si>
  <si>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</si>
  <si>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</si>
  <si>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</si>
  <si>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</si>
  <si>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</si>
  <si>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</si>
  <si>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</si>
  <si>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</si>
  <si>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</si>
  <si>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</si>
  <si>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</si>
  <si>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</si>
  <si>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</si>
  <si>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</si>
  <si>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</si>
  <si>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</si>
  <si>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</si>
  <si>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</si>
  <si>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</si>
  <si>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</si>
  <si>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</si>
  <si>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</si>
  <si>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</si>
  <si>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</si>
  <si>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</si>
  <si>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</si>
  <si>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</si>
  <si>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</si>
  <si>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</si>
  <si>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</si>
  <si>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</si>
  <si>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</si>
  <si>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</si>
  <si>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</si>
  <si>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</si>
  <si>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</si>
  <si>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</si>
  <si>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</si>
  <si>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</si>
  <si>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</si>
  <si>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</si>
  <si>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</si>
  <si>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</si>
  <si>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</si>
  <si>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</si>
  <si>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</si>
  <si>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</si>
  <si>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</si>
  <si>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</si>
  <si>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</si>
  <si>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</si>
  <si>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</si>
  <si>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</si>
  <si>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</si>
  <si>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</si>
  <si>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</si>
  <si>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</si>
  <si>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</si>
  <si>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</si>
  <si>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</si>
  <si>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</si>
  <si>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</si>
  <si>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</si>
  <si>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</si>
  <si>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</si>
  <si>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</si>
  <si>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</si>
  <si>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</si>
  <si>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</si>
  <si>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</si>
  <si>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</si>
  <si>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</si>
  <si>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</si>
  <si>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</si>
  <si>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</si>
  <si>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</si>
  <si>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</si>
  <si>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</si>
  <si>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</si>
  <si>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</si>
  <si>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</si>
  <si>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</si>
  <si>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</si>
  <si>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</si>
  <si>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</si>
  <si>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</si>
  <si>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</si>
  <si>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</si>
  <si>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</si>
  <si>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</si>
  <si>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</si>
  <si>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</si>
  <si>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</si>
  <si>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</si>
  <si>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</si>
  <si>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</si>
  <si>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</si>
  <si>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</si>
  <si>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</si>
  <si>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</si>
  <si>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</si>
  <si>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</si>
  <si>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</si>
  <si>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</si>
  <si>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</si>
  <si>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</si>
  <si>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</si>
  <si>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</si>
  <si>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</si>
  <si>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</si>
  <si>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</si>
  <si>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</si>
  <si>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</si>
  <si>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</si>
  <si>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</si>
  <si>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</si>
  <si>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</si>
  <si>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</si>
  <si>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</si>
  <si>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</si>
  <si>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</si>
  <si>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</si>
  <si>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</si>
  <si>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</si>
  <si>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</si>
  <si>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</si>
  <si>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</si>
  <si>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</si>
  <si>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</si>
  <si>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</si>
  <si>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</si>
  <si>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</si>
  <si>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</si>
  <si>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</si>
  <si>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</si>
  <si>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</si>
  <si>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</si>
  <si>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</si>
  <si>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</si>
  <si>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</si>
  <si>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</si>
  <si>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</si>
  <si>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</si>
  <si>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</si>
  <si>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</si>
  <si>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</si>
  <si>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</si>
  <si>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</si>
  <si>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</si>
  <si>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</si>
  <si>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</si>
  <si>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</si>
  <si>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</si>
  <si>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</si>
  <si>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</si>
  <si>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</si>
  <si>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</si>
  <si>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</si>
  <si>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</si>
  <si>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</si>
  <si>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</si>
  <si>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</si>
  <si>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</si>
  <si>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</si>
  <si>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</si>
  <si>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</si>
  <si>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</si>
  <si>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</si>
  <si>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</si>
  <si>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</si>
  <si>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</si>
  <si>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</si>
  <si>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</si>
  <si>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</si>
  <si>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</si>
  <si>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</si>
  <si>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</si>
  <si>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</si>
  <si>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</si>
  <si>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</si>
  <si>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</si>
  <si>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</si>
  <si>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</si>
  <si>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</si>
  <si>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</si>
  <si>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</si>
  <si>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</si>
  <si>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</si>
  <si>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</si>
  <si>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</si>
  <si>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</si>
  <si>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</si>
  <si>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</si>
  <si>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</si>
  <si>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</si>
  <si>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</si>
  <si>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</si>
  <si>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</si>
  <si>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</si>
  <si>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</si>
  <si>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</si>
  <si>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</si>
  <si>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</si>
  <si>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</si>
  <si>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</si>
  <si>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</si>
  <si>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</si>
  <si>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</si>
  <si>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</si>
  <si>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</si>
  <si>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</si>
  <si>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</si>
  <si>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</si>
  <si>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</si>
  <si>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</si>
  <si>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</si>
  <si>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</si>
  <si>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</si>
  <si>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</si>
  <si>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</si>
  <si>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</si>
  <si>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</si>
  <si>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</si>
  <si>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</si>
  <si>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</si>
  <si>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</si>
  <si>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</si>
  <si>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</si>
  <si>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</si>
  <si>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</si>
  <si>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</si>
  <si>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</si>
  <si>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</si>
  <si>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</si>
  <si>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</si>
  <si>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</si>
  <si>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</si>
  <si>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</si>
  <si>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</si>
  <si>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</si>
  <si>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</si>
  <si>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</si>
  <si>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</si>
  <si>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</si>
  <si>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</si>
  <si>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</si>
  <si>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</si>
  <si>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</si>
  <si>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</si>
  <si>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</si>
  <si>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</si>
  <si>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</si>
  <si>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</si>
  <si>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</si>
  <si>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</si>
  <si>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</si>
  <si>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</si>
  <si>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</si>
  <si>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</si>
  <si>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</si>
  <si>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</si>
  <si>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</si>
  <si>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</si>
  <si>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</si>
  <si>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</si>
  <si>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</si>
  <si>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</si>
  <si>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</si>
  <si>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</si>
  <si>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</si>
  <si>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</si>
  <si>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</si>
  <si>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</si>
  <si>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</si>
  <si>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</si>
  <si>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</si>
  <si>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</si>
  <si>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</si>
  <si>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</si>
  <si>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</si>
  <si>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</si>
  <si>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</si>
  <si>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</si>
  <si>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</si>
  <si>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</si>
  <si>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</si>
  <si>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</si>
  <si>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</si>
  <si>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</si>
  <si>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</si>
  <si>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</si>
  <si>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</si>
  <si>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</si>
  <si>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</si>
  <si>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</si>
  <si>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</si>
  <si>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</si>
  <si>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</si>
  <si>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</si>
  <si>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</si>
  <si>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</si>
  <si>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</si>
  <si>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</si>
  <si>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</si>
  <si>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</si>
  <si>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</si>
  <si>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</si>
  <si>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</si>
  <si>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</si>
  <si>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</si>
  <si>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</si>
  <si>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</si>
  <si>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</si>
  <si>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</si>
  <si>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</si>
  <si>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</si>
  <si>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</si>
  <si>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</si>
  <si>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</si>
  <si>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</si>
  <si>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</si>
  <si>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</si>
  <si>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</si>
  <si>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</si>
  <si>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</si>
  <si>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</si>
  <si>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</si>
  <si>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</si>
  <si>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</si>
  <si>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</si>
  <si>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</si>
  <si>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</si>
  <si>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</si>
  <si>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</si>
  <si>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</si>
  <si>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</si>
  <si>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</si>
  <si>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</si>
  <si>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</si>
  <si>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</si>
  <si>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</si>
  <si>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</si>
  <si>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</si>
  <si>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</si>
  <si>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</si>
  <si>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</si>
  <si>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</si>
  <si>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</si>
  <si>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</si>
  <si>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</si>
  <si>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</si>
  <si>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</si>
  <si>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</si>
  <si>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</si>
  <si>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</si>
  <si>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</si>
  <si>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</si>
  <si>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</si>
  <si>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</si>
  <si>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</si>
  <si>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</si>
  <si>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</si>
  <si>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</si>
  <si>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</si>
  <si>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</si>
  <si>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</si>
  <si>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</si>
  <si>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</si>
  <si>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</si>
  <si>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</si>
  <si>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</si>
  <si>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</si>
  <si>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</si>
  <si>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</si>
  <si>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</si>
  <si>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</si>
  <si>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</si>
  <si>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</si>
  <si>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</si>
  <si>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</si>
  <si>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</si>
  <si>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</si>
  <si>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</si>
  <si>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</si>
  <si>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</si>
  <si>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</si>
  <si>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</si>
  <si>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</si>
  <si>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</si>
  <si>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</si>
  <si>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</si>
  <si>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</si>
  <si>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</si>
  <si>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</si>
  <si>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</si>
  <si>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</si>
  <si>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</si>
  <si>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</si>
  <si>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</si>
  <si>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</si>
  <si>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</si>
  <si>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</si>
  <si>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</si>
  <si>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</si>
  <si>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</si>
  <si>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</si>
  <si>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</si>
  <si>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</si>
  <si>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</si>
  <si>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</si>
  <si>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</si>
  <si>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</si>
  <si>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</si>
  <si>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</si>
  <si>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</si>
  <si>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</si>
  <si>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</si>
  <si>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</si>
  <si>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</si>
  <si>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</si>
  <si>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</si>
  <si>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</si>
  <si>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</si>
  <si>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</si>
  <si>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</si>
  <si>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</si>
  <si>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</si>
  <si>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</si>
  <si>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</si>
  <si>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</si>
  <si>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</si>
  <si>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</si>
  <si>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</si>
  <si>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</si>
  <si>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</si>
  <si>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</si>
  <si>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</si>
  <si>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</si>
  <si>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</si>
  <si>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</si>
  <si>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</si>
  <si>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</si>
  <si>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</si>
  <si>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</si>
  <si>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</si>
  <si>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</si>
  <si>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</si>
  <si>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</si>
  <si>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</si>
  <si>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</si>
  <si>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</si>
  <si>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</si>
  <si>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</si>
  <si>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</si>
  <si>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</si>
  <si>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</si>
  <si>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</si>
  <si>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</si>
  <si>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</si>
  <si>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</si>
  <si>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</si>
  <si>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</si>
  <si>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</si>
  <si>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</si>
  <si>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</si>
  <si>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</si>
  <si>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</si>
  <si>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</si>
  <si>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</si>
  <si>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</si>
  <si>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</si>
  <si>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</si>
  <si>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</si>
  <si>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</si>
  <si>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</si>
  <si>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</si>
  <si>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</si>
  <si>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</si>
  <si>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</si>
  <si>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</si>
  <si>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</si>
  <si>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</si>
  <si>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</si>
  <si>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</si>
  <si>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</si>
  <si>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</si>
  <si>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</si>
  <si>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</si>
  <si>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</si>
  <si>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</si>
  <si>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</si>
  <si>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</si>
  <si>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</si>
  <si>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</si>
  <si>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</si>
  <si>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</si>
  <si>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</si>
  <si>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</si>
  <si>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</si>
  <si>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</si>
  <si>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</si>
  <si>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</si>
  <si>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</si>
  <si>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</si>
  <si>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</si>
  <si>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</si>
  <si>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</si>
  <si>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</si>
  <si>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</si>
  <si>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</si>
  <si>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</si>
  <si>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</si>
  <si>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</si>
  <si>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</si>
  <si>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</si>
  <si>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</si>
  <si>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</si>
  <si>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</si>
  <si>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</si>
  <si>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</si>
  <si>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</si>
  <si>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</si>
  <si>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</si>
  <si>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</si>
  <si>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</si>
  <si>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</si>
  <si>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</si>
  <si>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</si>
  <si>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</si>
  <si>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</si>
  <si>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</si>
  <si>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</si>
  <si>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</si>
  <si>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</si>
  <si>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</si>
  <si>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</si>
  <si>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</si>
  <si>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</si>
  <si>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</si>
  <si>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</si>
  <si>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</si>
  <si>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</si>
  <si>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</si>
  <si>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</si>
  <si>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</si>
  <si>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</si>
  <si>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</si>
  <si>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</si>
  <si>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</si>
  <si>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</si>
  <si>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</si>
  <si>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</si>
  <si>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</si>
  <si>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</si>
  <si>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</si>
  <si>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</si>
  <si>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</si>
  <si>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</si>
  <si>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</si>
  <si>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</si>
  <si>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</si>
  <si>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</si>
  <si>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</si>
  <si>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</si>
  <si>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</si>
  <si>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</si>
  <si>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</si>
  <si>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</si>
  <si>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</si>
  <si>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</si>
  <si>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</si>
  <si>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</si>
  <si>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</si>
  <si>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</si>
  <si>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</si>
  <si>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</si>
  <si>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</si>
  <si>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</si>
  <si>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</si>
  <si>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</si>
  <si>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</si>
  <si>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</si>
  <si>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</si>
  <si>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</si>
  <si>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</si>
  <si>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</si>
  <si>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</si>
  <si>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</si>
  <si>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</si>
  <si>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</si>
  <si>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</si>
  <si>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</si>
  <si>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</si>
  <si>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</si>
  <si>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</si>
  <si>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</si>
  <si>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</si>
  <si>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</si>
  <si>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</si>
  <si>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</si>
  <si>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</si>
  <si>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</si>
  <si>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</si>
  <si>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</si>
  <si>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</si>
  <si>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</si>
  <si>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</si>
  <si>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</si>
  <si>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</si>
  <si>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</si>
  <si>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</si>
  <si>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</si>
  <si>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</si>
  <si>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</si>
  <si>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</si>
  <si>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</si>
  <si>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</si>
  <si>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</si>
  <si>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</si>
  <si>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</si>
  <si>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</si>
  <si>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</si>
  <si>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</si>
  <si>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</si>
  <si>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</si>
  <si>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</si>
  <si>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</si>
  <si>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</si>
  <si>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</si>
  <si>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</si>
  <si>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</si>
  <si>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</si>
  <si>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</si>
  <si>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</si>
  <si>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</si>
  <si>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</si>
  <si>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</si>
  <si>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</si>
  <si>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</si>
  <si>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</si>
  <si>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</si>
  <si>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</si>
  <si>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</si>
  <si>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</si>
  <si>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</si>
  <si>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</si>
  <si>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</si>
  <si>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</si>
  <si>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</si>
  <si>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</si>
  <si>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</si>
  <si>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</si>
  <si>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</si>
  <si>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</si>
  <si>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</si>
  <si>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</si>
  <si>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</si>
  <si>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</si>
  <si>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</si>
  <si>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</si>
  <si>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</si>
  <si>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</si>
  <si>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</si>
  <si>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</si>
  <si>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</si>
  <si>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</si>
  <si>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</si>
  <si>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</si>
  <si>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</si>
  <si>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</si>
  <si>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</si>
  <si>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</si>
  <si>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</si>
  <si>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</si>
  <si>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</si>
  <si>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</si>
  <si>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</si>
  <si>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</si>
  <si>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</si>
  <si>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</si>
  <si>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</si>
  <si>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</si>
  <si>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</si>
  <si>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</si>
  <si>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</si>
  <si>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</si>
  <si>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</si>
  <si>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</si>
  <si>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</si>
  <si>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</si>
  <si>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</si>
  <si>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</si>
  <si>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</si>
  <si>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</si>
  <si>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</si>
  <si>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</si>
  <si>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</si>
  <si>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</si>
  <si>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</si>
  <si>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</si>
  <si>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</si>
  <si>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</si>
  <si>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</si>
  <si>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</si>
  <si>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</si>
  <si>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</si>
  <si>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</si>
  <si>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</si>
  <si>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</si>
  <si>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</si>
  <si>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</si>
  <si>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</si>
  <si>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</si>
  <si>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</si>
  <si>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</si>
  <si>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</si>
  <si>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</si>
  <si>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</si>
  <si>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</si>
  <si>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</si>
  <si>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</si>
  <si>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</si>
  <si>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</si>
  <si>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</si>
  <si>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</si>
  <si>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</si>
  <si>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</si>
  <si>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</si>
  <si>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</si>
  <si>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</si>
  <si>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</si>
  <si>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</si>
  <si>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</si>
  <si>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</si>
  <si>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</si>
  <si>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</si>
  <si>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</si>
  <si>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</si>
  <si>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</si>
  <si>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</si>
  <si>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</si>
  <si>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</si>
  <si>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</si>
  <si>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</si>
  <si>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</si>
  <si>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</si>
  <si>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</si>
  <si>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</si>
  <si>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</si>
  <si>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</si>
  <si>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</si>
  <si>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</si>
  <si>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</si>
  <si>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</si>
  <si>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</si>
  <si>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</si>
  <si>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</si>
  <si>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</si>
  <si>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</si>
  <si>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</si>
  <si>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</si>
  <si>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</si>
  <si>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</si>
  <si>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</si>
  <si>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</si>
  <si>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</si>
  <si>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</si>
  <si>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</si>
  <si>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</si>
  <si>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</si>
  <si>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</si>
  <si>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</si>
  <si>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</si>
  <si>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</si>
  <si>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</si>
  <si>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</si>
  <si>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</si>
  <si>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</si>
  <si>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</si>
  <si>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</si>
  <si>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</si>
  <si>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</si>
  <si>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</si>
  <si>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</si>
  <si>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</si>
  <si>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</si>
  <si>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</si>
  <si>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</si>
  <si>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</si>
  <si>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</si>
  <si>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</si>
  <si>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</si>
  <si>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</si>
  <si>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</si>
  <si>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</si>
  <si>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</si>
  <si>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</si>
  <si>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</si>
  <si>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</si>
  <si>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</si>
  <si>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</si>
  <si>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</si>
  <si>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</si>
  <si>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</si>
  <si>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</si>
  <si>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</si>
  <si>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</si>
  <si>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</si>
  <si>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</si>
  <si>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</si>
  <si>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</si>
  <si>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</si>
  <si>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</si>
  <si>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</si>
  <si>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</si>
  <si>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</si>
  <si>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</si>
  <si>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</si>
  <si>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</si>
  <si>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</si>
  <si>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</si>
  <si>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</si>
  <si>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</si>
  <si>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</si>
  <si>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</si>
  <si>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</si>
  <si>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</si>
  <si>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</si>
  <si>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</si>
  <si>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</si>
  <si>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</si>
  <si>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</si>
  <si>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</si>
  <si>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</si>
  <si>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</si>
  <si>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</si>
  <si>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</si>
  <si>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</si>
  <si>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</si>
  <si>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</si>
  <si>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</si>
  <si>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</si>
  <si>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</si>
  <si>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</si>
  <si>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</si>
  <si>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</si>
  <si>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</si>
  <si>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</si>
  <si>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</si>
  <si>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</si>
  <si>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</si>
  <si>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</si>
  <si>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</si>
  <si>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</si>
  <si>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</si>
  <si>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</si>
  <si>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</si>
  <si>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</si>
  <si>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</si>
  <si>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</si>
  <si>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</si>
  <si>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</si>
  <si>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</si>
  <si>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</si>
  <si>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</si>
  <si>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</si>
  <si>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</si>
  <si>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</si>
  <si>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</si>
  <si>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</si>
  <si>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</si>
  <si>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</si>
  <si>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</si>
  <si>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</si>
  <si>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</si>
  <si>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</si>
  <si>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</si>
  <si>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</si>
  <si>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</si>
  <si>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</si>
  <si>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</si>
  <si>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</si>
  <si>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</si>
  <si>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</si>
  <si>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</si>
  <si>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</si>
  <si>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</si>
  <si>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</si>
  <si>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</si>
  <si>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</si>
  <si>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</si>
  <si>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</si>
  <si>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</si>
  <si>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</si>
  <si>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</si>
  <si>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</si>
  <si>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</si>
  <si>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</si>
  <si>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</si>
  <si>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</si>
  <si>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</si>
  <si>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</si>
  <si>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</si>
  <si>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</si>
  <si>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</si>
  <si>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</si>
  <si>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</si>
  <si>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</si>
  <si>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</si>
  <si>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</si>
  <si>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</si>
  <si>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</si>
  <si>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</si>
  <si>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</si>
  <si>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</si>
  <si>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</si>
  <si>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</si>
  <si>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</si>
  <si>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</si>
  <si>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</si>
  <si>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</si>
  <si>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</si>
  <si>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</si>
  <si>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</si>
  <si>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</si>
  <si>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</si>
  <si>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</si>
  <si>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</si>
  <si>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</si>
  <si>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</si>
  <si>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</si>
  <si>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</si>
  <si>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</si>
  <si>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</si>
  <si>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</si>
  <si>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</si>
  <si>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</si>
  <si>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</si>
  <si>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</si>
  <si>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</si>
  <si>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</si>
  <si>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</si>
  <si>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</si>
  <si>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</si>
  <si>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</si>
  <si>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</si>
  <si>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</si>
  <si>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</si>
  <si>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</si>
  <si>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</si>
  <si>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</si>
  <si>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</si>
  <si>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</si>
  <si>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</si>
  <si>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</si>
  <si>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</si>
  <si>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</si>
  <si>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</si>
  <si>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</si>
  <si>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</si>
  <si>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</si>
  <si>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</si>
  <si>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</si>
  <si>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</si>
  <si>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</si>
  <si>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</si>
  <si>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</si>
  <si>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</si>
  <si>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</si>
  <si>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</si>
  <si>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</si>
  <si>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</si>
  <si>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</si>
  <si>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</si>
  <si>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</si>
  <si>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</si>
  <si>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</si>
  <si>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</si>
  <si>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</si>
  <si>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</si>
  <si>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</si>
  <si>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</si>
  <si>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</si>
  <si>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</si>
  <si>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</si>
  <si>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</si>
  <si>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</si>
  <si>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</si>
  <si>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</si>
  <si>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</si>
  <si>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</si>
  <si>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</si>
  <si>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</si>
  <si>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</si>
  <si>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</si>
  <si>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</si>
  <si>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</si>
  <si>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</si>
  <si>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</si>
  <si>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</si>
  <si>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</si>
  <si>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</si>
  <si>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</si>
  <si>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</si>
  <si>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</si>
  <si>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</si>
  <si>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</si>
  <si>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</si>
  <si>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</si>
  <si>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</si>
  <si>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</si>
  <si>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</si>
  <si>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</si>
  <si>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</si>
  <si>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</si>
  <si>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</si>
  <si>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</si>
  <si>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</si>
  <si>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</si>
  <si>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</si>
  <si>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</si>
  <si>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</si>
  <si>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</si>
  <si>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</si>
  <si>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</si>
  <si>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</si>
  <si>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</si>
  <si>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</si>
  <si>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</si>
  <si>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</si>
  <si>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</si>
  <si>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</si>
  <si>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</si>
  <si>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</si>
  <si>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</si>
  <si>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</si>
  <si>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</si>
  <si>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</si>
  <si>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</si>
  <si>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</si>
  <si>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</si>
  <si>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</si>
  <si>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</si>
  <si>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</si>
  <si>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</si>
  <si>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</si>
  <si>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</si>
  <si>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</si>
  <si>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</si>
  <si>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</si>
  <si>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</si>
  <si>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</si>
  <si>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</si>
  <si>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</si>
  <si>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</si>
  <si>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</si>
  <si>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</si>
  <si>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</si>
  <si>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</si>
  <si>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</si>
  <si>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</si>
  <si>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</si>
  <si>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</si>
  <si>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</si>
  <si>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</si>
  <si>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</si>
  <si>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</si>
  <si>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</si>
  <si>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</si>
  <si>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</si>
  <si>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</si>
  <si>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</si>
  <si>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</si>
  <si>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</si>
  <si>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</si>
  <si>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</si>
  <si>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</si>
  <si>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</si>
  <si>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</si>
  <si>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</si>
  <si>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</si>
  <si>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</si>
  <si>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</si>
  <si>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</si>
  <si>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</si>
  <si>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</si>
  <si>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</si>
  <si>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</si>
  <si>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</si>
  <si>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</si>
  <si>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</si>
  <si>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</si>
  <si>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</si>
  <si>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</si>
  <si>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</si>
  <si>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</si>
  <si>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</si>
  <si>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</si>
  <si>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</si>
  <si>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</si>
  <si>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</si>
  <si>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</si>
  <si>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</si>
  <si>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</si>
  <si>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</si>
  <si>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</si>
  <si>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</si>
  <si>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</si>
  <si>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</si>
  <si>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</si>
  <si>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</si>
  <si>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</si>
  <si>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</si>
  <si>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</si>
  <si>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</si>
  <si>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</si>
  <si>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</si>
  <si>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</si>
  <si>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</si>
  <si>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</si>
  <si>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</si>
  <si>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</si>
  <si>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</si>
  <si>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</si>
  <si>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</si>
  <si>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</si>
  <si>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</si>
  <si>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</si>
  <si>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</si>
  <si>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</si>
  <si>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</si>
  <si>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</si>
  <si>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</si>
  <si>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</si>
  <si>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</si>
  <si>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</si>
  <si>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</si>
  <si>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</si>
  <si>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</si>
  <si>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</si>
  <si>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</si>
  <si>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</si>
  <si>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</si>
  <si>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</si>
  <si>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</si>
  <si>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</si>
  <si>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</si>
  <si>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</si>
  <si>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</si>
  <si>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</si>
  <si>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</si>
  <si>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</si>
  <si>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</si>
  <si>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</si>
  <si>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</si>
  <si>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</si>
  <si>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</si>
  <si>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</si>
  <si>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</si>
  <si>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</si>
  <si>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</si>
  <si>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</si>
  <si>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</si>
  <si>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</si>
  <si>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</si>
  <si>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</si>
  <si>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</si>
  <si>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</si>
  <si>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</si>
  <si>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</si>
  <si>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</si>
  <si>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</si>
  <si>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</si>
  <si>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</si>
  <si>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</si>
  <si>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</si>
  <si>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</si>
  <si>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</si>
  <si>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</si>
  <si>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</si>
  <si>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</si>
  <si>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</si>
  <si>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</si>
  <si>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</si>
  <si>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</si>
  <si>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</si>
  <si>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</si>
  <si>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</si>
  <si>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</si>
  <si>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</si>
  <si>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</si>
  <si>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</si>
  <si>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</si>
  <si>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</si>
  <si>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</si>
  <si>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</si>
  <si>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</si>
  <si>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</si>
  <si>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</si>
  <si>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</si>
  <si>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</si>
  <si>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</si>
  <si>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</si>
  <si>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</si>
  <si>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</si>
  <si>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</si>
  <si>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</si>
  <si>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</si>
  <si>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</si>
  <si>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</si>
  <si>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</si>
  <si>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</si>
  <si>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</si>
  <si>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</si>
  <si>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</si>
  <si>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</si>
  <si>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</si>
  <si>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</si>
  <si>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</si>
  <si>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</si>
  <si>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</si>
  <si>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</si>
  <si>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</si>
  <si>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</si>
  <si>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</si>
  <si>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</si>
  <si>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</si>
  <si>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</si>
  <si>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</si>
  <si>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</si>
  <si>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</si>
  <si>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</si>
  <si>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</si>
  <si>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</si>
  <si>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</si>
  <si>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</si>
  <si>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</si>
  <si>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</si>
  <si>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</si>
  <si>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</si>
  <si>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</si>
  <si>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</si>
  <si>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</si>
  <si>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</si>
  <si>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</si>
  <si>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</si>
  <si>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</si>
  <si>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</si>
  <si>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</si>
  <si>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</si>
  <si>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</si>
  <si>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</si>
  <si>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</si>
  <si>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</si>
  <si>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</si>
  <si>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</si>
  <si>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</si>
  <si>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</si>
  <si>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</si>
  <si>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</si>
  <si>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</si>
  <si>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</si>
  <si>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</si>
  <si>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</si>
  <si>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</si>
  <si>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</si>
  <si>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</si>
  <si>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</si>
  <si>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</si>
  <si>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</si>
  <si>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</si>
  <si>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</si>
  <si>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</si>
  <si>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</si>
  <si>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</si>
  <si>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</si>
  <si>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</si>
  <si>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</si>
  <si>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</si>
  <si>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</si>
  <si>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</si>
  <si>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</si>
  <si>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</si>
  <si>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</si>
  <si>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</si>
  <si>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</si>
  <si>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</si>
  <si>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</si>
  <si>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</si>
  <si>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</si>
  <si>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</si>
  <si>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</si>
  <si>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</si>
  <si>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</si>
  <si>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</si>
  <si>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</si>
  <si>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</si>
  <si>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</si>
  <si>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</si>
  <si>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</si>
  <si>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</si>
  <si>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</si>
  <si>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</si>
  <si>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</si>
  <si>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</si>
  <si>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</si>
  <si>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</si>
  <si>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</si>
  <si>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</si>
  <si>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</si>
  <si>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</si>
  <si>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</si>
  <si>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</si>
  <si>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</si>
  <si>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</si>
  <si>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</si>
  <si>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</si>
  <si>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</si>
  <si>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</si>
  <si>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</si>
  <si>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</si>
  <si>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</si>
  <si>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</si>
  <si>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</si>
  <si>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</si>
  <si>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</si>
  <si>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</si>
  <si>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</si>
  <si>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</si>
  <si>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</si>
  <si>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</si>
  <si>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</si>
  <si>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</si>
  <si>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</si>
  <si>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</si>
  <si>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</si>
  <si>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</si>
  <si>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</si>
  <si>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</si>
  <si>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</si>
  <si>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</si>
  <si>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</si>
  <si>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</si>
  <si>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</si>
  <si>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</si>
  <si>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</si>
  <si>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</si>
  <si>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</si>
  <si>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</si>
  <si>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</si>
  <si>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</si>
  <si>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</si>
  <si>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</si>
  <si>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</si>
  <si>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</si>
  <si>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</si>
  <si>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</si>
  <si>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</si>
  <si>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</si>
  <si>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</si>
  <si>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</si>
  <si>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</si>
  <si>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</si>
  <si>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</si>
  <si>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</si>
  <si>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</si>
  <si>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</si>
  <si>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</si>
  <si>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</si>
  <si>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</si>
  <si>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</si>
  <si>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</si>
  <si>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</si>
  <si>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</si>
  <si>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</si>
  <si>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</si>
  <si>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</si>
  <si>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</si>
  <si>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</si>
  <si>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</si>
  <si>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</si>
  <si>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</si>
  <si>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</si>
  <si>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</si>
  <si>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</si>
  <si>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</si>
  <si>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</si>
  <si>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</si>
  <si>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</si>
  <si>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</si>
  <si>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</si>
  <si>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</si>
  <si>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</si>
  <si>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</si>
  <si>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</si>
  <si>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</si>
  <si>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</si>
  <si>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</si>
  <si>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</si>
  <si>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</si>
  <si>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</si>
  <si>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</si>
  <si>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</si>
  <si>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</si>
  <si>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</si>
  <si>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</si>
  <si>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</si>
  <si>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</si>
  <si>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</si>
  <si>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</si>
  <si>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</si>
  <si>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</si>
  <si>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</si>
  <si>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</si>
  <si>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</si>
  <si>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</si>
  <si>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</si>
  <si>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</si>
  <si>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</si>
  <si>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</si>
  <si>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</si>
  <si>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</si>
  <si>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</si>
  <si>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</si>
  <si>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</si>
  <si>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</si>
  <si>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</si>
  <si>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</si>
  <si>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</si>
  <si>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</si>
  <si>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</si>
  <si>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</si>
  <si>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</si>
  <si>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</si>
  <si>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</si>
  <si>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</si>
  <si>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</si>
  <si>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</si>
  <si>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</si>
  <si>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</si>
  <si>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</si>
  <si>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</si>
  <si>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</si>
  <si>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</si>
  <si>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</si>
  <si>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</si>
  <si>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</si>
  <si>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</si>
  <si>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</si>
  <si>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</si>
  <si>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</si>
  <si>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</si>
  <si>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</si>
  <si>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</si>
  <si>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</si>
  <si>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</si>
  <si>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</si>
  <si>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</si>
  <si>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</si>
  <si>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</si>
  <si>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</si>
  <si>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</si>
  <si>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</si>
  <si>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</si>
  <si>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</si>
  <si>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</si>
  <si>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</si>
  <si>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</si>
  <si>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</si>
  <si>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</si>
  <si>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</si>
  <si>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</si>
  <si>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</si>
  <si>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</si>
  <si>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</si>
  <si>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</si>
  <si>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</si>
  <si>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</si>
  <si>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</si>
  <si>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</si>
  <si>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</si>
  <si>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</si>
  <si>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</si>
  <si>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</si>
  <si>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</si>
  <si>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</si>
  <si>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</si>
  <si>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</si>
  <si>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</si>
  <si>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</si>
  <si>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</si>
  <si>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</si>
  <si>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</si>
  <si>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</si>
  <si>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</si>
  <si>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</si>
  <si>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</si>
  <si>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</si>
  <si>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</si>
  <si>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</si>
  <si>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</si>
  <si>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</si>
  <si>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</si>
  <si>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</si>
  <si>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</si>
  <si>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</si>
  <si>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</si>
  <si>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</si>
  <si>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</si>
  <si>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</si>
  <si>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</si>
  <si>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</si>
  <si>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</si>
  <si>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</si>
  <si>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</si>
  <si>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</si>
  <si>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</si>
  <si>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</si>
  <si>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</si>
  <si>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</si>
  <si>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</si>
  <si>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</si>
  <si>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</si>
  <si>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</si>
  <si>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</si>
  <si>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</si>
  <si>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</si>
  <si>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</si>
  <si>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</si>
  <si>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</si>
  <si>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</si>
  <si>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</si>
  <si>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</si>
  <si>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</si>
  <si>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</si>
  <si>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</si>
  <si>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</si>
  <si>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</si>
  <si>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</si>
  <si>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</si>
  <si>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</si>
  <si>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</si>
  <si>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</si>
  <si>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</si>
  <si>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</si>
  <si>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</si>
  <si>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</si>
  <si>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</si>
  <si>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</si>
  <si>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</si>
  <si>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</si>
  <si>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</si>
  <si>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</si>
  <si>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</si>
  <si>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</si>
  <si>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</si>
  <si>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</si>
  <si>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</si>
  <si>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</si>
  <si>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</si>
  <si>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</si>
  <si>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</si>
  <si>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</si>
  <si>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</si>
  <si>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</si>
  <si>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</si>
  <si>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</si>
  <si>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</si>
  <si>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</si>
  <si>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</si>
  <si>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</si>
  <si>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</si>
  <si>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</si>
  <si>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</si>
  <si>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</si>
  <si>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</si>
  <si>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</si>
  <si>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</si>
  <si>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</si>
  <si>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</si>
  <si>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</si>
  <si>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</si>
  <si>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</si>
  <si>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</si>
  <si>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</si>
  <si>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</si>
  <si>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</si>
  <si>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</si>
  <si>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</si>
  <si>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</si>
  <si>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</si>
  <si>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</si>
  <si>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</si>
  <si>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</si>
  <si>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</si>
  <si>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</si>
  <si>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</si>
  <si>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</si>
  <si>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</si>
  <si>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</si>
  <si>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</si>
  <si>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</si>
  <si>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</si>
  <si>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</si>
  <si>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</si>
  <si>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</si>
  <si>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</si>
  <si>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</si>
  <si>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</si>
  <si>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</si>
  <si>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</si>
  <si>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</si>
  <si>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</si>
  <si>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</si>
  <si>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</si>
  <si>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</si>
  <si>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</si>
  <si>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</si>
  <si>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</si>
  <si>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</si>
  <si>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</si>
  <si>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</si>
  <si>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</si>
  <si>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</si>
  <si>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</si>
  <si>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</si>
  <si>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</si>
  <si>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</si>
  <si>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</si>
  <si>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</si>
  <si>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</si>
  <si>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</si>
  <si>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</si>
  <si>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</si>
  <si>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</si>
  <si>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</si>
  <si>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</si>
  <si>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</si>
  <si>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</si>
  <si>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</si>
  <si>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</si>
  <si>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</si>
  <si>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</si>
  <si>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</si>
  <si>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</si>
  <si>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</si>
  <si>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</si>
  <si>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</si>
  <si>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</si>
  <si>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</si>
  <si>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</si>
  <si>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</si>
  <si>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</si>
  <si>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</si>
  <si>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</si>
  <si>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</si>
  <si>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</si>
  <si>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</si>
  <si>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</si>
  <si>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</si>
  <si>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</si>
  <si>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</si>
  <si>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</si>
  <si>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</si>
  <si>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</si>
  <si>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</si>
  <si>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</si>
  <si>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</si>
  <si>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</si>
  <si>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</si>
  <si>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</si>
  <si>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</si>
  <si>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</si>
  <si>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</si>
  <si>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</si>
  <si>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</si>
  <si>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</si>
  <si>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</si>
  <si>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</si>
  <si>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</si>
  <si>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</si>
  <si>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</si>
  <si>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</si>
  <si>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</si>
  <si>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</si>
  <si>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</si>
  <si>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</si>
  <si>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</si>
  <si>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</si>
  <si>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</si>
  <si>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</si>
  <si>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</si>
  <si>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</si>
  <si>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</si>
  <si>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</si>
  <si>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</si>
  <si>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</si>
  <si>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</si>
  <si>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</si>
  <si>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</si>
  <si>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</si>
  <si>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</si>
  <si>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</si>
  <si>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</si>
  <si>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</si>
  <si>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</si>
  <si>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</si>
  <si>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</si>
  <si>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</si>
  <si>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</si>
  <si>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</si>
  <si>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</si>
  <si>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</si>
  <si>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</si>
  <si>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</si>
  <si>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</si>
  <si>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</si>
  <si>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</si>
  <si>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</si>
  <si>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</si>
  <si>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</si>
  <si>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</si>
  <si>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</si>
  <si>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</si>
  <si>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</si>
  <si>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</si>
  <si>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</si>
  <si>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</si>
  <si>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</si>
  <si>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</si>
  <si>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</si>
  <si>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</si>
  <si>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</si>
  <si>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</si>
  <si>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</si>
  <si>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</si>
  <si>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</si>
  <si>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</si>
  <si>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</si>
  <si>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</si>
  <si>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</si>
  <si>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</si>
  <si>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</si>
  <si>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</si>
  <si>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</si>
  <si>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</si>
  <si>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</si>
  <si>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</si>
  <si>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</si>
  <si>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</si>
  <si>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</si>
  <si>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</si>
  <si>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</si>
  <si>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</si>
  <si>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</si>
  <si>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</si>
  <si>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</si>
  <si>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</si>
  <si>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</si>
  <si>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</si>
  <si>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</si>
  <si>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</si>
  <si>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</si>
  <si>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</si>
  <si>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</si>
  <si>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</si>
  <si>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</si>
  <si>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</si>
  <si>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</si>
  <si>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</si>
  <si>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</si>
  <si>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</si>
  <si>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</si>
  <si>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</si>
  <si>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</si>
  <si>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</si>
  <si>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</si>
  <si>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</si>
  <si>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</si>
  <si>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</si>
  <si>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</si>
  <si>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</si>
  <si>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</si>
  <si>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</si>
  <si>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</si>
  <si>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</si>
  <si>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</si>
  <si>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</si>
  <si>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</si>
  <si>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</si>
  <si>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2 Gavetas Fallando y 1 Vacia</t>
  </si>
  <si>
    <t xml:space="preserve">Gil Carrera, Santiago </t>
  </si>
  <si>
    <t>3335898701</t>
  </si>
  <si>
    <t>3335898713</t>
  </si>
  <si>
    <t>3335898722</t>
  </si>
  <si>
    <t>3335898809</t>
  </si>
  <si>
    <t>3335898882</t>
  </si>
  <si>
    <t>3335898919</t>
  </si>
  <si>
    <t>3335898947</t>
  </si>
  <si>
    <t>3335898950</t>
  </si>
  <si>
    <t>3335898953</t>
  </si>
  <si>
    <t>3335898957</t>
  </si>
  <si>
    <t>3335898959</t>
  </si>
  <si>
    <t>3335898961</t>
  </si>
  <si>
    <t>3335898963</t>
  </si>
  <si>
    <t>3335898964</t>
  </si>
  <si>
    <t>3335898982</t>
  </si>
  <si>
    <t>3335898984</t>
  </si>
  <si>
    <t>Morales Payano, Wilfredy Leandro</t>
  </si>
  <si>
    <t>3335899008</t>
  </si>
  <si>
    <t>3335899009</t>
  </si>
  <si>
    <t>3335899012</t>
  </si>
  <si>
    <t>3335899013</t>
  </si>
  <si>
    <t>3335899014</t>
  </si>
  <si>
    <t>3335899016</t>
  </si>
  <si>
    <t>3335899017</t>
  </si>
  <si>
    <t>3335899018</t>
  </si>
  <si>
    <t>3335899019</t>
  </si>
  <si>
    <t>3335899020</t>
  </si>
  <si>
    <t>3335899021</t>
  </si>
  <si>
    <t>3335899022</t>
  </si>
  <si>
    <t>3335899023</t>
  </si>
  <si>
    <t>3335899024</t>
  </si>
  <si>
    <t>3335899025</t>
  </si>
  <si>
    <t>3335899026</t>
  </si>
  <si>
    <t>3335899027</t>
  </si>
  <si>
    <t>3335899028</t>
  </si>
  <si>
    <t>3335899029</t>
  </si>
  <si>
    <t>3335899033</t>
  </si>
  <si>
    <t>3335899034</t>
  </si>
  <si>
    <t>3335899036</t>
  </si>
  <si>
    <t>3335899037</t>
  </si>
  <si>
    <t>ReservaC Norte</t>
  </si>
  <si>
    <t xml:space="preserve">Brioso Luciano, Cristino </t>
  </si>
  <si>
    <t>26 Mayo de 2021</t>
  </si>
  <si>
    <t>3335899052</t>
  </si>
  <si>
    <t>3335899050</t>
  </si>
  <si>
    <t>3335899049</t>
  </si>
  <si>
    <t>3335899048</t>
  </si>
  <si>
    <t>3335899047</t>
  </si>
  <si>
    <t>3335899046</t>
  </si>
  <si>
    <t>3335899045</t>
  </si>
  <si>
    <t>3335899044</t>
  </si>
  <si>
    <t>3335899043</t>
  </si>
  <si>
    <t>3335899042</t>
  </si>
  <si>
    <t>3335899041</t>
  </si>
  <si>
    <t>3335899040</t>
  </si>
  <si>
    <t>3335899066</t>
  </si>
  <si>
    <t>3335899065</t>
  </si>
  <si>
    <t>3335899064</t>
  </si>
  <si>
    <t>3335899063</t>
  </si>
  <si>
    <t>3335899061</t>
  </si>
  <si>
    <t>3335899060</t>
  </si>
  <si>
    <t>3335899056</t>
  </si>
  <si>
    <t>3335899054</t>
  </si>
  <si>
    <t>3335899053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</si>
</sst>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2"/>
      <tableStyleElement type="headerRow" dxfId="221"/>
      <tableStyleElement type="totalRow" dxfId="220"/>
      <tableStyleElement type="firstColumn" dxfId="219"/>
      <tableStyleElement type="lastColumn" dxfId="218"/>
      <tableStyleElement type="firstRowStripe" dxfId="217"/>
      <tableStyleElement type="firstColumnStripe" dxfId="2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82"/>
  <sheetViews>
    <sheetView tabSelected="1" topLeftCell="K1" zoomScaleNormal="100" workbookViewId="0">
      <pane ySplit="4" topLeftCell="A71" activePane="bottomLeft" state="frozen"/>
      <selection pane="bottomLeft" activeCell="Q72" sqref="Q72:Q82"/>
    </sheetView>
  </sheetViews>
  <sheetFormatPr baseColWidth="10" defaultColWidth="25.88671875" defaultRowHeight="14.4" x14ac:dyDescent="0.3"/>
  <cols>
    <col min="1" max="1" width="25.33203125" style="87" bestFit="1" customWidth="1"/>
    <col min="2" max="2" width="18.6640625" style="109" bestFit="1" customWidth="1"/>
    <col min="3" max="3" width="15.6640625" style="44" bestFit="1" customWidth="1"/>
    <col min="4" max="4" width="27.33203125" style="87" bestFit="1" customWidth="1"/>
    <col min="5" max="5" width="10.5546875" style="82" bestFit="1" customWidth="1"/>
    <col min="6" max="6" width="11.21875" style="45" bestFit="1" customWidth="1"/>
    <col min="7" max="7" width="53.21875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109375" style="87" bestFit="1" customWidth="1"/>
    <col min="15" max="15" width="39.88671875" style="87" bestFit="1" customWidth="1"/>
    <col min="16" max="16" width="15" style="89" bestFit="1" customWidth="1"/>
    <col min="17" max="17" width="48.109375" style="75" bestFit="1" customWidth="1"/>
    <col min="18" max="16384" width="25.88671875" style="43"/>
  </cols>
  <sheetData>
    <row r="1" spans="1:17" ht="17.399999999999999" x14ac:dyDescent="0.3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7.399999999999999" x14ac:dyDescent="0.3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" thickBot="1" x14ac:dyDescent="0.35">
      <c r="A3" s="158" t="s">
        <v>2617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7.399999999999999" x14ac:dyDescent="0.3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7.399999999999999" x14ac:dyDescent="0.3">
      <c r="A5" s="134" t="str">
        <f>VLOOKUP(E5,'LISTADO ATM'!$A$2:$C$898,3,0)</f>
        <v>SUR</v>
      </c>
      <c r="B5" s="129">
        <v>3335895875</v>
      </c>
      <c r="C5" s="136">
        <v>44339.504895833335</v>
      </c>
      <c r="D5" s="136" t="s">
        <v>2180</v>
      </c>
      <c r="E5" s="124">
        <v>968</v>
      </c>
      <c r="F5" s="148" t="str">
        <f>VLOOKUP(E5,VIP!$A$2:$O13277,2,0)</f>
        <v>DRBR24I</v>
      </c>
      <c r="G5" s="134" t="str">
        <f>VLOOKUP(E5,'LISTADO ATM'!$A$2:$B$897,2,0)</f>
        <v xml:space="preserve">ATM UNP Mercado Baní </v>
      </c>
      <c r="H5" s="134" t="str">
        <f>VLOOKUP(E5,VIP!$A$2:$O18140,7,FALSE)</f>
        <v>Si</v>
      </c>
      <c r="I5" s="134" t="str">
        <f>VLOOKUP(E5,VIP!$A$2:$O10105,8,FALSE)</f>
        <v>Si</v>
      </c>
      <c r="J5" s="134" t="str">
        <f>VLOOKUP(E5,VIP!$A$2:$O10055,8,FALSE)</f>
        <v>Si</v>
      </c>
      <c r="K5" s="134" t="str">
        <f>VLOOKUP(E5,VIP!$A$2:$O13629,6,0)</f>
        <v>SI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7"/>
      <c r="Q5" s="135" t="s">
        <v>2219</v>
      </c>
    </row>
    <row r="6" spans="1:17" ht="17.399999999999999" x14ac:dyDescent="0.3">
      <c r="A6" s="134" t="str">
        <f>VLOOKUP(E6,'LISTADO ATM'!$A$2:$C$898,3,0)</f>
        <v>DISTRITO NACIONAL</v>
      </c>
      <c r="B6" s="129">
        <v>3335896889</v>
      </c>
      <c r="C6" s="136">
        <v>44340.522812499999</v>
      </c>
      <c r="D6" s="136" t="s">
        <v>2180</v>
      </c>
      <c r="E6" s="124">
        <v>845</v>
      </c>
      <c r="F6" s="148" t="str">
        <f>VLOOKUP(E6,VIP!$A$2:$O13317,2,0)</f>
        <v>DRBR845</v>
      </c>
      <c r="G6" s="134" t="str">
        <f>VLOOKUP(E6,'LISTADO ATM'!$A$2:$B$897,2,0)</f>
        <v xml:space="preserve">ATM CERTV (Canal 4) </v>
      </c>
      <c r="H6" s="134" t="str">
        <f>VLOOKUP(E6,VIP!$A$2:$O18180,7,FALSE)</f>
        <v>Si</v>
      </c>
      <c r="I6" s="134" t="str">
        <f>VLOOKUP(E6,VIP!$A$2:$O10145,8,FALSE)</f>
        <v>Si</v>
      </c>
      <c r="J6" s="134" t="str">
        <f>VLOOKUP(E6,VIP!$A$2:$O10095,8,FALSE)</f>
        <v>Si</v>
      </c>
      <c r="K6" s="134" t="str">
        <f>VLOOKUP(E6,VIP!$A$2:$O13669,6,0)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35" t="s">
        <v>2219</v>
      </c>
    </row>
    <row r="7" spans="1:17" ht="17.399999999999999" x14ac:dyDescent="0.3">
      <c r="A7" s="134" t="str">
        <f>VLOOKUP(E7,'LISTADO ATM'!$A$2:$C$898,3,0)</f>
        <v>DISTRITO NACIONAL</v>
      </c>
      <c r="B7" s="129">
        <v>3335897507</v>
      </c>
      <c r="C7" s="136">
        <v>44340.740787037037</v>
      </c>
      <c r="D7" s="136" t="s">
        <v>2450</v>
      </c>
      <c r="E7" s="124">
        <v>165</v>
      </c>
      <c r="F7" s="148" t="str">
        <f>VLOOKUP(E7,VIP!$A$2:$O13318,2,0)</f>
        <v>DRBR165</v>
      </c>
      <c r="G7" s="134" t="str">
        <f>VLOOKUP(E7,'LISTADO ATM'!$A$2:$B$897,2,0)</f>
        <v>ATM Autoservicio Megacentro</v>
      </c>
      <c r="H7" s="134" t="str">
        <f>VLOOKUP(E7,VIP!$A$2:$O18181,7,FALSE)</f>
        <v>Si</v>
      </c>
      <c r="I7" s="134" t="str">
        <f>VLOOKUP(E7,VIP!$A$2:$O10146,8,FALSE)</f>
        <v>Si</v>
      </c>
      <c r="J7" s="134" t="str">
        <f>VLOOKUP(E7,VIP!$A$2:$O10096,8,FALSE)</f>
        <v>Si</v>
      </c>
      <c r="K7" s="134" t="str">
        <f>VLOOKUP(E7,VIP!$A$2:$O13670,6,0)</f>
        <v>SI</v>
      </c>
      <c r="L7" s="125" t="s">
        <v>2418</v>
      </c>
      <c r="M7" s="135" t="s">
        <v>2447</v>
      </c>
      <c r="N7" s="135" t="s">
        <v>2454</v>
      </c>
      <c r="O7" s="134" t="s">
        <v>2455</v>
      </c>
      <c r="P7" s="134"/>
      <c r="Q7" s="135" t="s">
        <v>2418</v>
      </c>
    </row>
    <row r="8" spans="1:17" ht="17.399999999999999" x14ac:dyDescent="0.3">
      <c r="A8" s="134" t="str">
        <f>VLOOKUP(E8,'LISTADO ATM'!$A$2:$C$898,3,0)</f>
        <v>DISTRITO NACIONAL</v>
      </c>
      <c r="B8" s="129">
        <v>3335897561</v>
      </c>
      <c r="C8" s="136">
        <v>44340.865798611114</v>
      </c>
      <c r="D8" s="136" t="s">
        <v>2180</v>
      </c>
      <c r="E8" s="124">
        <v>493</v>
      </c>
      <c r="F8" s="148" t="str">
        <f>VLOOKUP(E8,VIP!$A$2:$O13325,2,0)</f>
        <v>DRBR493</v>
      </c>
      <c r="G8" s="134" t="str">
        <f>VLOOKUP(E8,'LISTADO ATM'!$A$2:$B$897,2,0)</f>
        <v xml:space="preserve">ATM Oficina Haina Occidental II </v>
      </c>
      <c r="H8" s="134" t="str">
        <f>VLOOKUP(E8,VIP!$A$2:$O18188,7,FALSE)</f>
        <v>Si</v>
      </c>
      <c r="I8" s="134" t="str">
        <f>VLOOKUP(E8,VIP!$A$2:$O10153,8,FALSE)</f>
        <v>Si</v>
      </c>
      <c r="J8" s="134" t="str">
        <f>VLOOKUP(E8,VIP!$A$2:$O10103,8,FALSE)</f>
        <v>Si</v>
      </c>
      <c r="K8" s="134" t="str">
        <f>VLOOKUP(E8,VIP!$A$2:$O13677,6,0)</f>
        <v>NO</v>
      </c>
      <c r="L8" s="125" t="s">
        <v>2566</v>
      </c>
      <c r="M8" s="135" t="s">
        <v>2447</v>
      </c>
      <c r="N8" s="135" t="s">
        <v>2454</v>
      </c>
      <c r="O8" s="134" t="s">
        <v>2456</v>
      </c>
      <c r="P8" s="134"/>
      <c r="Q8" s="135" t="s">
        <v>2566</v>
      </c>
    </row>
    <row r="9" spans="1:17" ht="17.399999999999999" x14ac:dyDescent="0.3">
      <c r="A9" s="134" t="str">
        <f>VLOOKUP(E9,'LISTADO ATM'!$A$2:$C$898,3,0)</f>
        <v>SUR</v>
      </c>
      <c r="B9" s="129">
        <v>3335897582</v>
      </c>
      <c r="C9" s="136">
        <v>44341.065300925926</v>
      </c>
      <c r="D9" s="136" t="s">
        <v>2450</v>
      </c>
      <c r="E9" s="124">
        <v>880</v>
      </c>
      <c r="F9" s="148" t="str">
        <f>VLOOKUP(E9,VIP!$A$2:$O13317,2,0)</f>
        <v>DRBR880</v>
      </c>
      <c r="G9" s="134" t="str">
        <f>VLOOKUP(E9,'LISTADO ATM'!$A$2:$B$897,2,0)</f>
        <v xml:space="preserve">ATM Autoservicio Barahona II </v>
      </c>
      <c r="H9" s="134" t="str">
        <f>VLOOKUP(E9,VIP!$A$2:$O18180,7,FALSE)</f>
        <v>Si</v>
      </c>
      <c r="I9" s="134" t="str">
        <f>VLOOKUP(E9,VIP!$A$2:$O10145,8,FALSE)</f>
        <v>Si</v>
      </c>
      <c r="J9" s="134" t="str">
        <f>VLOOKUP(E9,VIP!$A$2:$O10095,8,FALSE)</f>
        <v>Si</v>
      </c>
      <c r="K9" s="134" t="str">
        <f>VLOOKUP(E9,VIP!$A$2:$O13669,6,0)</f>
        <v>SI</v>
      </c>
      <c r="L9" s="125" t="s">
        <v>2567</v>
      </c>
      <c r="M9" s="135" t="s">
        <v>2447</v>
      </c>
      <c r="N9" s="135" t="s">
        <v>2454</v>
      </c>
      <c r="O9" s="134" t="s">
        <v>2455</v>
      </c>
      <c r="P9" s="134"/>
      <c r="Q9" s="135" t="s">
        <v>2567</v>
      </c>
    </row>
    <row r="10" spans="1:17" ht="17.399999999999999" x14ac:dyDescent="0.3">
      <c r="A10" s="134" t="str">
        <f>VLOOKUP(E10,'LISTADO ATM'!$A$2:$C$898,3,0)</f>
        <v>DISTRITO NACIONAL</v>
      </c>
      <c r="B10" s="129">
        <v>3335898146</v>
      </c>
      <c r="C10" s="136">
        <v>44341.468043981484</v>
      </c>
      <c r="D10" s="136" t="s">
        <v>2180</v>
      </c>
      <c r="E10" s="124">
        <v>698</v>
      </c>
      <c r="F10" s="148" t="str">
        <f>VLOOKUP(E10,VIP!$A$2:$O13328,2,0)</f>
        <v>DRBR698</v>
      </c>
      <c r="G10" s="134" t="str">
        <f>VLOOKUP(E10,'LISTADO ATM'!$A$2:$B$897,2,0)</f>
        <v>ATM Parador Bellamar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4"/>
      <c r="Q10" s="135" t="s">
        <v>2219</v>
      </c>
    </row>
    <row r="11" spans="1:17" ht="17.399999999999999" x14ac:dyDescent="0.3">
      <c r="A11" s="134" t="str">
        <f>VLOOKUP(E11,'LISTADO ATM'!$A$2:$C$898,3,0)</f>
        <v>DISTRITO NACIONAL</v>
      </c>
      <c r="B11" s="129">
        <v>3335898186</v>
      </c>
      <c r="C11" s="136">
        <v>44341.478229166663</v>
      </c>
      <c r="D11" s="136" t="s">
        <v>2180</v>
      </c>
      <c r="E11" s="124">
        <v>224</v>
      </c>
      <c r="F11" s="148" t="str">
        <f>VLOOKUP(E11,VIP!$A$2:$O13325,2,0)</f>
        <v>DRBR224</v>
      </c>
      <c r="G11" s="134" t="str">
        <f>VLOOKUP(E11,'LISTADO ATM'!$A$2:$B$897,2,0)</f>
        <v xml:space="preserve">ATM S/M Nacional El Millón (Núñez de Cáceres) </v>
      </c>
      <c r="H11" s="134" t="str">
        <f>VLOOKUP(E11,VIP!$A$2:$O18188,7,FALSE)</f>
        <v>Si</v>
      </c>
      <c r="I11" s="134" t="str">
        <f>VLOOKUP(E11,VIP!$A$2:$O10153,8,FALSE)</f>
        <v>Si</v>
      </c>
      <c r="J11" s="134" t="str">
        <f>VLOOKUP(E11,VIP!$A$2:$O10103,8,FALSE)</f>
        <v>Si</v>
      </c>
      <c r="K11" s="134" t="str">
        <f>VLOOKUP(E11,VIP!$A$2:$O13677,6,0)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4"/>
      <c r="Q11" s="135" t="s">
        <v>2219</v>
      </c>
    </row>
    <row r="12" spans="1:17" ht="17.399999999999999" x14ac:dyDescent="0.3">
      <c r="A12" s="134" t="str">
        <f>VLOOKUP(E12,'LISTADO ATM'!$A$2:$C$898,3,0)</f>
        <v>NORTE</v>
      </c>
      <c r="B12" s="129">
        <v>3335898218</v>
      </c>
      <c r="C12" s="136">
        <v>44341.48609953704</v>
      </c>
      <c r="D12" s="136" t="s">
        <v>2473</v>
      </c>
      <c r="E12" s="124">
        <v>431</v>
      </c>
      <c r="F12" s="148" t="str">
        <f>VLOOKUP(E12,VIP!$A$2:$O13324,2,0)</f>
        <v>DRBR583</v>
      </c>
      <c r="G12" s="134" t="str">
        <f>VLOOKUP(E12,'LISTADO ATM'!$A$2:$B$897,2,0)</f>
        <v xml:space="preserve">ATM Autoservicio Sol (Santiago) </v>
      </c>
      <c r="H12" s="134" t="str">
        <f>VLOOKUP(E12,VIP!$A$2:$O18187,7,FALSE)</f>
        <v>Si</v>
      </c>
      <c r="I12" s="134" t="str">
        <f>VLOOKUP(E12,VIP!$A$2:$O10152,8,FALSE)</f>
        <v>Si</v>
      </c>
      <c r="J12" s="134" t="str">
        <f>VLOOKUP(E12,VIP!$A$2:$O10102,8,FALSE)</f>
        <v>Si</v>
      </c>
      <c r="K12" s="134" t="str">
        <f>VLOOKUP(E12,VIP!$A$2:$O13676,6,0)</f>
        <v>SI</v>
      </c>
      <c r="L12" s="125" t="s">
        <v>2566</v>
      </c>
      <c r="M12" s="135" t="s">
        <v>2447</v>
      </c>
      <c r="N12" s="135" t="s">
        <v>2454</v>
      </c>
      <c r="O12" s="134" t="s">
        <v>2474</v>
      </c>
      <c r="P12" s="134"/>
      <c r="Q12" s="135" t="s">
        <v>2566</v>
      </c>
    </row>
    <row r="13" spans="1:17" ht="17.399999999999999" x14ac:dyDescent="0.3">
      <c r="A13" s="134" t="str">
        <f>VLOOKUP(E13,'LISTADO ATM'!$A$2:$C$898,3,0)</f>
        <v>DISTRITO NACIONAL</v>
      </c>
      <c r="B13" s="129">
        <v>3335898231</v>
      </c>
      <c r="C13" s="136">
        <v>44341.491006944445</v>
      </c>
      <c r="D13" s="136" t="s">
        <v>2180</v>
      </c>
      <c r="E13" s="124">
        <v>232</v>
      </c>
      <c r="F13" s="148" t="str">
        <f>VLOOKUP(E13,VIP!$A$2:$O13322,2,0)</f>
        <v>DRBR232</v>
      </c>
      <c r="G13" s="134" t="str">
        <f>VLOOKUP(E13,'LISTADO ATM'!$A$2:$B$897,2,0)</f>
        <v xml:space="preserve">ATM S/M Nacional Charles de Gaulle </v>
      </c>
      <c r="H13" s="134" t="str">
        <f>VLOOKUP(E13,VIP!$A$2:$O18185,7,FALSE)</f>
        <v>Si</v>
      </c>
      <c r="I13" s="134" t="str">
        <f>VLOOKUP(E13,VIP!$A$2:$O10150,8,FALSE)</f>
        <v>Si</v>
      </c>
      <c r="J13" s="134" t="str">
        <f>VLOOKUP(E13,VIP!$A$2:$O10100,8,FALSE)</f>
        <v>Si</v>
      </c>
      <c r="K13" s="134" t="str">
        <f>VLOOKUP(E13,VIP!$A$2:$O13674,6,0)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4"/>
      <c r="Q13" s="135" t="s">
        <v>2219</v>
      </c>
    </row>
    <row r="14" spans="1:17" ht="17.399999999999999" x14ac:dyDescent="0.3">
      <c r="A14" s="134" t="str">
        <f>VLOOKUP(E14,'LISTADO ATM'!$A$2:$C$898,3,0)</f>
        <v>DISTRITO NACIONAL</v>
      </c>
      <c r="B14" s="129">
        <v>3335898316</v>
      </c>
      <c r="C14" s="136">
        <v>44341.513657407406</v>
      </c>
      <c r="D14" s="136" t="s">
        <v>2450</v>
      </c>
      <c r="E14" s="124">
        <v>839</v>
      </c>
      <c r="F14" s="148" t="str">
        <f>VLOOKUP(E14,VIP!$A$2:$O13330,2,0)</f>
        <v>DRBR839</v>
      </c>
      <c r="G14" s="134" t="str">
        <f>VLOOKUP(E14,'LISTADO ATM'!$A$2:$B$897,2,0)</f>
        <v xml:space="preserve">ATM INAPA </v>
      </c>
      <c r="H14" s="134" t="str">
        <f>VLOOKUP(E14,VIP!$A$2:$O18193,7,FALSE)</f>
        <v>Si</v>
      </c>
      <c r="I14" s="134" t="str">
        <f>VLOOKUP(E14,VIP!$A$2:$O10158,8,FALSE)</f>
        <v>Si</v>
      </c>
      <c r="J14" s="134" t="str">
        <f>VLOOKUP(E14,VIP!$A$2:$O10108,8,FALSE)</f>
        <v>Si</v>
      </c>
      <c r="K14" s="134" t="str">
        <f>VLOOKUP(E14,VIP!$A$2:$O13682,6,0)</f>
        <v>NO</v>
      </c>
      <c r="L14" s="125" t="s">
        <v>2418</v>
      </c>
      <c r="M14" s="135" t="s">
        <v>2447</v>
      </c>
      <c r="N14" s="135" t="s">
        <v>2454</v>
      </c>
      <c r="O14" s="134" t="s">
        <v>2455</v>
      </c>
      <c r="P14" s="134"/>
      <c r="Q14" s="135" t="s">
        <v>2418</v>
      </c>
    </row>
    <row r="15" spans="1:17" ht="17.399999999999999" x14ac:dyDescent="0.3">
      <c r="A15" s="134" t="str">
        <f>VLOOKUP(E15,'LISTADO ATM'!$A$2:$C$898,3,0)</f>
        <v>DISTRITO NACIONAL</v>
      </c>
      <c r="B15" s="129">
        <v>3335898483</v>
      </c>
      <c r="C15" s="136">
        <v>44341.580057870371</v>
      </c>
      <c r="D15" s="136" t="s">
        <v>2180</v>
      </c>
      <c r="E15" s="124">
        <v>267</v>
      </c>
      <c r="F15" s="148" t="str">
        <f>VLOOKUP(E15,VIP!$A$2:$O13339,2,0)</f>
        <v>DRBR267</v>
      </c>
      <c r="G15" s="134" t="str">
        <f>VLOOKUP(E15,'LISTADO ATM'!$A$2:$B$897,2,0)</f>
        <v xml:space="preserve">ATM Centro de Caja México </v>
      </c>
      <c r="H15" s="134" t="str">
        <f>VLOOKUP(E15,VIP!$A$2:$O18202,7,FALSE)</f>
        <v>Si</v>
      </c>
      <c r="I15" s="134" t="str">
        <f>VLOOKUP(E15,VIP!$A$2:$O10167,8,FALSE)</f>
        <v>Si</v>
      </c>
      <c r="J15" s="134" t="str">
        <f>VLOOKUP(E15,VIP!$A$2:$O10117,8,FALSE)</f>
        <v>Si</v>
      </c>
      <c r="K15" s="134" t="str">
        <f>VLOOKUP(E15,VIP!$A$2:$O13691,6,0)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4"/>
      <c r="Q15" s="135" t="s">
        <v>2469</v>
      </c>
    </row>
    <row r="16" spans="1:17" ht="17.399999999999999" x14ac:dyDescent="0.3">
      <c r="A16" s="134" t="str">
        <f>VLOOKUP(E16,'LISTADO ATM'!$A$2:$C$898,3,0)</f>
        <v>DISTRITO NACIONAL</v>
      </c>
      <c r="B16" s="129">
        <v>3335898488</v>
      </c>
      <c r="C16" s="136">
        <v>44341.581261574072</v>
      </c>
      <c r="D16" s="136" t="s">
        <v>2180</v>
      </c>
      <c r="E16" s="124">
        <v>542</v>
      </c>
      <c r="F16" s="148" t="str">
        <f>VLOOKUP(E16,VIP!$A$2:$O13338,2,0)</f>
        <v>DRBR542</v>
      </c>
      <c r="G16" s="134" t="str">
        <f>VLOOKUP(E16,'LISTADO ATM'!$A$2:$B$897,2,0)</f>
        <v>ATM S/M la Cadena Carretera Mella</v>
      </c>
      <c r="H16" s="134" t="str">
        <f>VLOOKUP(E16,VIP!$A$2:$O18201,7,FALSE)</f>
        <v>NO</v>
      </c>
      <c r="I16" s="134" t="str">
        <f>VLOOKUP(E16,VIP!$A$2:$O10166,8,FALSE)</f>
        <v>SI</v>
      </c>
      <c r="J16" s="134" t="str">
        <f>VLOOKUP(E16,VIP!$A$2:$O10116,8,FALSE)</f>
        <v>SI</v>
      </c>
      <c r="K16" s="134" t="str">
        <f>VLOOKUP(E16,VIP!$A$2:$O13690,6,0)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4"/>
      <c r="Q16" s="135" t="s">
        <v>2219</v>
      </c>
    </row>
    <row r="17" spans="1:17" ht="17.399999999999999" x14ac:dyDescent="0.3">
      <c r="A17" s="134" t="str">
        <f>VLOOKUP(E17,'LISTADO ATM'!$A$2:$C$898,3,0)</f>
        <v>DISTRITO NACIONAL</v>
      </c>
      <c r="B17" s="129">
        <v>3335898495</v>
      </c>
      <c r="C17" s="136">
        <v>44341.585625</v>
      </c>
      <c r="D17" s="136" t="s">
        <v>2473</v>
      </c>
      <c r="E17" s="124">
        <v>194</v>
      </c>
      <c r="F17" s="148" t="str">
        <f>VLOOKUP(E17,VIP!$A$2:$O13335,2,0)</f>
        <v>DRBR194</v>
      </c>
      <c r="G17" s="134" t="str">
        <f>VLOOKUP(E17,'LISTADO ATM'!$A$2:$B$897,2,0)</f>
        <v xml:space="preserve">ATM UNP Pantoja </v>
      </c>
      <c r="H17" s="134" t="str">
        <f>VLOOKUP(E17,VIP!$A$2:$O18198,7,FALSE)</f>
        <v>Si</v>
      </c>
      <c r="I17" s="134" t="str">
        <f>VLOOKUP(E17,VIP!$A$2:$O10163,8,FALSE)</f>
        <v>No</v>
      </c>
      <c r="J17" s="134" t="str">
        <f>VLOOKUP(E17,VIP!$A$2:$O10113,8,FALSE)</f>
        <v>No</v>
      </c>
      <c r="K17" s="134" t="str">
        <f>VLOOKUP(E17,VIP!$A$2:$O13687,6,0)</f>
        <v>NO</v>
      </c>
      <c r="L17" s="125" t="s">
        <v>2443</v>
      </c>
      <c r="M17" s="135" t="s">
        <v>2447</v>
      </c>
      <c r="N17" s="135" t="s">
        <v>2454</v>
      </c>
      <c r="O17" s="134" t="s">
        <v>2474</v>
      </c>
      <c r="P17" s="134"/>
      <c r="Q17" s="135" t="s">
        <v>2443</v>
      </c>
    </row>
    <row r="18" spans="1:17" ht="17.399999999999999" x14ac:dyDescent="0.3">
      <c r="A18" s="134" t="str">
        <f>VLOOKUP(E18,'LISTADO ATM'!$A$2:$C$898,3,0)</f>
        <v>DISTRITO NACIONAL</v>
      </c>
      <c r="B18" s="129">
        <v>3335898499</v>
      </c>
      <c r="C18" s="136">
        <v>44341.586412037039</v>
      </c>
      <c r="D18" s="136" t="s">
        <v>2180</v>
      </c>
      <c r="E18" s="124">
        <v>688</v>
      </c>
      <c r="F18" s="148" t="str">
        <f>VLOOKUP(E18,VIP!$A$2:$O13334,2,0)</f>
        <v>DRBR688</v>
      </c>
      <c r="G18" s="134" t="str">
        <f>VLOOKUP(E18,'LISTADO ATM'!$A$2:$B$897,2,0)</f>
        <v>ATM Innova Centro Ave. Kennedy</v>
      </c>
      <c r="H18" s="134" t="str">
        <f>VLOOKUP(E18,VIP!$A$2:$O18197,7,FALSE)</f>
        <v>Si</v>
      </c>
      <c r="I18" s="134" t="str">
        <f>VLOOKUP(E18,VIP!$A$2:$O10162,8,FALSE)</f>
        <v>Si</v>
      </c>
      <c r="J18" s="134" t="str">
        <f>VLOOKUP(E18,VIP!$A$2:$O10112,8,FALSE)</f>
        <v>Si</v>
      </c>
      <c r="K18" s="134" t="str">
        <f>VLOOKUP(E18,VIP!$A$2:$O13686,6,0)</f>
        <v>NO</v>
      </c>
      <c r="L18" s="125" t="s">
        <v>2425</v>
      </c>
      <c r="M18" s="135" t="s">
        <v>2447</v>
      </c>
      <c r="N18" s="135" t="s">
        <v>2454</v>
      </c>
      <c r="O18" s="134" t="s">
        <v>2456</v>
      </c>
      <c r="P18" s="134"/>
      <c r="Q18" s="135" t="s">
        <v>2425</v>
      </c>
    </row>
    <row r="19" spans="1:17" ht="17.399999999999999" x14ac:dyDescent="0.3">
      <c r="A19" s="134" t="str">
        <f>VLOOKUP(E19,'LISTADO ATM'!$A$2:$C$898,3,0)</f>
        <v>NORTE</v>
      </c>
      <c r="B19" s="129">
        <v>3335898511</v>
      </c>
      <c r="C19" s="136">
        <v>44341.588217592594</v>
      </c>
      <c r="D19" s="136" t="s">
        <v>2181</v>
      </c>
      <c r="E19" s="124">
        <v>805</v>
      </c>
      <c r="F19" s="148" t="str">
        <f>VLOOKUP(E19,VIP!$A$2:$O13331,2,0)</f>
        <v>DRBR805</v>
      </c>
      <c r="G19" s="134" t="str">
        <f>VLOOKUP(E19,'LISTADO ATM'!$A$2:$B$897,2,0)</f>
        <v xml:space="preserve">ATM Be Live Grand Marién (Puerto Plata) </v>
      </c>
      <c r="H19" s="134" t="str">
        <f>VLOOKUP(E19,VIP!$A$2:$O18194,7,FALSE)</f>
        <v>Si</v>
      </c>
      <c r="I19" s="134" t="str">
        <f>VLOOKUP(E19,VIP!$A$2:$O10159,8,FALSE)</f>
        <v>Si</v>
      </c>
      <c r="J19" s="134" t="str">
        <f>VLOOKUP(E19,VIP!$A$2:$O10109,8,FALSE)</f>
        <v>Si</v>
      </c>
      <c r="K19" s="134" t="str">
        <f>VLOOKUP(E19,VIP!$A$2:$O13683,6,0)</f>
        <v>NO</v>
      </c>
      <c r="L19" s="125" t="s">
        <v>2245</v>
      </c>
      <c r="M19" s="135" t="s">
        <v>2447</v>
      </c>
      <c r="N19" s="135" t="s">
        <v>2454</v>
      </c>
      <c r="O19" s="134" t="s">
        <v>2574</v>
      </c>
      <c r="P19" s="134"/>
      <c r="Q19" s="135" t="s">
        <v>2245</v>
      </c>
    </row>
    <row r="20" spans="1:17" ht="17.399999999999999" x14ac:dyDescent="0.3">
      <c r="A20" s="134" t="str">
        <f>VLOOKUP(E20,'LISTADO ATM'!$A$2:$C$898,3,0)</f>
        <v>ESTE</v>
      </c>
      <c r="B20" s="129">
        <v>3335898592</v>
      </c>
      <c r="C20" s="136">
        <v>44341.612453703703</v>
      </c>
      <c r="D20" s="136" t="s">
        <v>2180</v>
      </c>
      <c r="E20" s="124">
        <v>959</v>
      </c>
      <c r="F20" s="148" t="str">
        <f>VLOOKUP(E20,VIP!$A$2:$O13337,2,0)</f>
        <v>DRBR959</v>
      </c>
      <c r="G20" s="134" t="str">
        <f>VLOOKUP(E20,'LISTADO ATM'!$A$2:$B$897,2,0)</f>
        <v>ATM Estación Next Bavaro</v>
      </c>
      <c r="H20" s="134" t="str">
        <f>VLOOKUP(E20,VIP!$A$2:$O18200,7,FALSE)</f>
        <v>Si</v>
      </c>
      <c r="I20" s="134" t="str">
        <f>VLOOKUP(E20,VIP!$A$2:$O10165,8,FALSE)</f>
        <v>Si</v>
      </c>
      <c r="J20" s="134" t="str">
        <f>VLOOKUP(E20,VIP!$A$2:$O10115,8,FALSE)</f>
        <v>Si</v>
      </c>
      <c r="K20" s="134" t="str">
        <f>VLOOKUP(E20,VIP!$A$2:$O13689,6,0)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35" t="s">
        <v>2219</v>
      </c>
    </row>
    <row r="21" spans="1:17" ht="17.399999999999999" x14ac:dyDescent="0.3">
      <c r="A21" s="134" t="str">
        <f>VLOOKUP(E21,'LISTADO ATM'!$A$2:$C$898,3,0)</f>
        <v>DISTRITO NACIONAL</v>
      </c>
      <c r="B21" s="129">
        <v>3335898652</v>
      </c>
      <c r="C21" s="136">
        <v>44341.627245370371</v>
      </c>
      <c r="D21" s="136" t="s">
        <v>2450</v>
      </c>
      <c r="E21" s="124">
        <v>235</v>
      </c>
      <c r="F21" s="148" t="str">
        <f>VLOOKUP(E21,VIP!$A$2:$O13333,2,0)</f>
        <v>DRBR235</v>
      </c>
      <c r="G21" s="134" t="str">
        <f>VLOOKUP(E21,'LISTADO ATM'!$A$2:$B$897,2,0)</f>
        <v xml:space="preserve">ATM Oficina Multicentro La Sirena San Isidro </v>
      </c>
      <c r="H21" s="134" t="str">
        <f>VLOOKUP(E21,VIP!$A$2:$O18196,7,FALSE)</f>
        <v>Si</v>
      </c>
      <c r="I21" s="134" t="str">
        <f>VLOOKUP(E21,VIP!$A$2:$O10161,8,FALSE)</f>
        <v>Si</v>
      </c>
      <c r="J21" s="134" t="str">
        <f>VLOOKUP(E21,VIP!$A$2:$O10111,8,FALSE)</f>
        <v>Si</v>
      </c>
      <c r="K21" s="134" t="str">
        <f>VLOOKUP(E21,VIP!$A$2:$O13685,6,0)</f>
        <v>SI</v>
      </c>
      <c r="L21" s="125" t="s">
        <v>2418</v>
      </c>
      <c r="M21" s="135" t="s">
        <v>2447</v>
      </c>
      <c r="N21" s="135" t="s">
        <v>2454</v>
      </c>
      <c r="O21" s="134" t="s">
        <v>2455</v>
      </c>
      <c r="P21" s="134"/>
      <c r="Q21" s="135" t="s">
        <v>2418</v>
      </c>
    </row>
    <row r="22" spans="1:17" ht="17.399999999999999" x14ac:dyDescent="0.3">
      <c r="A22" s="134" t="str">
        <f>VLOOKUP(E22,'LISTADO ATM'!$A$2:$C$898,3,0)</f>
        <v>DISTRITO NACIONAL</v>
      </c>
      <c r="B22" s="129">
        <v>3335898655</v>
      </c>
      <c r="C22" s="136">
        <v>44341.627523148149</v>
      </c>
      <c r="D22" s="136" t="s">
        <v>2180</v>
      </c>
      <c r="E22" s="124">
        <v>585</v>
      </c>
      <c r="F22" s="148" t="str">
        <f>VLOOKUP(E22,VIP!$A$2:$O13332,2,0)</f>
        <v>DRBR083</v>
      </c>
      <c r="G22" s="134" t="str">
        <f>VLOOKUP(E22,'LISTADO ATM'!$A$2:$B$897,2,0)</f>
        <v xml:space="preserve">ATM Oficina Haina Oriental </v>
      </c>
      <c r="H22" s="134" t="str">
        <f>VLOOKUP(E22,VIP!$A$2:$O18195,7,FALSE)</f>
        <v>Si</v>
      </c>
      <c r="I22" s="134" t="str">
        <f>VLOOKUP(E22,VIP!$A$2:$O10160,8,FALSE)</f>
        <v>Si</v>
      </c>
      <c r="J22" s="134" t="str">
        <f>VLOOKUP(E22,VIP!$A$2:$O10110,8,FALSE)</f>
        <v>Si</v>
      </c>
      <c r="K22" s="134" t="str">
        <f>VLOOKUP(E22,VIP!$A$2:$O13684,6,0)</f>
        <v>NO</v>
      </c>
      <c r="L22" s="125" t="s">
        <v>2425</v>
      </c>
      <c r="M22" s="135" t="s">
        <v>2447</v>
      </c>
      <c r="N22" s="135" t="s">
        <v>2454</v>
      </c>
      <c r="O22" s="134" t="s">
        <v>2456</v>
      </c>
      <c r="P22" s="134"/>
      <c r="Q22" s="135" t="s">
        <v>2425</v>
      </c>
    </row>
    <row r="23" spans="1:17" ht="17.399999999999999" x14ac:dyDescent="0.3">
      <c r="A23" s="134" t="str">
        <f>VLOOKUP(E23,'LISTADO ATM'!$A$2:$C$898,3,0)</f>
        <v>DISTRITO NACIONAL</v>
      </c>
      <c r="B23" s="129" t="s">
        <v>2575</v>
      </c>
      <c r="C23" s="136">
        <v>44341.641400462962</v>
      </c>
      <c r="D23" s="136" t="s">
        <v>2180</v>
      </c>
      <c r="E23" s="124">
        <v>378</v>
      </c>
      <c r="F23" s="148" t="str">
        <f>VLOOKUP(E23,VIP!$A$2:$O13332,2,0)</f>
        <v>DRBR378</v>
      </c>
      <c r="G23" s="134" t="str">
        <f>VLOOKUP(E23,'LISTADO ATM'!$A$2:$B$897,2,0)</f>
        <v>ATM UNP Villa Flores</v>
      </c>
      <c r="H23" s="134" t="str">
        <f>VLOOKUP(E23,VIP!$A$2:$O18195,7,FALSE)</f>
        <v>N/A</v>
      </c>
      <c r="I23" s="134" t="str">
        <f>VLOOKUP(E23,VIP!$A$2:$O10160,8,FALSE)</f>
        <v>N/A</v>
      </c>
      <c r="J23" s="134" t="str">
        <f>VLOOKUP(E23,VIP!$A$2:$O10110,8,FALSE)</f>
        <v>N/A</v>
      </c>
      <c r="K23" s="134" t="str">
        <f>VLOOKUP(E23,VIP!$A$2:$O13684,6,0)</f>
        <v>N/A</v>
      </c>
      <c r="L23" s="125" t="s">
        <v>2245</v>
      </c>
      <c r="M23" s="135" t="s">
        <v>2447</v>
      </c>
      <c r="N23" s="135" t="s">
        <v>2454</v>
      </c>
      <c r="O23" s="134" t="s">
        <v>2456</v>
      </c>
      <c r="P23" s="134"/>
      <c r="Q23" s="135" t="s">
        <v>2245</v>
      </c>
    </row>
    <row r="24" spans="1:17" ht="17.399999999999999" x14ac:dyDescent="0.3">
      <c r="A24" s="134" t="str">
        <f>VLOOKUP(E24,'LISTADO ATM'!$A$2:$C$898,3,0)</f>
        <v>DISTRITO NACIONAL</v>
      </c>
      <c r="B24" s="129" t="s">
        <v>2576</v>
      </c>
      <c r="C24" s="136">
        <v>44341.643611111111</v>
      </c>
      <c r="D24" s="136" t="s">
        <v>2180</v>
      </c>
      <c r="E24" s="124">
        <v>672</v>
      </c>
      <c r="F24" s="148" t="str">
        <f>VLOOKUP(E24,VIP!$A$2:$O13333,2,0)</f>
        <v>DRBR672</v>
      </c>
      <c r="G24" s="134" t="str">
        <f>VLOOKUP(E24,'LISTADO ATM'!$A$2:$B$897,2,0)</f>
        <v>ATM Destacamento Policía Nacional La Victoria</v>
      </c>
      <c r="H24" s="134" t="str">
        <f>VLOOKUP(E24,VIP!$A$2:$O18196,7,FALSE)</f>
        <v>Si</v>
      </c>
      <c r="I24" s="134" t="str">
        <f>VLOOKUP(E24,VIP!$A$2:$O10161,8,FALSE)</f>
        <v>Si</v>
      </c>
      <c r="J24" s="134" t="str">
        <f>VLOOKUP(E24,VIP!$A$2:$O10111,8,FALSE)</f>
        <v>Si</v>
      </c>
      <c r="K24" s="134" t="str">
        <f>VLOOKUP(E24,VIP!$A$2:$O13685,6,0)</f>
        <v>SI</v>
      </c>
      <c r="L24" s="125" t="s">
        <v>2245</v>
      </c>
      <c r="M24" s="135" t="s">
        <v>2447</v>
      </c>
      <c r="N24" s="135" t="s">
        <v>2454</v>
      </c>
      <c r="O24" s="134" t="s">
        <v>2456</v>
      </c>
      <c r="P24" s="134"/>
      <c r="Q24" s="135" t="s">
        <v>2245</v>
      </c>
    </row>
    <row r="25" spans="1:17" ht="17.399999999999999" x14ac:dyDescent="0.3">
      <c r="A25" s="134" t="str">
        <f>VLOOKUP(E25,'LISTADO ATM'!$A$2:$C$898,3,0)</f>
        <v>DISTRITO NACIONAL</v>
      </c>
      <c r="B25" s="129" t="s">
        <v>2577</v>
      </c>
      <c r="C25" s="136">
        <v>44341.649340277778</v>
      </c>
      <c r="D25" s="136" t="s">
        <v>2180</v>
      </c>
      <c r="E25" s="124">
        <v>487</v>
      </c>
      <c r="F25" s="148" t="str">
        <f>VLOOKUP(E25,VIP!$A$2:$O13334,2,0)</f>
        <v>DRBR487</v>
      </c>
      <c r="G25" s="134" t="str">
        <f>VLOOKUP(E25,'LISTADO ATM'!$A$2:$B$897,2,0)</f>
        <v xml:space="preserve">ATM Olé Hainamosa </v>
      </c>
      <c r="H25" s="134" t="str">
        <f>VLOOKUP(E25,VIP!$A$2:$O18197,7,FALSE)</f>
        <v>Si</v>
      </c>
      <c r="I25" s="134" t="str">
        <f>VLOOKUP(E25,VIP!$A$2:$O10162,8,FALSE)</f>
        <v>Si</v>
      </c>
      <c r="J25" s="134" t="str">
        <f>VLOOKUP(E25,VIP!$A$2:$O10112,8,FALSE)</f>
        <v>Si</v>
      </c>
      <c r="K25" s="134" t="str">
        <f>VLOOKUP(E25,VIP!$A$2:$O13686,6,0)</f>
        <v>SI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4"/>
      <c r="Q25" s="135" t="s">
        <v>2219</v>
      </c>
    </row>
    <row r="26" spans="1:17" ht="17.399999999999999" x14ac:dyDescent="0.3">
      <c r="A26" s="134" t="str">
        <f>VLOOKUP(E26,'LISTADO ATM'!$A$2:$C$898,3,0)</f>
        <v>DISTRITO NACIONAL</v>
      </c>
      <c r="B26" s="129" t="s">
        <v>2578</v>
      </c>
      <c r="C26" s="136">
        <v>44341.670729166668</v>
      </c>
      <c r="D26" s="136" t="s">
        <v>2450</v>
      </c>
      <c r="E26" s="124">
        <v>744</v>
      </c>
      <c r="F26" s="148" t="str">
        <f>VLOOKUP(E26,VIP!$A$2:$O13335,2,0)</f>
        <v>DRBR289</v>
      </c>
      <c r="G26" s="134" t="str">
        <f>VLOOKUP(E26,'LISTADO ATM'!$A$2:$B$897,2,0)</f>
        <v xml:space="preserve">ATM Multicentro La Sirena Venezuela </v>
      </c>
      <c r="H26" s="134" t="str">
        <f>VLOOKUP(E26,VIP!$A$2:$O18198,7,FALSE)</f>
        <v>Si</v>
      </c>
      <c r="I26" s="134" t="str">
        <f>VLOOKUP(E26,VIP!$A$2:$O10163,8,FALSE)</f>
        <v>Si</v>
      </c>
      <c r="J26" s="134" t="str">
        <f>VLOOKUP(E26,VIP!$A$2:$O10113,8,FALSE)</f>
        <v>Si</v>
      </c>
      <c r="K26" s="134" t="str">
        <f>VLOOKUP(E26,VIP!$A$2:$O13687,6,0)</f>
        <v>SI</v>
      </c>
      <c r="L26" s="125" t="s">
        <v>2418</v>
      </c>
      <c r="M26" s="135" t="s">
        <v>2447</v>
      </c>
      <c r="N26" s="135" t="s">
        <v>2454</v>
      </c>
      <c r="O26" s="134" t="s">
        <v>2455</v>
      </c>
      <c r="P26" s="134"/>
      <c r="Q26" s="135" t="s">
        <v>2418</v>
      </c>
    </row>
    <row r="27" spans="1:17" ht="17.399999999999999" x14ac:dyDescent="0.3">
      <c r="A27" s="134" t="str">
        <f>VLOOKUP(E27,'LISTADO ATM'!$A$2:$C$898,3,0)</f>
        <v>DISTRITO NACIONAL</v>
      </c>
      <c r="B27" s="129" t="s">
        <v>2579</v>
      </c>
      <c r="C27" s="136">
        <v>44341.696608796294</v>
      </c>
      <c r="D27" s="136" t="s">
        <v>2450</v>
      </c>
      <c r="E27" s="124">
        <v>578</v>
      </c>
      <c r="F27" s="148" t="str">
        <f>VLOOKUP(E27,VIP!$A$2:$O13336,2,0)</f>
        <v>DRBR324</v>
      </c>
      <c r="G27" s="134" t="str">
        <f>VLOOKUP(E27,'LISTADO ATM'!$A$2:$B$897,2,0)</f>
        <v xml:space="preserve">ATM Procuraduría General de la República </v>
      </c>
      <c r="H27" s="134" t="str">
        <f>VLOOKUP(E27,VIP!$A$2:$O18199,7,FALSE)</f>
        <v>Si</v>
      </c>
      <c r="I27" s="134" t="str">
        <f>VLOOKUP(E27,VIP!$A$2:$O10164,8,FALSE)</f>
        <v>No</v>
      </c>
      <c r="J27" s="134" t="str">
        <f>VLOOKUP(E27,VIP!$A$2:$O10114,8,FALSE)</f>
        <v>No</v>
      </c>
      <c r="K27" s="134" t="str">
        <f>VLOOKUP(E27,VIP!$A$2:$O13688,6,0)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4"/>
      <c r="Q27" s="135" t="s">
        <v>2443</v>
      </c>
    </row>
    <row r="28" spans="1:17" ht="17.399999999999999" x14ac:dyDescent="0.3">
      <c r="A28" s="134" t="str">
        <f>VLOOKUP(E28,'LISTADO ATM'!$A$2:$C$898,3,0)</f>
        <v>DISTRITO NACIONAL</v>
      </c>
      <c r="B28" s="129" t="s">
        <v>2580</v>
      </c>
      <c r="C28" s="136">
        <v>44341.711898148147</v>
      </c>
      <c r="D28" s="136" t="s">
        <v>2473</v>
      </c>
      <c r="E28" s="124">
        <v>911</v>
      </c>
      <c r="F28" s="148" t="str">
        <f>VLOOKUP(E28,VIP!$A$2:$O13337,2,0)</f>
        <v>DRBR911</v>
      </c>
      <c r="G28" s="134" t="str">
        <f>VLOOKUP(E28,'LISTADO ATM'!$A$2:$B$897,2,0)</f>
        <v xml:space="preserve">ATM Oficina Venezuela II </v>
      </c>
      <c r="H28" s="134" t="str">
        <f>VLOOKUP(E28,VIP!$A$2:$O18200,7,FALSE)</f>
        <v>Si</v>
      </c>
      <c r="I28" s="134" t="str">
        <f>VLOOKUP(E28,VIP!$A$2:$O10165,8,FALSE)</f>
        <v>Si</v>
      </c>
      <c r="J28" s="134" t="str">
        <f>VLOOKUP(E28,VIP!$A$2:$O10115,8,FALSE)</f>
        <v>Si</v>
      </c>
      <c r="K28" s="134" t="str">
        <f>VLOOKUP(E28,VIP!$A$2:$O13689,6,0)</f>
        <v>SI</v>
      </c>
      <c r="L28" s="125" t="s">
        <v>2443</v>
      </c>
      <c r="M28" s="135" t="s">
        <v>2447</v>
      </c>
      <c r="N28" s="135" t="s">
        <v>2454</v>
      </c>
      <c r="O28" s="134" t="s">
        <v>2591</v>
      </c>
      <c r="P28" s="134"/>
      <c r="Q28" s="135" t="s">
        <v>2443</v>
      </c>
    </row>
    <row r="29" spans="1:17" ht="17.399999999999999" x14ac:dyDescent="0.3">
      <c r="A29" s="134" t="str">
        <f>VLOOKUP(E29,'LISTADO ATM'!$A$2:$C$898,3,0)</f>
        <v>ESTE</v>
      </c>
      <c r="B29" s="129" t="s">
        <v>2581</v>
      </c>
      <c r="C29" s="136">
        <v>44341.73201388889</v>
      </c>
      <c r="D29" s="136" t="s">
        <v>2180</v>
      </c>
      <c r="E29" s="124">
        <v>368</v>
      </c>
      <c r="F29" s="148" t="str">
        <f>VLOOKUP(E29,VIP!$A$2:$O13338,2,0)</f>
        <v xml:space="preserve">DRBR368 </v>
      </c>
      <c r="G29" s="134" t="str">
        <f>VLOOKUP(E29,'LISTADO ATM'!$A$2:$B$897,2,0)</f>
        <v>ATM Ayuntamiento Peralvillo</v>
      </c>
      <c r="H29" s="134" t="str">
        <f>VLOOKUP(E29,VIP!$A$2:$O18201,7,FALSE)</f>
        <v>N/A</v>
      </c>
      <c r="I29" s="134" t="str">
        <f>VLOOKUP(E29,VIP!$A$2:$O10166,8,FALSE)</f>
        <v>N/A</v>
      </c>
      <c r="J29" s="134" t="str">
        <f>VLOOKUP(E29,VIP!$A$2:$O10116,8,FALSE)</f>
        <v>N/A</v>
      </c>
      <c r="K29" s="134" t="str">
        <f>VLOOKUP(E29,VIP!$A$2:$O13690,6,0)</f>
        <v>N/A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4"/>
      <c r="Q29" s="135" t="s">
        <v>2245</v>
      </c>
    </row>
    <row r="30" spans="1:17" ht="17.399999999999999" x14ac:dyDescent="0.3">
      <c r="A30" s="134" t="str">
        <f>VLOOKUP(E30,'LISTADO ATM'!$A$2:$C$898,3,0)</f>
        <v>NORTE</v>
      </c>
      <c r="B30" s="129" t="s">
        <v>2582</v>
      </c>
      <c r="C30" s="136">
        <v>44341.73296296296</v>
      </c>
      <c r="D30" s="136" t="s">
        <v>2181</v>
      </c>
      <c r="E30" s="124">
        <v>649</v>
      </c>
      <c r="F30" s="148" t="str">
        <f>VLOOKUP(E30,VIP!$A$2:$O13339,2,0)</f>
        <v>DRBR649</v>
      </c>
      <c r="G30" s="134" t="str">
        <f>VLOOKUP(E30,'LISTADO ATM'!$A$2:$B$897,2,0)</f>
        <v xml:space="preserve">ATM Oficina Galería 56 (San Francisco de Macorís) </v>
      </c>
      <c r="H30" s="134" t="str">
        <f>VLOOKUP(E30,VIP!$A$2:$O18202,7,FALSE)</f>
        <v>Si</v>
      </c>
      <c r="I30" s="134" t="str">
        <f>VLOOKUP(E30,VIP!$A$2:$O10167,8,FALSE)</f>
        <v>Si</v>
      </c>
      <c r="J30" s="134" t="str">
        <f>VLOOKUP(E30,VIP!$A$2:$O10117,8,FALSE)</f>
        <v>Si</v>
      </c>
      <c r="K30" s="134" t="str">
        <f>VLOOKUP(E30,VIP!$A$2:$O13691,6,0)</f>
        <v>SI</v>
      </c>
      <c r="L30" s="125" t="s">
        <v>2219</v>
      </c>
      <c r="M30" s="135" t="s">
        <v>2447</v>
      </c>
      <c r="N30" s="135" t="s">
        <v>2454</v>
      </c>
      <c r="O30" s="134" t="s">
        <v>2569</v>
      </c>
      <c r="P30" s="134"/>
      <c r="Q30" s="135" t="s">
        <v>2219</v>
      </c>
    </row>
    <row r="31" spans="1:17" ht="17.399999999999999" x14ac:dyDescent="0.3">
      <c r="A31" s="134" t="str">
        <f>VLOOKUP(E31,'LISTADO ATM'!$A$2:$C$898,3,0)</f>
        <v>ESTE</v>
      </c>
      <c r="B31" s="129" t="s">
        <v>2583</v>
      </c>
      <c r="C31" s="136">
        <v>44341.733703703707</v>
      </c>
      <c r="D31" s="136" t="s">
        <v>2180</v>
      </c>
      <c r="E31" s="124">
        <v>111</v>
      </c>
      <c r="F31" s="148" t="str">
        <f>VLOOKUP(E31,VIP!$A$2:$O13340,2,0)</f>
        <v>DRBR111</v>
      </c>
      <c r="G31" s="134" t="str">
        <f>VLOOKUP(E31,'LISTADO ATM'!$A$2:$B$897,2,0)</f>
        <v xml:space="preserve">ATM Oficina San Pedro </v>
      </c>
      <c r="H31" s="134" t="str">
        <f>VLOOKUP(E31,VIP!$A$2:$O18203,7,FALSE)</f>
        <v>Si</v>
      </c>
      <c r="I31" s="134" t="str">
        <f>VLOOKUP(E31,VIP!$A$2:$O10168,8,FALSE)</f>
        <v>Si</v>
      </c>
      <c r="J31" s="134" t="str">
        <f>VLOOKUP(E31,VIP!$A$2:$O10118,8,FALSE)</f>
        <v>Si</v>
      </c>
      <c r="K31" s="134" t="str">
        <f>VLOOKUP(E31,VIP!$A$2:$O13692,6,0)</f>
        <v>SI</v>
      </c>
      <c r="L31" s="125" t="s">
        <v>2469</v>
      </c>
      <c r="M31" s="135" t="s">
        <v>2447</v>
      </c>
      <c r="N31" s="135" t="s">
        <v>2454</v>
      </c>
      <c r="O31" s="134" t="s">
        <v>2456</v>
      </c>
      <c r="P31" s="134"/>
      <c r="Q31" s="135" t="s">
        <v>2469</v>
      </c>
    </row>
    <row r="32" spans="1:17" ht="17.399999999999999" x14ac:dyDescent="0.3">
      <c r="A32" s="134" t="str">
        <f>VLOOKUP(E32,'LISTADO ATM'!$A$2:$C$898,3,0)</f>
        <v>NORTE</v>
      </c>
      <c r="B32" s="129" t="s">
        <v>2584</v>
      </c>
      <c r="C32" s="136">
        <v>44341.735335648147</v>
      </c>
      <c r="D32" s="136" t="s">
        <v>2181</v>
      </c>
      <c r="E32" s="124">
        <v>936</v>
      </c>
      <c r="F32" s="150" t="str">
        <f>VLOOKUP(E32,VIP!$A$2:$O13341,2,0)</f>
        <v>DRBR936</v>
      </c>
      <c r="G32" s="134" t="str">
        <f>VLOOKUP(E32,'LISTADO ATM'!$A$2:$B$897,2,0)</f>
        <v xml:space="preserve">ATM Autobanco Oficina La Vega I </v>
      </c>
      <c r="H32" s="134" t="str">
        <f>VLOOKUP(E32,VIP!$A$2:$O18204,7,FALSE)</f>
        <v>Si</v>
      </c>
      <c r="I32" s="134" t="str">
        <f>VLOOKUP(E32,VIP!$A$2:$O10169,8,FALSE)</f>
        <v>Si</v>
      </c>
      <c r="J32" s="134" t="str">
        <f>VLOOKUP(E32,VIP!$A$2:$O10119,8,FALSE)</f>
        <v>Si</v>
      </c>
      <c r="K32" s="134" t="str">
        <f>VLOOKUP(E32,VIP!$A$2:$O13693,6,0)</f>
        <v>NO</v>
      </c>
      <c r="L32" s="125" t="s">
        <v>2572</v>
      </c>
      <c r="M32" s="135" t="s">
        <v>2447</v>
      </c>
      <c r="N32" s="135" t="s">
        <v>2454</v>
      </c>
      <c r="O32" s="134" t="s">
        <v>2569</v>
      </c>
      <c r="P32" s="134"/>
      <c r="Q32" s="135" t="s">
        <v>2572</v>
      </c>
    </row>
    <row r="33" spans="1:17" ht="17.399999999999999" x14ac:dyDescent="0.3">
      <c r="A33" s="134" t="str">
        <f>VLOOKUP(E33,'LISTADO ATM'!$A$2:$C$898,3,0)</f>
        <v>ESTE</v>
      </c>
      <c r="B33" s="129" t="s">
        <v>2585</v>
      </c>
      <c r="C33" s="136">
        <v>44341.738402777781</v>
      </c>
      <c r="D33" s="136" t="s">
        <v>2180</v>
      </c>
      <c r="E33" s="124">
        <v>830</v>
      </c>
      <c r="F33" s="150" t="str">
        <f>VLOOKUP(E33,VIP!$A$2:$O13342,2,0)</f>
        <v>DRBR830</v>
      </c>
      <c r="G33" s="134" t="str">
        <f>VLOOKUP(E33,'LISTADO ATM'!$A$2:$B$897,2,0)</f>
        <v xml:space="preserve">ATM UNP Sabana Grande de Boyá </v>
      </c>
      <c r="H33" s="134" t="str">
        <f>VLOOKUP(E33,VIP!$A$2:$O18205,7,FALSE)</f>
        <v>Si</v>
      </c>
      <c r="I33" s="134" t="str">
        <f>VLOOKUP(E33,VIP!$A$2:$O10170,8,FALSE)</f>
        <v>Si</v>
      </c>
      <c r="J33" s="134" t="str">
        <f>VLOOKUP(E33,VIP!$A$2:$O10120,8,FALSE)</f>
        <v>Si</v>
      </c>
      <c r="K33" s="134" t="str">
        <f>VLOOKUP(E33,VIP!$A$2:$O13694,6,0)</f>
        <v>NO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4"/>
      <c r="Q33" s="135" t="s">
        <v>2245</v>
      </c>
    </row>
    <row r="34" spans="1:17" ht="17.399999999999999" x14ac:dyDescent="0.3">
      <c r="A34" s="134" t="str">
        <f>VLOOKUP(E34,'LISTADO ATM'!$A$2:$C$898,3,0)</f>
        <v>SUR</v>
      </c>
      <c r="B34" s="129" t="s">
        <v>2586</v>
      </c>
      <c r="C34" s="136">
        <v>44341.739050925928</v>
      </c>
      <c r="D34" s="136" t="s">
        <v>2180</v>
      </c>
      <c r="E34" s="124">
        <v>135</v>
      </c>
      <c r="F34" s="150" t="str">
        <f>VLOOKUP(E34,VIP!$A$2:$O13343,2,0)</f>
        <v>DRBR135</v>
      </c>
      <c r="G34" s="134" t="str">
        <f>VLOOKUP(E34,'LISTADO ATM'!$A$2:$B$897,2,0)</f>
        <v xml:space="preserve">ATM Oficina Las Dunas Baní </v>
      </c>
      <c r="H34" s="134" t="str">
        <f>VLOOKUP(E34,VIP!$A$2:$O18206,7,FALSE)</f>
        <v>Si</v>
      </c>
      <c r="I34" s="134" t="str">
        <f>VLOOKUP(E34,VIP!$A$2:$O10171,8,FALSE)</f>
        <v>Si</v>
      </c>
      <c r="J34" s="134" t="str">
        <f>VLOOKUP(E34,VIP!$A$2:$O10121,8,FALSE)</f>
        <v>Si</v>
      </c>
      <c r="K34" s="134" t="str">
        <f>VLOOKUP(E34,VIP!$A$2:$O13695,6,0)</f>
        <v>SI</v>
      </c>
      <c r="L34" s="125" t="s">
        <v>2219</v>
      </c>
      <c r="M34" s="135" t="s">
        <v>2447</v>
      </c>
      <c r="N34" s="135" t="s">
        <v>2454</v>
      </c>
      <c r="O34" s="134" t="s">
        <v>2456</v>
      </c>
      <c r="P34" s="134"/>
      <c r="Q34" s="135" t="s">
        <v>2219</v>
      </c>
    </row>
    <row r="35" spans="1:17" ht="17.399999999999999" x14ac:dyDescent="0.3">
      <c r="A35" s="134" t="str">
        <f>VLOOKUP(E35,'LISTADO ATM'!$A$2:$C$898,3,0)</f>
        <v>DISTRITO NACIONAL</v>
      </c>
      <c r="B35" s="129" t="s">
        <v>2587</v>
      </c>
      <c r="C35" s="136">
        <v>44341.739814814813</v>
      </c>
      <c r="D35" s="136" t="s">
        <v>2180</v>
      </c>
      <c r="E35" s="124">
        <v>589</v>
      </c>
      <c r="F35" s="150" t="str">
        <f>VLOOKUP(E35,VIP!$A$2:$O13344,2,0)</f>
        <v>DRBR23E</v>
      </c>
      <c r="G35" s="134" t="str">
        <f>VLOOKUP(E35,'LISTADO ATM'!$A$2:$B$897,2,0)</f>
        <v xml:space="preserve">ATM S/M Bravo San Vicente de Paul </v>
      </c>
      <c r="H35" s="134" t="str">
        <f>VLOOKUP(E35,VIP!$A$2:$O18207,7,FALSE)</f>
        <v>Si</v>
      </c>
      <c r="I35" s="134" t="str">
        <f>VLOOKUP(E35,VIP!$A$2:$O10172,8,FALSE)</f>
        <v>No</v>
      </c>
      <c r="J35" s="134" t="str">
        <f>VLOOKUP(E35,VIP!$A$2:$O10122,8,FALSE)</f>
        <v>No</v>
      </c>
      <c r="K35" s="134" t="str">
        <f>VLOOKUP(E35,VIP!$A$2:$O13696,6,0)</f>
        <v>NO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4"/>
      <c r="Q35" s="135" t="s">
        <v>2219</v>
      </c>
    </row>
    <row r="36" spans="1:17" ht="17.399999999999999" x14ac:dyDescent="0.3">
      <c r="A36" s="134" t="str">
        <f>VLOOKUP(E36,'LISTADO ATM'!$A$2:$C$898,3,0)</f>
        <v>DISTRITO NACIONAL</v>
      </c>
      <c r="B36" s="129" t="s">
        <v>2588</v>
      </c>
      <c r="C36" s="136">
        <v>44341.740555555552</v>
      </c>
      <c r="D36" s="136" t="s">
        <v>2180</v>
      </c>
      <c r="E36" s="124">
        <v>281</v>
      </c>
      <c r="F36" s="150" t="str">
        <f>VLOOKUP(E36,VIP!$A$2:$O13345,2,0)</f>
        <v>DRBR737</v>
      </c>
      <c r="G36" s="134" t="str">
        <f>VLOOKUP(E36,'LISTADO ATM'!$A$2:$B$897,2,0)</f>
        <v xml:space="preserve">ATM S/M Pola Independencia </v>
      </c>
      <c r="H36" s="134" t="str">
        <f>VLOOKUP(E36,VIP!$A$2:$O18208,7,FALSE)</f>
        <v>Si</v>
      </c>
      <c r="I36" s="134" t="str">
        <f>VLOOKUP(E36,VIP!$A$2:$O10173,8,FALSE)</f>
        <v>Si</v>
      </c>
      <c r="J36" s="134" t="str">
        <f>VLOOKUP(E36,VIP!$A$2:$O10123,8,FALSE)</f>
        <v>Si</v>
      </c>
      <c r="K36" s="134" t="str">
        <f>VLOOKUP(E36,VIP!$A$2:$O13697,6,0)</f>
        <v>NO</v>
      </c>
      <c r="L36" s="125" t="s">
        <v>2469</v>
      </c>
      <c r="M36" s="135" t="s">
        <v>2447</v>
      </c>
      <c r="N36" s="135" t="s">
        <v>2454</v>
      </c>
      <c r="O36" s="134" t="s">
        <v>2456</v>
      </c>
      <c r="P36" s="134"/>
      <c r="Q36" s="135" t="s">
        <v>2469</v>
      </c>
    </row>
    <row r="37" spans="1:17" ht="17.399999999999999" x14ac:dyDescent="0.3">
      <c r="A37" s="134" t="str">
        <f>VLOOKUP(E37,'LISTADO ATM'!$A$2:$C$898,3,0)</f>
        <v>ESTE</v>
      </c>
      <c r="B37" s="129" t="s">
        <v>2589</v>
      </c>
      <c r="C37" s="136">
        <v>44341.758391203701</v>
      </c>
      <c r="D37" s="136" t="s">
        <v>2180</v>
      </c>
      <c r="E37" s="124">
        <v>121</v>
      </c>
      <c r="F37" s="150" t="str">
        <f>VLOOKUP(E37,VIP!$A$2:$O13346,2,0)</f>
        <v>DRBR121</v>
      </c>
      <c r="G37" s="134" t="str">
        <f>VLOOKUP(E37,'LISTADO ATM'!$A$2:$B$897,2,0)</f>
        <v xml:space="preserve">ATM Oficina Bayaguana </v>
      </c>
      <c r="H37" s="134" t="str">
        <f>VLOOKUP(E37,VIP!$A$2:$O18209,7,FALSE)</f>
        <v>Si</v>
      </c>
      <c r="I37" s="134" t="str">
        <f>VLOOKUP(E37,VIP!$A$2:$O10174,8,FALSE)</f>
        <v>Si</v>
      </c>
      <c r="J37" s="134" t="str">
        <f>VLOOKUP(E37,VIP!$A$2:$O10124,8,FALSE)</f>
        <v>Si</v>
      </c>
      <c r="K37" s="134" t="str">
        <f>VLOOKUP(E37,VIP!$A$2:$O13698,6,0)</f>
        <v>SI</v>
      </c>
      <c r="L37" s="125" t="s">
        <v>2469</v>
      </c>
      <c r="M37" s="135" t="s">
        <v>2447</v>
      </c>
      <c r="N37" s="135" t="s">
        <v>2454</v>
      </c>
      <c r="O37" s="134" t="s">
        <v>2456</v>
      </c>
      <c r="P37" s="134"/>
      <c r="Q37" s="135" t="s">
        <v>2469</v>
      </c>
    </row>
    <row r="38" spans="1:17" ht="17.399999999999999" x14ac:dyDescent="0.3">
      <c r="A38" s="134" t="str">
        <f>VLOOKUP(E38,'LISTADO ATM'!$A$2:$C$898,3,0)</f>
        <v>DISTRITO NACIONAL</v>
      </c>
      <c r="B38" s="129" t="s">
        <v>2590</v>
      </c>
      <c r="C38" s="136">
        <v>44341.759675925925</v>
      </c>
      <c r="D38" s="136" t="s">
        <v>2180</v>
      </c>
      <c r="E38" s="124">
        <v>787</v>
      </c>
      <c r="F38" s="150" t="str">
        <f>VLOOKUP(E38,VIP!$A$2:$O13347,2,0)</f>
        <v>DRBR278</v>
      </c>
      <c r="G38" s="134" t="str">
        <f>VLOOKUP(E38,'LISTADO ATM'!$A$2:$B$897,2,0)</f>
        <v xml:space="preserve">ATM Cafetería CTB II </v>
      </c>
      <c r="H38" s="134" t="str">
        <f>VLOOKUP(E38,VIP!$A$2:$O18210,7,FALSE)</f>
        <v>Si</v>
      </c>
      <c r="I38" s="134" t="str">
        <f>VLOOKUP(E38,VIP!$A$2:$O10175,8,FALSE)</f>
        <v>Si</v>
      </c>
      <c r="J38" s="134" t="str">
        <f>VLOOKUP(E38,VIP!$A$2:$O10125,8,FALSE)</f>
        <v>Si</v>
      </c>
      <c r="K38" s="134" t="str">
        <f>VLOOKUP(E38,VIP!$A$2:$O13699,6,0)</f>
        <v>NO</v>
      </c>
      <c r="L38" s="125" t="s">
        <v>2219</v>
      </c>
      <c r="M38" s="135" t="s">
        <v>2447</v>
      </c>
      <c r="N38" s="135" t="s">
        <v>2454</v>
      </c>
      <c r="O38" s="134" t="s">
        <v>2456</v>
      </c>
      <c r="P38" s="134"/>
      <c r="Q38" s="135" t="s">
        <v>2219</v>
      </c>
    </row>
    <row r="39" spans="1:17" ht="17.399999999999999" x14ac:dyDescent="0.3">
      <c r="A39" s="134" t="str">
        <f>VLOOKUP(E39,'LISTADO ATM'!$A$2:$C$898,3,0)</f>
        <v>DISTRITO NACIONAL</v>
      </c>
      <c r="B39" s="129" t="s">
        <v>2592</v>
      </c>
      <c r="C39" s="136">
        <v>44341.796377314815</v>
      </c>
      <c r="D39" s="136" t="s">
        <v>2450</v>
      </c>
      <c r="E39" s="124">
        <v>461</v>
      </c>
      <c r="F39" s="150" t="str">
        <f>VLOOKUP(E39,VIP!$A$2:$O13348,2,0)</f>
        <v>DRBR461</v>
      </c>
      <c r="G39" s="134" t="str">
        <f>VLOOKUP(E39,'LISTADO ATM'!$A$2:$B$897,2,0)</f>
        <v xml:space="preserve">ATM Autobanco Sarasota I </v>
      </c>
      <c r="H39" s="134" t="str">
        <f>VLOOKUP(E39,VIP!$A$2:$O18211,7,FALSE)</f>
        <v>Si</v>
      </c>
      <c r="I39" s="134" t="str">
        <f>VLOOKUP(E39,VIP!$A$2:$O10176,8,FALSE)</f>
        <v>Si</v>
      </c>
      <c r="J39" s="134" t="str">
        <f>VLOOKUP(E39,VIP!$A$2:$O10126,8,FALSE)</f>
        <v>Si</v>
      </c>
      <c r="K39" s="134" t="str">
        <f>VLOOKUP(E39,VIP!$A$2:$O13700,6,0)</f>
        <v>SI</v>
      </c>
      <c r="L39" s="125" t="s">
        <v>2418</v>
      </c>
      <c r="M39" s="135" t="s">
        <v>2447</v>
      </c>
      <c r="N39" s="135" t="s">
        <v>2454</v>
      </c>
      <c r="O39" s="134" t="s">
        <v>2455</v>
      </c>
      <c r="P39" s="134"/>
      <c r="Q39" s="135" t="s">
        <v>2418</v>
      </c>
    </row>
    <row r="40" spans="1:17" ht="17.399999999999999" x14ac:dyDescent="0.3">
      <c r="A40" s="134" t="str">
        <f>VLOOKUP(E40,'LISTADO ATM'!$A$2:$C$898,3,0)</f>
        <v>ESTE</v>
      </c>
      <c r="B40" s="129" t="s">
        <v>2593</v>
      </c>
      <c r="C40" s="136">
        <v>44341.798726851855</v>
      </c>
      <c r="D40" s="136" t="s">
        <v>2450</v>
      </c>
      <c r="E40" s="124">
        <v>114</v>
      </c>
      <c r="F40" s="150" t="str">
        <f>VLOOKUP(E40,VIP!$A$2:$O13349,2,0)</f>
        <v>DRBR114</v>
      </c>
      <c r="G40" s="134" t="str">
        <f>VLOOKUP(E40,'LISTADO ATM'!$A$2:$B$897,2,0)</f>
        <v xml:space="preserve">ATM Oficina Hato Mayor </v>
      </c>
      <c r="H40" s="134" t="str">
        <f>VLOOKUP(E40,VIP!$A$2:$O18212,7,FALSE)</f>
        <v>Si</v>
      </c>
      <c r="I40" s="134" t="str">
        <f>VLOOKUP(E40,VIP!$A$2:$O10177,8,FALSE)</f>
        <v>Si</v>
      </c>
      <c r="J40" s="134" t="str">
        <f>VLOOKUP(E40,VIP!$A$2:$O10127,8,FALSE)</f>
        <v>Si</v>
      </c>
      <c r="K40" s="134" t="str">
        <f>VLOOKUP(E40,VIP!$A$2:$O13701,6,0)</f>
        <v>NO</v>
      </c>
      <c r="L40" s="125" t="s">
        <v>2418</v>
      </c>
      <c r="M40" s="135" t="s">
        <v>2447</v>
      </c>
      <c r="N40" s="135" t="s">
        <v>2454</v>
      </c>
      <c r="O40" s="134" t="s">
        <v>2455</v>
      </c>
      <c r="P40" s="134"/>
      <c r="Q40" s="135" t="s">
        <v>2418</v>
      </c>
    </row>
    <row r="41" spans="1:17" ht="17.399999999999999" x14ac:dyDescent="0.3">
      <c r="A41" s="134" t="str">
        <f>VLOOKUP(E41,'LISTADO ATM'!$A$2:$C$898,3,0)</f>
        <v>NORTE</v>
      </c>
      <c r="B41" s="129" t="s">
        <v>2594</v>
      </c>
      <c r="C41" s="136">
        <v>44341.845011574071</v>
      </c>
      <c r="D41" s="136" t="s">
        <v>2615</v>
      </c>
      <c r="E41" s="124">
        <v>307</v>
      </c>
      <c r="F41" s="150" t="str">
        <f>VLOOKUP(E41,VIP!$A$2:$O13350,2,0)</f>
        <v>DRBR307</v>
      </c>
      <c r="G41" s="134" t="str">
        <f>VLOOKUP(E41,'LISTADO ATM'!$A$2:$B$897,2,0)</f>
        <v>ATM Oficina Nagua II</v>
      </c>
      <c r="H41" s="134" t="str">
        <f>VLOOKUP(E41,VIP!$A$2:$O18213,7,FALSE)</f>
        <v>Si</v>
      </c>
      <c r="I41" s="134" t="str">
        <f>VLOOKUP(E41,VIP!$A$2:$O10178,8,FALSE)</f>
        <v>Si</v>
      </c>
      <c r="J41" s="134" t="str">
        <f>VLOOKUP(E41,VIP!$A$2:$O10128,8,FALSE)</f>
        <v>Si</v>
      </c>
      <c r="K41" s="134" t="str">
        <f>VLOOKUP(E41,VIP!$A$2:$O13702,6,0)</f>
        <v>SI</v>
      </c>
      <c r="L41" s="125" t="s">
        <v>2418</v>
      </c>
      <c r="M41" s="135" t="s">
        <v>2447</v>
      </c>
      <c r="N41" s="135" t="s">
        <v>2454</v>
      </c>
      <c r="O41" s="134" t="s">
        <v>2616</v>
      </c>
      <c r="P41" s="134"/>
      <c r="Q41" s="135" t="s">
        <v>2418</v>
      </c>
    </row>
    <row r="42" spans="1:17" ht="17.399999999999999" x14ac:dyDescent="0.3">
      <c r="A42" s="134" t="str">
        <f>VLOOKUP(E42,'LISTADO ATM'!$A$2:$C$898,3,0)</f>
        <v>DISTRITO NACIONAL</v>
      </c>
      <c r="B42" s="129" t="s">
        <v>2595</v>
      </c>
      <c r="C42" s="136">
        <v>44341.84883101852</v>
      </c>
      <c r="D42" s="136" t="s">
        <v>2450</v>
      </c>
      <c r="E42" s="124">
        <v>706</v>
      </c>
      <c r="F42" s="150" t="str">
        <f>VLOOKUP(E42,VIP!$A$2:$O13351,2,0)</f>
        <v>DRBR706</v>
      </c>
      <c r="G42" s="134" t="str">
        <f>VLOOKUP(E42,'LISTADO ATM'!$A$2:$B$897,2,0)</f>
        <v xml:space="preserve">ATM S/M Pristine </v>
      </c>
      <c r="H42" s="134" t="str">
        <f>VLOOKUP(E42,VIP!$A$2:$O18214,7,FALSE)</f>
        <v>Si</v>
      </c>
      <c r="I42" s="134" t="str">
        <f>VLOOKUP(E42,VIP!$A$2:$O10179,8,FALSE)</f>
        <v>Si</v>
      </c>
      <c r="J42" s="134" t="str">
        <f>VLOOKUP(E42,VIP!$A$2:$O10129,8,FALSE)</f>
        <v>Si</v>
      </c>
      <c r="K42" s="134" t="str">
        <f>VLOOKUP(E42,VIP!$A$2:$O13703,6,0)</f>
        <v>NO</v>
      </c>
      <c r="L42" s="125" t="s">
        <v>2418</v>
      </c>
      <c r="M42" s="135" t="s">
        <v>2447</v>
      </c>
      <c r="N42" s="135" t="s">
        <v>2454</v>
      </c>
      <c r="O42" s="134" t="s">
        <v>2455</v>
      </c>
      <c r="P42" s="134"/>
      <c r="Q42" s="135" t="s">
        <v>2418</v>
      </c>
    </row>
    <row r="43" spans="1:17" ht="17.399999999999999" x14ac:dyDescent="0.3">
      <c r="A43" s="134" t="str">
        <f>VLOOKUP(E43,'LISTADO ATM'!$A$2:$C$898,3,0)</f>
        <v>SUR</v>
      </c>
      <c r="B43" s="129" t="s">
        <v>2596</v>
      </c>
      <c r="C43" s="136">
        <v>44341.854895833334</v>
      </c>
      <c r="D43" s="136" t="s">
        <v>2473</v>
      </c>
      <c r="E43" s="124">
        <v>766</v>
      </c>
      <c r="F43" s="150" t="str">
        <f>VLOOKUP(E43,VIP!$A$2:$O13352,2,0)</f>
        <v>DRBR440</v>
      </c>
      <c r="G43" s="134" t="str">
        <f>VLOOKUP(E43,'LISTADO ATM'!$A$2:$B$897,2,0)</f>
        <v xml:space="preserve">ATM Oficina Azua II </v>
      </c>
      <c r="H43" s="134" t="str">
        <f>VLOOKUP(E43,VIP!$A$2:$O18215,7,FALSE)</f>
        <v>Si</v>
      </c>
      <c r="I43" s="134" t="str">
        <f>VLOOKUP(E43,VIP!$A$2:$O10180,8,FALSE)</f>
        <v>Si</v>
      </c>
      <c r="J43" s="134" t="str">
        <f>VLOOKUP(E43,VIP!$A$2:$O10130,8,FALSE)</f>
        <v>Si</v>
      </c>
      <c r="K43" s="134" t="str">
        <f>VLOOKUP(E43,VIP!$A$2:$O13704,6,0)</f>
        <v>SI</v>
      </c>
      <c r="L43" s="125" t="s">
        <v>2418</v>
      </c>
      <c r="M43" s="135" t="s">
        <v>2447</v>
      </c>
      <c r="N43" s="135" t="s">
        <v>2454</v>
      </c>
      <c r="O43" s="134" t="s">
        <v>2591</v>
      </c>
      <c r="P43" s="134"/>
      <c r="Q43" s="135" t="s">
        <v>2418</v>
      </c>
    </row>
    <row r="44" spans="1:17" ht="17.399999999999999" x14ac:dyDescent="0.3">
      <c r="A44" s="134" t="str">
        <f>VLOOKUP(E44,'LISTADO ATM'!$A$2:$C$898,3,0)</f>
        <v>DISTRITO NACIONAL</v>
      </c>
      <c r="B44" s="129" t="s">
        <v>2597</v>
      </c>
      <c r="C44" s="136">
        <v>44341.896412037036</v>
      </c>
      <c r="D44" s="136" t="s">
        <v>2450</v>
      </c>
      <c r="E44" s="124">
        <v>717</v>
      </c>
      <c r="F44" s="150" t="str">
        <f>VLOOKUP(E44,VIP!$A$2:$O13353,2,0)</f>
        <v>DRBR24K</v>
      </c>
      <c r="G44" s="134" t="str">
        <f>VLOOKUP(E44,'LISTADO ATM'!$A$2:$B$897,2,0)</f>
        <v xml:space="preserve">ATM Oficina Los Alcarrizos </v>
      </c>
      <c r="H44" s="134" t="str">
        <f>VLOOKUP(E44,VIP!$A$2:$O18216,7,FALSE)</f>
        <v>Si</v>
      </c>
      <c r="I44" s="134" t="str">
        <f>VLOOKUP(E44,VIP!$A$2:$O10181,8,FALSE)</f>
        <v>Si</v>
      </c>
      <c r="J44" s="134" t="str">
        <f>VLOOKUP(E44,VIP!$A$2:$O10131,8,FALSE)</f>
        <v>Si</v>
      </c>
      <c r="K44" s="134" t="str">
        <f>VLOOKUP(E44,VIP!$A$2:$O13705,6,0)</f>
        <v>SI</v>
      </c>
      <c r="L44" s="125" t="s">
        <v>2418</v>
      </c>
      <c r="M44" s="135" t="s">
        <v>2447</v>
      </c>
      <c r="N44" s="135" t="s">
        <v>2454</v>
      </c>
      <c r="O44" s="134" t="s">
        <v>2455</v>
      </c>
      <c r="P44" s="134"/>
      <c r="Q44" s="135" t="s">
        <v>2418</v>
      </c>
    </row>
    <row r="45" spans="1:17" ht="17.399999999999999" x14ac:dyDescent="0.3">
      <c r="A45" s="134" t="str">
        <f>VLOOKUP(E45,'LISTADO ATM'!$A$2:$C$898,3,0)</f>
        <v>NORTE</v>
      </c>
      <c r="B45" s="129" t="s">
        <v>2598</v>
      </c>
      <c r="C45" s="136">
        <v>44341.897812499999</v>
      </c>
      <c r="D45" s="136" t="s">
        <v>2615</v>
      </c>
      <c r="E45" s="124">
        <v>728</v>
      </c>
      <c r="F45" s="150" t="str">
        <f>VLOOKUP(E45,VIP!$A$2:$O13354,2,0)</f>
        <v>DRBR051</v>
      </c>
      <c r="G45" s="134" t="str">
        <f>VLOOKUP(E45,'LISTADO ATM'!$A$2:$B$897,2,0)</f>
        <v xml:space="preserve">ATM UNP La Vega Oficina Regional Norcentral </v>
      </c>
      <c r="H45" s="134" t="str">
        <f>VLOOKUP(E45,VIP!$A$2:$O18217,7,FALSE)</f>
        <v>Si</v>
      </c>
      <c r="I45" s="134" t="str">
        <f>VLOOKUP(E45,VIP!$A$2:$O10182,8,FALSE)</f>
        <v>Si</v>
      </c>
      <c r="J45" s="134" t="str">
        <f>VLOOKUP(E45,VIP!$A$2:$O10132,8,FALSE)</f>
        <v>Si</v>
      </c>
      <c r="K45" s="134" t="str">
        <f>VLOOKUP(E45,VIP!$A$2:$O13706,6,0)</f>
        <v>SI</v>
      </c>
      <c r="L45" s="125" t="s">
        <v>2418</v>
      </c>
      <c r="M45" s="135" t="s">
        <v>2447</v>
      </c>
      <c r="N45" s="135" t="s">
        <v>2454</v>
      </c>
      <c r="O45" s="134" t="s">
        <v>2616</v>
      </c>
      <c r="P45" s="134"/>
      <c r="Q45" s="135" t="s">
        <v>2418</v>
      </c>
    </row>
    <row r="46" spans="1:17" ht="17.399999999999999" x14ac:dyDescent="0.3">
      <c r="A46" s="134" t="str">
        <f>VLOOKUP(E46,'LISTADO ATM'!$A$2:$C$898,3,0)</f>
        <v>DISTRITO NACIONAL</v>
      </c>
      <c r="B46" s="129" t="s">
        <v>2599</v>
      </c>
      <c r="C46" s="136">
        <v>44341.900543981479</v>
      </c>
      <c r="D46" s="136" t="s">
        <v>2180</v>
      </c>
      <c r="E46" s="124">
        <v>816</v>
      </c>
      <c r="F46" s="150" t="str">
        <f>VLOOKUP(E46,VIP!$A$2:$O13355,2,0)</f>
        <v>DRBR816</v>
      </c>
      <c r="G46" s="134" t="str">
        <f>VLOOKUP(E46,'LISTADO ATM'!$A$2:$B$897,2,0)</f>
        <v xml:space="preserve">ATM Oficina Pedro Brand </v>
      </c>
      <c r="H46" s="134" t="str">
        <f>VLOOKUP(E46,VIP!$A$2:$O18218,7,FALSE)</f>
        <v>Si</v>
      </c>
      <c r="I46" s="134" t="str">
        <f>VLOOKUP(E46,VIP!$A$2:$O10183,8,FALSE)</f>
        <v>Si</v>
      </c>
      <c r="J46" s="134" t="str">
        <f>VLOOKUP(E46,VIP!$A$2:$O10133,8,FALSE)</f>
        <v>Si</v>
      </c>
      <c r="K46" s="134" t="str">
        <f>VLOOKUP(E46,VIP!$A$2:$O13707,6,0)</f>
        <v>NO</v>
      </c>
      <c r="L46" s="125" t="s">
        <v>2219</v>
      </c>
      <c r="M46" s="135" t="s">
        <v>2447</v>
      </c>
      <c r="N46" s="135" t="s">
        <v>2454</v>
      </c>
      <c r="O46" s="134" t="s">
        <v>2456</v>
      </c>
      <c r="P46" s="134"/>
      <c r="Q46" s="135" t="s">
        <v>2219</v>
      </c>
    </row>
    <row r="47" spans="1:17" ht="17.399999999999999" x14ac:dyDescent="0.3">
      <c r="A47" s="134" t="str">
        <f>VLOOKUP(E47,'LISTADO ATM'!$A$2:$C$898,3,0)</f>
        <v>DISTRITO NACIONAL</v>
      </c>
      <c r="B47" s="129" t="s">
        <v>2600</v>
      </c>
      <c r="C47" s="136">
        <v>44341.901250000003</v>
      </c>
      <c r="D47" s="136" t="s">
        <v>2180</v>
      </c>
      <c r="E47" s="124">
        <v>629</v>
      </c>
      <c r="F47" s="150" t="str">
        <f>VLOOKUP(E47,VIP!$A$2:$O13356,2,0)</f>
        <v>DRBR24M</v>
      </c>
      <c r="G47" s="134" t="str">
        <f>VLOOKUP(E47,'LISTADO ATM'!$A$2:$B$897,2,0)</f>
        <v xml:space="preserve">ATM Oficina Americana Independencia I </v>
      </c>
      <c r="H47" s="134" t="str">
        <f>VLOOKUP(E47,VIP!$A$2:$O18219,7,FALSE)</f>
        <v>Si</v>
      </c>
      <c r="I47" s="134" t="str">
        <f>VLOOKUP(E47,VIP!$A$2:$O10184,8,FALSE)</f>
        <v>Si</v>
      </c>
      <c r="J47" s="134" t="str">
        <f>VLOOKUP(E47,VIP!$A$2:$O10134,8,FALSE)</f>
        <v>Si</v>
      </c>
      <c r="K47" s="134" t="str">
        <f>VLOOKUP(E47,VIP!$A$2:$O13708,6,0)</f>
        <v>SI</v>
      </c>
      <c r="L47" s="125" t="s">
        <v>2572</v>
      </c>
      <c r="M47" s="135" t="s">
        <v>2447</v>
      </c>
      <c r="N47" s="135" t="s">
        <v>2454</v>
      </c>
      <c r="O47" s="134" t="s">
        <v>2456</v>
      </c>
      <c r="P47" s="134"/>
      <c r="Q47" s="135" t="s">
        <v>2572</v>
      </c>
    </row>
    <row r="48" spans="1:17" ht="17.399999999999999" x14ac:dyDescent="0.3">
      <c r="A48" s="134" t="str">
        <f>VLOOKUP(E48,'LISTADO ATM'!$A$2:$C$898,3,0)</f>
        <v>SUR</v>
      </c>
      <c r="B48" s="129" t="s">
        <v>2601</v>
      </c>
      <c r="C48" s="136">
        <v>44341.901770833334</v>
      </c>
      <c r="D48" s="136" t="s">
        <v>2180</v>
      </c>
      <c r="E48" s="124">
        <v>885</v>
      </c>
      <c r="F48" s="150" t="str">
        <f>VLOOKUP(E48,VIP!$A$2:$O13357,2,0)</f>
        <v>DRBR885</v>
      </c>
      <c r="G48" s="134" t="str">
        <f>VLOOKUP(E48,'LISTADO ATM'!$A$2:$B$897,2,0)</f>
        <v xml:space="preserve">ATM UNP Rancho Arriba </v>
      </c>
      <c r="H48" s="134" t="str">
        <f>VLOOKUP(E48,VIP!$A$2:$O18220,7,FALSE)</f>
        <v>Si</v>
      </c>
      <c r="I48" s="134" t="str">
        <f>VLOOKUP(E48,VIP!$A$2:$O10185,8,FALSE)</f>
        <v>Si</v>
      </c>
      <c r="J48" s="134" t="str">
        <f>VLOOKUP(E48,VIP!$A$2:$O10135,8,FALSE)</f>
        <v>Si</v>
      </c>
      <c r="K48" s="134" t="str">
        <f>VLOOKUP(E48,VIP!$A$2:$O13709,6,0)</f>
        <v>NO</v>
      </c>
      <c r="L48" s="125" t="s">
        <v>2245</v>
      </c>
      <c r="M48" s="135" t="s">
        <v>2447</v>
      </c>
      <c r="N48" s="135" t="s">
        <v>2454</v>
      </c>
      <c r="O48" s="134" t="s">
        <v>2456</v>
      </c>
      <c r="P48" s="134"/>
      <c r="Q48" s="135" t="s">
        <v>2245</v>
      </c>
    </row>
    <row r="49" spans="1:17" ht="17.399999999999999" x14ac:dyDescent="0.3">
      <c r="A49" s="134" t="str">
        <f>VLOOKUP(E49,'LISTADO ATM'!$A$2:$C$898,3,0)</f>
        <v>SUR</v>
      </c>
      <c r="B49" s="129" t="s">
        <v>2602</v>
      </c>
      <c r="C49" s="136">
        <v>44341.902349537035</v>
      </c>
      <c r="D49" s="136" t="s">
        <v>2180</v>
      </c>
      <c r="E49" s="124">
        <v>764</v>
      </c>
      <c r="F49" s="150" t="str">
        <f>VLOOKUP(E49,VIP!$A$2:$O13358,2,0)</f>
        <v>DRBR451</v>
      </c>
      <c r="G49" s="134" t="str">
        <f>VLOOKUP(E49,'LISTADO ATM'!$A$2:$B$897,2,0)</f>
        <v xml:space="preserve">ATM Oficina Elías Piña </v>
      </c>
      <c r="H49" s="134" t="str">
        <f>VLOOKUP(E49,VIP!$A$2:$O18221,7,FALSE)</f>
        <v>Si</v>
      </c>
      <c r="I49" s="134" t="str">
        <f>VLOOKUP(E49,VIP!$A$2:$O10186,8,FALSE)</f>
        <v>Si</v>
      </c>
      <c r="J49" s="134" t="str">
        <f>VLOOKUP(E49,VIP!$A$2:$O10136,8,FALSE)</f>
        <v>Si</v>
      </c>
      <c r="K49" s="134" t="str">
        <f>VLOOKUP(E49,VIP!$A$2:$O13710,6,0)</f>
        <v>NO</v>
      </c>
      <c r="L49" s="125" t="s">
        <v>2572</v>
      </c>
      <c r="M49" s="135" t="s">
        <v>2447</v>
      </c>
      <c r="N49" s="135" t="s">
        <v>2454</v>
      </c>
      <c r="O49" s="134" t="s">
        <v>2456</v>
      </c>
      <c r="P49" s="134"/>
      <c r="Q49" s="135" t="s">
        <v>2572</v>
      </c>
    </row>
    <row r="50" spans="1:17" ht="17.399999999999999" x14ac:dyDescent="0.3">
      <c r="A50" s="134" t="str">
        <f>VLOOKUP(E50,'LISTADO ATM'!$A$2:$C$898,3,0)</f>
        <v>SUR</v>
      </c>
      <c r="B50" s="129" t="s">
        <v>2603</v>
      </c>
      <c r="C50" s="136">
        <v>44341.903009259258</v>
      </c>
      <c r="D50" s="136" t="s">
        <v>2180</v>
      </c>
      <c r="E50" s="124">
        <v>5</v>
      </c>
      <c r="F50" s="150" t="str">
        <f>VLOOKUP(E50,VIP!$A$2:$O13359,2,0)</f>
        <v>DRBR005</v>
      </c>
      <c r="G50" s="134" t="str">
        <f>VLOOKUP(E50,'LISTADO ATM'!$A$2:$B$897,2,0)</f>
        <v>ATM Oficina Autoservicio Villa Ofelia (San Juan)</v>
      </c>
      <c r="H50" s="134" t="str">
        <f>VLOOKUP(E50,VIP!$A$2:$O18222,7,FALSE)</f>
        <v>Si</v>
      </c>
      <c r="I50" s="134" t="str">
        <f>VLOOKUP(E50,VIP!$A$2:$O10187,8,FALSE)</f>
        <v>Si</v>
      </c>
      <c r="J50" s="134" t="str">
        <f>VLOOKUP(E50,VIP!$A$2:$O10137,8,FALSE)</f>
        <v>Si</v>
      </c>
      <c r="K50" s="134" t="str">
        <f>VLOOKUP(E50,VIP!$A$2:$O13711,6,0)</f>
        <v>NO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4"/>
      <c r="Q50" s="135" t="s">
        <v>2219</v>
      </c>
    </row>
    <row r="51" spans="1:17" ht="17.399999999999999" x14ac:dyDescent="0.3">
      <c r="A51" s="134" t="str">
        <f>VLOOKUP(E51,'LISTADO ATM'!$A$2:$C$898,3,0)</f>
        <v>DISTRITO NACIONAL</v>
      </c>
      <c r="B51" s="129" t="s">
        <v>2604</v>
      </c>
      <c r="C51" s="136">
        <v>44341.903564814813</v>
      </c>
      <c r="D51" s="136" t="s">
        <v>2180</v>
      </c>
      <c r="E51" s="124">
        <v>622</v>
      </c>
      <c r="F51" s="150" t="str">
        <f>VLOOKUP(E51,VIP!$A$2:$O13360,2,0)</f>
        <v>DRBR622</v>
      </c>
      <c r="G51" s="134" t="str">
        <f>VLOOKUP(E51,'LISTADO ATM'!$A$2:$B$897,2,0)</f>
        <v xml:space="preserve">ATM Ayuntamiento D.N. </v>
      </c>
      <c r="H51" s="134" t="str">
        <f>VLOOKUP(E51,VIP!$A$2:$O18223,7,FALSE)</f>
        <v>Si</v>
      </c>
      <c r="I51" s="134" t="str">
        <f>VLOOKUP(E51,VIP!$A$2:$O10188,8,FALSE)</f>
        <v>Si</v>
      </c>
      <c r="J51" s="134" t="str">
        <f>VLOOKUP(E51,VIP!$A$2:$O10138,8,FALSE)</f>
        <v>Si</v>
      </c>
      <c r="K51" s="134" t="str">
        <f>VLOOKUP(E51,VIP!$A$2:$O13712,6,0)</f>
        <v>NO</v>
      </c>
      <c r="L51" s="125" t="s">
        <v>2245</v>
      </c>
      <c r="M51" s="135" t="s">
        <v>2447</v>
      </c>
      <c r="N51" s="135" t="s">
        <v>2454</v>
      </c>
      <c r="O51" s="134" t="s">
        <v>2456</v>
      </c>
      <c r="P51" s="134"/>
      <c r="Q51" s="135" t="s">
        <v>2245</v>
      </c>
    </row>
    <row r="52" spans="1:17" ht="17.399999999999999" x14ac:dyDescent="0.3">
      <c r="A52" s="134" t="str">
        <f>VLOOKUP(E52,'LISTADO ATM'!$A$2:$C$898,3,0)</f>
        <v>NORTE</v>
      </c>
      <c r="B52" s="129" t="s">
        <v>2605</v>
      </c>
      <c r="C52" s="136">
        <v>44341.903981481482</v>
      </c>
      <c r="D52" s="136" t="s">
        <v>2181</v>
      </c>
      <c r="E52" s="124">
        <v>285</v>
      </c>
      <c r="F52" s="150" t="str">
        <f>VLOOKUP(E52,VIP!$A$2:$O13361,2,0)</f>
        <v>DRBR285</v>
      </c>
      <c r="G52" s="134" t="str">
        <f>VLOOKUP(E52,'LISTADO ATM'!$A$2:$B$897,2,0)</f>
        <v xml:space="preserve">ATM Oficina Camino Real (Puerto Plata) </v>
      </c>
      <c r="H52" s="134" t="str">
        <f>VLOOKUP(E52,VIP!$A$2:$O18224,7,FALSE)</f>
        <v>Si</v>
      </c>
      <c r="I52" s="134" t="str">
        <f>VLOOKUP(E52,VIP!$A$2:$O10189,8,FALSE)</f>
        <v>Si</v>
      </c>
      <c r="J52" s="134" t="str">
        <f>VLOOKUP(E52,VIP!$A$2:$O10139,8,FALSE)</f>
        <v>Si</v>
      </c>
      <c r="K52" s="134" t="str">
        <f>VLOOKUP(E52,VIP!$A$2:$O13713,6,0)</f>
        <v>NO</v>
      </c>
      <c r="L52" s="125" t="s">
        <v>2219</v>
      </c>
      <c r="M52" s="135" t="s">
        <v>2447</v>
      </c>
      <c r="N52" s="135" t="s">
        <v>2454</v>
      </c>
      <c r="O52" s="134" t="s">
        <v>2569</v>
      </c>
      <c r="P52" s="134"/>
      <c r="Q52" s="135" t="s">
        <v>2219</v>
      </c>
    </row>
    <row r="53" spans="1:17" ht="17.399999999999999" x14ac:dyDescent="0.3">
      <c r="A53" s="134" t="str">
        <f>VLOOKUP(E53,'LISTADO ATM'!$A$2:$C$898,3,0)</f>
        <v>SUR</v>
      </c>
      <c r="B53" s="129" t="s">
        <v>2606</v>
      </c>
      <c r="C53" s="136">
        <v>44341.904988425929</v>
      </c>
      <c r="D53" s="136" t="s">
        <v>2180</v>
      </c>
      <c r="E53" s="124">
        <v>84</v>
      </c>
      <c r="F53" s="150" t="str">
        <f>VLOOKUP(E53,VIP!$A$2:$O13362,2,0)</f>
        <v>DRBR084</v>
      </c>
      <c r="G53" s="134" t="str">
        <f>VLOOKUP(E53,'LISTADO ATM'!$A$2:$B$897,2,0)</f>
        <v xml:space="preserve">ATM Oficina Multicentro Sirena San Cristóbal </v>
      </c>
      <c r="H53" s="134" t="str">
        <f>VLOOKUP(E53,VIP!$A$2:$O18225,7,FALSE)</f>
        <v>Si</v>
      </c>
      <c r="I53" s="134" t="str">
        <f>VLOOKUP(E53,VIP!$A$2:$O10190,8,FALSE)</f>
        <v>Si</v>
      </c>
      <c r="J53" s="134" t="str">
        <f>VLOOKUP(E53,VIP!$A$2:$O10140,8,FALSE)</f>
        <v>Si</v>
      </c>
      <c r="K53" s="134" t="str">
        <f>VLOOKUP(E53,VIP!$A$2:$O13714,6,0)</f>
        <v>SI</v>
      </c>
      <c r="L53" s="125" t="s">
        <v>2572</v>
      </c>
      <c r="M53" s="135" t="s">
        <v>2447</v>
      </c>
      <c r="N53" s="135" t="s">
        <v>2454</v>
      </c>
      <c r="O53" s="134" t="s">
        <v>2456</v>
      </c>
      <c r="P53" s="134"/>
      <c r="Q53" s="135" t="s">
        <v>2572</v>
      </c>
    </row>
    <row r="54" spans="1:17" ht="17.399999999999999" x14ac:dyDescent="0.3">
      <c r="A54" s="134" t="str">
        <f>VLOOKUP(E54,'LISTADO ATM'!$A$2:$C$898,3,0)</f>
        <v>NORTE</v>
      </c>
      <c r="B54" s="129" t="s">
        <v>2607</v>
      </c>
      <c r="C54" s="136">
        <v>44341.905590277776</v>
      </c>
      <c r="D54" s="136" t="s">
        <v>2181</v>
      </c>
      <c r="E54" s="124">
        <v>282</v>
      </c>
      <c r="F54" s="150" t="str">
        <f>VLOOKUP(E54,VIP!$A$2:$O13363,2,0)</f>
        <v>DRBR282</v>
      </c>
      <c r="G54" s="134" t="str">
        <f>VLOOKUP(E54,'LISTADO ATM'!$A$2:$B$897,2,0)</f>
        <v xml:space="preserve">ATM Autobanco Nibaje </v>
      </c>
      <c r="H54" s="134" t="str">
        <f>VLOOKUP(E54,VIP!$A$2:$O18226,7,FALSE)</f>
        <v>Si</v>
      </c>
      <c r="I54" s="134" t="str">
        <f>VLOOKUP(E54,VIP!$A$2:$O10191,8,FALSE)</f>
        <v>Si</v>
      </c>
      <c r="J54" s="134" t="str">
        <f>VLOOKUP(E54,VIP!$A$2:$O10141,8,FALSE)</f>
        <v>Si</v>
      </c>
      <c r="K54" s="134" t="str">
        <f>VLOOKUP(E54,VIP!$A$2:$O13715,6,0)</f>
        <v>NO</v>
      </c>
      <c r="L54" s="125" t="s">
        <v>2469</v>
      </c>
      <c r="M54" s="135" t="s">
        <v>2447</v>
      </c>
      <c r="N54" s="135" t="s">
        <v>2454</v>
      </c>
      <c r="O54" s="134" t="s">
        <v>2569</v>
      </c>
      <c r="P54" s="134"/>
      <c r="Q54" s="135" t="s">
        <v>2469</v>
      </c>
    </row>
    <row r="55" spans="1:17" ht="17.399999999999999" x14ac:dyDescent="0.3">
      <c r="A55" s="134" t="str">
        <f>VLOOKUP(E55,'LISTADO ATM'!$A$2:$C$898,3,0)</f>
        <v>ESTE</v>
      </c>
      <c r="B55" s="129" t="s">
        <v>2608</v>
      </c>
      <c r="C55" s="136">
        <v>44341.907233796293</v>
      </c>
      <c r="D55" s="136" t="s">
        <v>2180</v>
      </c>
      <c r="E55" s="124">
        <v>104</v>
      </c>
      <c r="F55" s="150" t="str">
        <f>VLOOKUP(E55,VIP!$A$2:$O13364,2,0)</f>
        <v>DRBR104</v>
      </c>
      <c r="G55" s="134" t="str">
        <f>VLOOKUP(E55,'LISTADO ATM'!$A$2:$B$897,2,0)</f>
        <v xml:space="preserve">ATM Jumbo Higuey </v>
      </c>
      <c r="H55" s="134" t="str">
        <f>VLOOKUP(E55,VIP!$A$2:$O18227,7,FALSE)</f>
        <v>Si</v>
      </c>
      <c r="I55" s="134" t="str">
        <f>VLOOKUP(E55,VIP!$A$2:$O10192,8,FALSE)</f>
        <v>Si</v>
      </c>
      <c r="J55" s="134" t="str">
        <f>VLOOKUP(E55,VIP!$A$2:$O10142,8,FALSE)</f>
        <v>Si</v>
      </c>
      <c r="K55" s="134" t="str">
        <f>VLOOKUP(E55,VIP!$A$2:$O13716,6,0)</f>
        <v>NO</v>
      </c>
      <c r="L55" s="125" t="s">
        <v>2219</v>
      </c>
      <c r="M55" s="135" t="s">
        <v>2447</v>
      </c>
      <c r="N55" s="135" t="s">
        <v>2454</v>
      </c>
      <c r="O55" s="134" t="s">
        <v>2456</v>
      </c>
      <c r="P55" s="134"/>
      <c r="Q55" s="135" t="s">
        <v>2219</v>
      </c>
    </row>
    <row r="56" spans="1:17" ht="17.399999999999999" x14ac:dyDescent="0.3">
      <c r="A56" s="134" t="str">
        <f>VLOOKUP(E56,'LISTADO ATM'!$A$2:$C$898,3,0)</f>
        <v>NORTE</v>
      </c>
      <c r="B56" s="129" t="s">
        <v>2609</v>
      </c>
      <c r="C56" s="136">
        <v>44341.909479166665</v>
      </c>
      <c r="D56" s="136" t="s">
        <v>2181</v>
      </c>
      <c r="E56" s="124">
        <v>687</v>
      </c>
      <c r="F56" s="150" t="str">
        <f>VLOOKUP(E56,VIP!$A$2:$O13365,2,0)</f>
        <v>DRBR687</v>
      </c>
      <c r="G56" s="134" t="str">
        <f>VLOOKUP(E56,'LISTADO ATM'!$A$2:$B$897,2,0)</f>
        <v>ATM Oficina Monterrico II</v>
      </c>
      <c r="H56" s="134" t="str">
        <f>VLOOKUP(E56,VIP!$A$2:$O18228,7,FALSE)</f>
        <v>NO</v>
      </c>
      <c r="I56" s="134" t="str">
        <f>VLOOKUP(E56,VIP!$A$2:$O10193,8,FALSE)</f>
        <v>NO</v>
      </c>
      <c r="J56" s="134" t="str">
        <f>VLOOKUP(E56,VIP!$A$2:$O10143,8,FALSE)</f>
        <v>NO</v>
      </c>
      <c r="K56" s="134" t="str">
        <f>VLOOKUP(E56,VIP!$A$2:$O13717,6,0)</f>
        <v>SI</v>
      </c>
      <c r="L56" s="125" t="s">
        <v>2572</v>
      </c>
      <c r="M56" s="135" t="s">
        <v>2447</v>
      </c>
      <c r="N56" s="135" t="s">
        <v>2454</v>
      </c>
      <c r="O56" s="134" t="s">
        <v>2569</v>
      </c>
      <c r="P56" s="134"/>
      <c r="Q56" s="135" t="s">
        <v>2572</v>
      </c>
    </row>
    <row r="57" spans="1:17" ht="17.399999999999999" x14ac:dyDescent="0.3">
      <c r="A57" s="134" t="str">
        <f>VLOOKUP(E57,'LISTADO ATM'!$A$2:$C$898,3,0)</f>
        <v>SUR</v>
      </c>
      <c r="B57" s="129" t="s">
        <v>2610</v>
      </c>
      <c r="C57" s="136">
        <v>44341.933171296296</v>
      </c>
      <c r="D57" s="136" t="s">
        <v>2180</v>
      </c>
      <c r="E57" s="124">
        <v>50</v>
      </c>
      <c r="F57" s="150" t="str">
        <f>VLOOKUP(E57,VIP!$A$2:$O13366,2,0)</f>
        <v>DRBR050</v>
      </c>
      <c r="G57" s="134" t="str">
        <f>VLOOKUP(E57,'LISTADO ATM'!$A$2:$B$897,2,0)</f>
        <v xml:space="preserve">ATM Oficina Padre Las Casas (Azua) </v>
      </c>
      <c r="H57" s="134" t="str">
        <f>VLOOKUP(E57,VIP!$A$2:$O18229,7,FALSE)</f>
        <v>Si</v>
      </c>
      <c r="I57" s="134" t="str">
        <f>VLOOKUP(E57,VIP!$A$2:$O10194,8,FALSE)</f>
        <v>Si</v>
      </c>
      <c r="J57" s="134" t="str">
        <f>VLOOKUP(E57,VIP!$A$2:$O10144,8,FALSE)</f>
        <v>Si</v>
      </c>
      <c r="K57" s="134" t="str">
        <f>VLOOKUP(E57,VIP!$A$2:$O13718,6,0)</f>
        <v>NO</v>
      </c>
      <c r="L57" s="125" t="s">
        <v>2469</v>
      </c>
      <c r="M57" s="135" t="s">
        <v>2447</v>
      </c>
      <c r="N57" s="135" t="s">
        <v>2454</v>
      </c>
      <c r="O57" s="134" t="s">
        <v>2456</v>
      </c>
      <c r="P57" s="134"/>
      <c r="Q57" s="135" t="s">
        <v>2469</v>
      </c>
    </row>
    <row r="58" spans="1:17" ht="17.399999999999999" x14ac:dyDescent="0.3">
      <c r="A58" s="134" t="str">
        <f>VLOOKUP(E58,'LISTADO ATM'!$A$2:$C$898,3,0)</f>
        <v>DISTRITO NACIONAL</v>
      </c>
      <c r="B58" s="129" t="s">
        <v>2611</v>
      </c>
      <c r="C58" s="136">
        <v>44341.940057870372</v>
      </c>
      <c r="D58" s="136" t="s">
        <v>2180</v>
      </c>
      <c r="E58" s="124">
        <v>87</v>
      </c>
      <c r="F58" s="150" t="str">
        <f>VLOOKUP(E58,VIP!$A$2:$O13370,2,0)</f>
        <v>DRBR087</v>
      </c>
      <c r="G58" s="134" t="str">
        <f>VLOOKUP(E58,'LISTADO ATM'!$A$2:$B$897,2,0)</f>
        <v xml:space="preserve">ATM Autoservicio Sarasota </v>
      </c>
      <c r="H58" s="134" t="str">
        <f>VLOOKUP(E58,VIP!$A$2:$O18233,7,FALSE)</f>
        <v>Si</v>
      </c>
      <c r="I58" s="134" t="str">
        <f>VLOOKUP(E58,VIP!$A$2:$O10198,8,FALSE)</f>
        <v>Si</v>
      </c>
      <c r="J58" s="134" t="str">
        <f>VLOOKUP(E58,VIP!$A$2:$O10148,8,FALSE)</f>
        <v>Si</v>
      </c>
      <c r="K58" s="134" t="str">
        <f>VLOOKUP(E58,VIP!$A$2:$O13722,6,0)</f>
        <v>NO</v>
      </c>
      <c r="L58" s="125" t="s">
        <v>2219</v>
      </c>
      <c r="M58" s="135" t="s">
        <v>2447</v>
      </c>
      <c r="N58" s="135" t="s">
        <v>2454</v>
      </c>
      <c r="O58" s="134" t="s">
        <v>2456</v>
      </c>
      <c r="P58" s="134"/>
      <c r="Q58" s="135" t="s">
        <v>2219</v>
      </c>
    </row>
    <row r="59" spans="1:17" ht="17.399999999999999" x14ac:dyDescent="0.3">
      <c r="A59" s="134" t="str">
        <f>VLOOKUP(E59,'LISTADO ATM'!$A$2:$C$898,3,0)</f>
        <v>ESTE</v>
      </c>
      <c r="B59" s="129" t="s">
        <v>2612</v>
      </c>
      <c r="C59" s="136">
        <v>44341.942465277774</v>
      </c>
      <c r="D59" s="136" t="s">
        <v>2180</v>
      </c>
      <c r="E59" s="124">
        <v>480</v>
      </c>
      <c r="F59" s="150" t="str">
        <f>VLOOKUP(E59,VIP!$A$2:$O13371,2,0)</f>
        <v>DRBR480</v>
      </c>
      <c r="G59" s="134" t="str">
        <f>VLOOKUP(E59,'LISTADO ATM'!$A$2:$B$897,2,0)</f>
        <v>ATM UNP Farmaconal Higuey</v>
      </c>
      <c r="H59" s="134" t="str">
        <f>VLOOKUP(E59,VIP!$A$2:$O18234,7,FALSE)</f>
        <v>N/A</v>
      </c>
      <c r="I59" s="134" t="str">
        <f>VLOOKUP(E59,VIP!$A$2:$O10199,8,FALSE)</f>
        <v>N/A</v>
      </c>
      <c r="J59" s="134" t="str">
        <f>VLOOKUP(E59,VIP!$A$2:$O10149,8,FALSE)</f>
        <v>N/A</v>
      </c>
      <c r="K59" s="134" t="str">
        <f>VLOOKUP(E59,VIP!$A$2:$O13723,6,0)</f>
        <v>N/A</v>
      </c>
      <c r="L59" s="125" t="s">
        <v>2566</v>
      </c>
      <c r="M59" s="135" t="s">
        <v>2447</v>
      </c>
      <c r="N59" s="135" t="s">
        <v>2454</v>
      </c>
      <c r="O59" s="134" t="s">
        <v>2456</v>
      </c>
      <c r="P59" s="134"/>
      <c r="Q59" s="135" t="s">
        <v>2566</v>
      </c>
    </row>
    <row r="60" spans="1:17" ht="17.399999999999999" x14ac:dyDescent="0.3">
      <c r="A60" s="134" t="str">
        <f>VLOOKUP(E60,'LISTADO ATM'!$A$2:$C$898,3,0)</f>
        <v>DISTRITO NACIONAL</v>
      </c>
      <c r="B60" s="129" t="s">
        <v>2613</v>
      </c>
      <c r="C60" s="136">
        <v>44341.946932870371</v>
      </c>
      <c r="D60" s="136" t="s">
        <v>2180</v>
      </c>
      <c r="E60" s="124">
        <v>858</v>
      </c>
      <c r="F60" s="150" t="str">
        <f>VLOOKUP(E60,VIP!$A$2:$O13372,2,0)</f>
        <v>DRBR858</v>
      </c>
      <c r="G60" s="134" t="str">
        <f>VLOOKUP(E60,'LISTADO ATM'!$A$2:$B$897,2,0)</f>
        <v xml:space="preserve">ATM Cooperativa Maestros (COOPNAMA) </v>
      </c>
      <c r="H60" s="134" t="str">
        <f>VLOOKUP(E60,VIP!$A$2:$O18235,7,FALSE)</f>
        <v>Si</v>
      </c>
      <c r="I60" s="134" t="str">
        <f>VLOOKUP(E60,VIP!$A$2:$O10200,8,FALSE)</f>
        <v>No</v>
      </c>
      <c r="J60" s="134" t="str">
        <f>VLOOKUP(E60,VIP!$A$2:$O10150,8,FALSE)</f>
        <v>No</v>
      </c>
      <c r="K60" s="134" t="str">
        <f>VLOOKUP(E60,VIP!$A$2:$O13724,6,0)</f>
        <v>NO</v>
      </c>
      <c r="L60" s="125" t="s">
        <v>2219</v>
      </c>
      <c r="M60" s="135" t="s">
        <v>2447</v>
      </c>
      <c r="N60" s="135" t="s">
        <v>2454</v>
      </c>
      <c r="O60" s="134" t="s">
        <v>2456</v>
      </c>
      <c r="P60" s="134"/>
      <c r="Q60" s="135" t="s">
        <v>2219</v>
      </c>
    </row>
    <row r="61" spans="1:17" ht="17.399999999999999" x14ac:dyDescent="0.3">
      <c r="A61" s="134" t="str">
        <f>VLOOKUP(E61,'LISTADO ATM'!$A$2:$C$898,3,0)</f>
        <v>SUR</v>
      </c>
      <c r="B61" s="129" t="s">
        <v>2614</v>
      </c>
      <c r="C61" s="136">
        <v>44341.947824074072</v>
      </c>
      <c r="D61" s="136" t="s">
        <v>2180</v>
      </c>
      <c r="E61" s="124">
        <v>584</v>
      </c>
      <c r="F61" s="150" t="str">
        <f>VLOOKUP(E61,VIP!$A$2:$O13373,2,0)</f>
        <v>DRBR404</v>
      </c>
      <c r="G61" s="134" t="str">
        <f>VLOOKUP(E61,'LISTADO ATM'!$A$2:$B$897,2,0)</f>
        <v xml:space="preserve">ATM Oficina San Cristóbal I </v>
      </c>
      <c r="H61" s="134" t="str">
        <f>VLOOKUP(E61,VIP!$A$2:$O18236,7,FALSE)</f>
        <v>Si</v>
      </c>
      <c r="I61" s="134" t="str">
        <f>VLOOKUP(E61,VIP!$A$2:$O10201,8,FALSE)</f>
        <v>Si</v>
      </c>
      <c r="J61" s="134" t="str">
        <f>VLOOKUP(E61,VIP!$A$2:$O10151,8,FALSE)</f>
        <v>Si</v>
      </c>
      <c r="K61" s="134" t="str">
        <f>VLOOKUP(E61,VIP!$A$2:$O13725,6,0)</f>
        <v>SI</v>
      </c>
      <c r="L61" s="125" t="s">
        <v>2469</v>
      </c>
      <c r="M61" s="135" t="s">
        <v>2447</v>
      </c>
      <c r="N61" s="135" t="s">
        <v>2454</v>
      </c>
      <c r="O61" s="134" t="s">
        <v>2456</v>
      </c>
      <c r="P61" s="134"/>
      <c r="Q61" s="135" t="s">
        <v>2469</v>
      </c>
    </row>
    <row r="62" spans="1:17" ht="17.399999999999999" x14ac:dyDescent="0.3">
      <c r="A62" s="134" t="str">
        <f>VLOOKUP(E62,'LISTADO ATM'!$A$2:$C$898,3,0)</f>
        <v>DISTRITO NACIONAL</v>
      </c>
      <c r="B62" s="129" t="s">
        <v>2629</v>
      </c>
      <c r="C62" s="136">
        <v>44341.985856481479</v>
      </c>
      <c r="D62" s="136" t="s">
        <v>2180</v>
      </c>
      <c r="E62" s="124">
        <v>685</v>
      </c>
      <c r="F62" s="150" t="str">
        <f>VLOOKUP(E62,VIP!$A$2:$O13385,2,0)</f>
        <v>DRBR685</v>
      </c>
      <c r="G62" s="134" t="str">
        <f>VLOOKUP(E62,'LISTADO ATM'!$A$2:$B$897,2,0)</f>
        <v>ATM Autoservicio UASD</v>
      </c>
      <c r="H62" s="134" t="str">
        <f>VLOOKUP(E62,VIP!$A$2:$O18248,7,FALSE)</f>
        <v>NO</v>
      </c>
      <c r="I62" s="134" t="str">
        <f>VLOOKUP(E62,VIP!$A$2:$O10213,8,FALSE)</f>
        <v>SI</v>
      </c>
      <c r="J62" s="134" t="str">
        <f>VLOOKUP(E62,VIP!$A$2:$O10163,8,FALSE)</f>
        <v>SI</v>
      </c>
      <c r="K62" s="134" t="str">
        <f>VLOOKUP(E62,VIP!$A$2:$O13737,6,0)</f>
        <v>NO</v>
      </c>
      <c r="L62" s="125" t="s">
        <v>2219</v>
      </c>
      <c r="M62" s="135" t="s">
        <v>2447</v>
      </c>
      <c r="N62" s="135" t="s">
        <v>2454</v>
      </c>
      <c r="O62" s="134" t="s">
        <v>2456</v>
      </c>
      <c r="P62" s="134"/>
      <c r="Q62" s="135" t="s">
        <v>2219</v>
      </c>
    </row>
    <row r="63" spans="1:17" ht="17.399999999999999" x14ac:dyDescent="0.3">
      <c r="A63" s="134" t="str">
        <f>VLOOKUP(E63,'LISTADO ATM'!$A$2:$C$898,3,0)</f>
        <v>DISTRITO NACIONAL</v>
      </c>
      <c r="B63" s="129" t="s">
        <v>2628</v>
      </c>
      <c r="C63" s="136">
        <v>44341.987685185188</v>
      </c>
      <c r="D63" s="136" t="s">
        <v>2180</v>
      </c>
      <c r="E63" s="124">
        <v>586</v>
      </c>
      <c r="F63" s="151" t="str">
        <f>VLOOKUP(E63,VIP!$A$2:$O13384,2,0)</f>
        <v>DRBR01Q</v>
      </c>
      <c r="G63" s="134" t="str">
        <f>VLOOKUP(E63,'LISTADO ATM'!$A$2:$B$897,2,0)</f>
        <v xml:space="preserve">ATM Palacio de Justicia D.N. </v>
      </c>
      <c r="H63" s="134" t="str">
        <f>VLOOKUP(E63,VIP!$A$2:$O18247,7,FALSE)</f>
        <v>Si</v>
      </c>
      <c r="I63" s="134" t="str">
        <f>VLOOKUP(E63,VIP!$A$2:$O10212,8,FALSE)</f>
        <v>Si</v>
      </c>
      <c r="J63" s="134" t="str">
        <f>VLOOKUP(E63,VIP!$A$2:$O10162,8,FALSE)</f>
        <v>Si</v>
      </c>
      <c r="K63" s="134" t="str">
        <f>VLOOKUP(E63,VIP!$A$2:$O13736,6,0)</f>
        <v>NO</v>
      </c>
      <c r="L63" s="125" t="s">
        <v>2219</v>
      </c>
      <c r="M63" s="135" t="s">
        <v>2447</v>
      </c>
      <c r="N63" s="135" t="s">
        <v>2454</v>
      </c>
      <c r="O63" s="134" t="s">
        <v>2456</v>
      </c>
      <c r="P63" s="134"/>
      <c r="Q63" s="135" t="s">
        <v>2219</v>
      </c>
    </row>
    <row r="64" spans="1:17" ht="17.399999999999999" x14ac:dyDescent="0.3">
      <c r="A64" s="134" t="str">
        <f>VLOOKUP(E64,'LISTADO ATM'!$A$2:$C$898,3,0)</f>
        <v>DISTRITO NACIONAL</v>
      </c>
      <c r="B64" s="129" t="s">
        <v>2627</v>
      </c>
      <c r="C64" s="136">
        <v>44341.991446759261</v>
      </c>
      <c r="D64" s="136" t="s">
        <v>2180</v>
      </c>
      <c r="E64" s="124">
        <v>437</v>
      </c>
      <c r="F64" s="151" t="str">
        <f>VLOOKUP(E64,VIP!$A$2:$O13383,2,0)</f>
        <v>DRBR437</v>
      </c>
      <c r="G64" s="134" t="str">
        <f>VLOOKUP(E64,'LISTADO ATM'!$A$2:$B$897,2,0)</f>
        <v xml:space="preserve">ATM Autobanco Torre III </v>
      </c>
      <c r="H64" s="134" t="str">
        <f>VLOOKUP(E64,VIP!$A$2:$O18246,7,FALSE)</f>
        <v>Si</v>
      </c>
      <c r="I64" s="134" t="str">
        <f>VLOOKUP(E64,VIP!$A$2:$O10211,8,FALSE)</f>
        <v>Si</v>
      </c>
      <c r="J64" s="134" t="str">
        <f>VLOOKUP(E64,VIP!$A$2:$O10161,8,FALSE)</f>
        <v>Si</v>
      </c>
      <c r="K64" s="134" t="str">
        <f>VLOOKUP(E64,VIP!$A$2:$O13735,6,0)</f>
        <v>SI</v>
      </c>
      <c r="L64" s="125" t="s">
        <v>2469</v>
      </c>
      <c r="M64" s="135" t="s">
        <v>2447</v>
      </c>
      <c r="N64" s="135" t="s">
        <v>2454</v>
      </c>
      <c r="O64" s="134" t="s">
        <v>2456</v>
      </c>
      <c r="P64" s="134"/>
      <c r="Q64" s="135" t="s">
        <v>2469</v>
      </c>
    </row>
    <row r="65" spans="1:17" ht="17.399999999999999" x14ac:dyDescent="0.3">
      <c r="A65" s="134" t="str">
        <f>VLOOKUP(E65,'LISTADO ATM'!$A$2:$C$898,3,0)</f>
        <v>DISTRITO NACIONAL</v>
      </c>
      <c r="B65" s="129" t="s">
        <v>2626</v>
      </c>
      <c r="C65" s="136">
        <v>44341.997094907405</v>
      </c>
      <c r="D65" s="136" t="s">
        <v>2180</v>
      </c>
      <c r="E65" s="124">
        <v>10</v>
      </c>
      <c r="F65" s="151" t="str">
        <f>VLOOKUP(E65,VIP!$A$2:$O13382,2,0)</f>
        <v>DRBR010</v>
      </c>
      <c r="G65" s="134" t="str">
        <f>VLOOKUP(E65,'LISTADO ATM'!$A$2:$B$897,2,0)</f>
        <v xml:space="preserve">ATM Ministerio Salud Pública </v>
      </c>
      <c r="H65" s="134" t="str">
        <f>VLOOKUP(E65,VIP!$A$2:$O18245,7,FALSE)</f>
        <v>Si</v>
      </c>
      <c r="I65" s="134" t="str">
        <f>VLOOKUP(E65,VIP!$A$2:$O10210,8,FALSE)</f>
        <v>Si</v>
      </c>
      <c r="J65" s="134" t="str">
        <f>VLOOKUP(E65,VIP!$A$2:$O10160,8,FALSE)</f>
        <v>Si</v>
      </c>
      <c r="K65" s="134" t="str">
        <f>VLOOKUP(E65,VIP!$A$2:$O13734,6,0)</f>
        <v>NO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4"/>
      <c r="Q65" s="135" t="s">
        <v>2219</v>
      </c>
    </row>
    <row r="66" spans="1:17" ht="17.399999999999999" x14ac:dyDescent="0.3">
      <c r="A66" s="134" t="str">
        <f>VLOOKUP(E66,'LISTADO ATM'!$A$2:$C$898,3,0)</f>
        <v>NORTE</v>
      </c>
      <c r="B66" s="129" t="s">
        <v>2625</v>
      </c>
      <c r="C66" s="136">
        <v>44341.998055555552</v>
      </c>
      <c r="D66" s="136" t="s">
        <v>2181</v>
      </c>
      <c r="E66" s="124">
        <v>262</v>
      </c>
      <c r="F66" s="151" t="str">
        <f>VLOOKUP(E66,VIP!$A$2:$O13381,2,0)</f>
        <v>DRBR262</v>
      </c>
      <c r="G66" s="134" t="str">
        <f>VLOOKUP(E66,'LISTADO ATM'!$A$2:$B$897,2,0)</f>
        <v xml:space="preserve">ATM Oficina Obras Públicas (Santiago) </v>
      </c>
      <c r="H66" s="134" t="str">
        <f>VLOOKUP(E66,VIP!$A$2:$O18244,7,FALSE)</f>
        <v>Si</v>
      </c>
      <c r="I66" s="134" t="str">
        <f>VLOOKUP(E66,VIP!$A$2:$O10209,8,FALSE)</f>
        <v>Si</v>
      </c>
      <c r="J66" s="134" t="str">
        <f>VLOOKUP(E66,VIP!$A$2:$O10159,8,FALSE)</f>
        <v>Si</v>
      </c>
      <c r="K66" s="134" t="str">
        <f>VLOOKUP(E66,VIP!$A$2:$O13733,6,0)</f>
        <v>SI</v>
      </c>
      <c r="L66" s="125" t="s">
        <v>2219</v>
      </c>
      <c r="M66" s="135" t="s">
        <v>2447</v>
      </c>
      <c r="N66" s="135" t="s">
        <v>2454</v>
      </c>
      <c r="O66" s="134" t="s">
        <v>2569</v>
      </c>
      <c r="P66" s="134"/>
      <c r="Q66" s="135" t="s">
        <v>2219</v>
      </c>
    </row>
    <row r="67" spans="1:17" ht="17.399999999999999" x14ac:dyDescent="0.3">
      <c r="A67" s="134" t="str">
        <f>VLOOKUP(E67,'LISTADO ATM'!$A$2:$C$898,3,0)</f>
        <v>DISTRITO NACIONAL</v>
      </c>
      <c r="B67" s="129" t="s">
        <v>2624</v>
      </c>
      <c r="C67" s="136">
        <v>44342.003252314818</v>
      </c>
      <c r="D67" s="136" t="s">
        <v>2180</v>
      </c>
      <c r="E67" s="124">
        <v>476</v>
      </c>
      <c r="F67" s="151" t="str">
        <f>VLOOKUP(E67,VIP!$A$2:$O13380,2,0)</f>
        <v>DRBR476</v>
      </c>
      <c r="G67" s="134" t="str">
        <f>VLOOKUP(E67,'LISTADO ATM'!$A$2:$B$897,2,0)</f>
        <v xml:space="preserve">ATM Multicentro La Sirena Las Caobas </v>
      </c>
      <c r="H67" s="134" t="str">
        <f>VLOOKUP(E67,VIP!$A$2:$O18243,7,FALSE)</f>
        <v>Si</v>
      </c>
      <c r="I67" s="134" t="str">
        <f>VLOOKUP(E67,VIP!$A$2:$O10208,8,FALSE)</f>
        <v>Si</v>
      </c>
      <c r="J67" s="134" t="str">
        <f>VLOOKUP(E67,VIP!$A$2:$O10158,8,FALSE)</f>
        <v>Si</v>
      </c>
      <c r="K67" s="134" t="str">
        <f>VLOOKUP(E67,VIP!$A$2:$O13732,6,0)</f>
        <v>SI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4"/>
      <c r="Q67" s="135" t="s">
        <v>2219</v>
      </c>
    </row>
    <row r="68" spans="1:17" ht="17.399999999999999" x14ac:dyDescent="0.3">
      <c r="A68" s="134" t="str">
        <f>VLOOKUP(E68,'LISTADO ATM'!$A$2:$C$898,3,0)</f>
        <v>DISTRITO NACIONAL</v>
      </c>
      <c r="B68" s="129" t="s">
        <v>2623</v>
      </c>
      <c r="C68" s="136">
        <v>44342.004050925927</v>
      </c>
      <c r="D68" s="136" t="s">
        <v>2180</v>
      </c>
      <c r="E68" s="124">
        <v>917</v>
      </c>
      <c r="F68" s="151" t="str">
        <f>VLOOKUP(E68,VIP!$A$2:$O13379,2,0)</f>
        <v>DRBR01B</v>
      </c>
      <c r="G68" s="134" t="str">
        <f>VLOOKUP(E68,'LISTADO ATM'!$A$2:$B$897,2,0)</f>
        <v xml:space="preserve">ATM Oficina Los Mina </v>
      </c>
      <c r="H68" s="134" t="str">
        <f>VLOOKUP(E68,VIP!$A$2:$O18242,7,FALSE)</f>
        <v>Si</v>
      </c>
      <c r="I68" s="134" t="str">
        <f>VLOOKUP(E68,VIP!$A$2:$O10207,8,FALSE)</f>
        <v>Si</v>
      </c>
      <c r="J68" s="134" t="str">
        <f>VLOOKUP(E68,VIP!$A$2:$O10157,8,FALSE)</f>
        <v>Si</v>
      </c>
      <c r="K68" s="134" t="str">
        <f>VLOOKUP(E68,VIP!$A$2:$O13731,6,0)</f>
        <v>NO</v>
      </c>
      <c r="L68" s="125" t="s">
        <v>2219</v>
      </c>
      <c r="M68" s="135" t="s">
        <v>2447</v>
      </c>
      <c r="N68" s="135" t="s">
        <v>2454</v>
      </c>
      <c r="O68" s="134" t="s">
        <v>2456</v>
      </c>
      <c r="P68" s="134"/>
      <c r="Q68" s="135" t="s">
        <v>2219</v>
      </c>
    </row>
    <row r="69" spans="1:17" ht="17.399999999999999" x14ac:dyDescent="0.3">
      <c r="A69" s="134" t="str">
        <f>VLOOKUP(E69,'LISTADO ATM'!$A$2:$C$898,3,0)</f>
        <v>DISTRITO NACIONAL</v>
      </c>
      <c r="B69" s="129" t="s">
        <v>2622</v>
      </c>
      <c r="C69" s="136">
        <v>44342.005428240744</v>
      </c>
      <c r="D69" s="136" t="s">
        <v>2180</v>
      </c>
      <c r="E69" s="124">
        <v>953</v>
      </c>
      <c r="F69" s="151" t="str">
        <f>VLOOKUP(E69,VIP!$A$2:$O13378,2,0)</f>
        <v>DRBR01I</v>
      </c>
      <c r="G69" s="134" t="str">
        <f>VLOOKUP(E69,'LISTADO ATM'!$A$2:$B$897,2,0)</f>
        <v xml:space="preserve">ATM Estafeta Dirección General de Pasaportes/Migración </v>
      </c>
      <c r="H69" s="134" t="str">
        <f>VLOOKUP(E69,VIP!$A$2:$O18241,7,FALSE)</f>
        <v>Si</v>
      </c>
      <c r="I69" s="134" t="str">
        <f>VLOOKUP(E69,VIP!$A$2:$O10206,8,FALSE)</f>
        <v>Si</v>
      </c>
      <c r="J69" s="134" t="str">
        <f>VLOOKUP(E69,VIP!$A$2:$O10156,8,FALSE)</f>
        <v>Si</v>
      </c>
      <c r="K69" s="134" t="str">
        <f>VLOOKUP(E69,VIP!$A$2:$O13730,6,0)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4"/>
      <c r="Q69" s="135" t="s">
        <v>2219</v>
      </c>
    </row>
    <row r="70" spans="1:17" ht="17.399999999999999" x14ac:dyDescent="0.3">
      <c r="A70" s="134" t="str">
        <f>VLOOKUP(E70,'LISTADO ATM'!$A$2:$C$898,3,0)</f>
        <v>DISTRITO NACIONAL</v>
      </c>
      <c r="B70" s="129" t="s">
        <v>2621</v>
      </c>
      <c r="C70" s="136">
        <v>44342.006354166668</v>
      </c>
      <c r="D70" s="136" t="s">
        <v>2180</v>
      </c>
      <c r="E70" s="124">
        <v>115</v>
      </c>
      <c r="F70" s="151" t="str">
        <f>VLOOKUP(E70,VIP!$A$2:$O13377,2,0)</f>
        <v>DRBR115</v>
      </c>
      <c r="G70" s="134" t="str">
        <f>VLOOKUP(E70,'LISTADO ATM'!$A$2:$B$897,2,0)</f>
        <v xml:space="preserve">ATM Oficina Megacentro I </v>
      </c>
      <c r="H70" s="134" t="str">
        <f>VLOOKUP(E70,VIP!$A$2:$O18240,7,FALSE)</f>
        <v>Si</v>
      </c>
      <c r="I70" s="134" t="str">
        <f>VLOOKUP(E70,VIP!$A$2:$O10205,8,FALSE)</f>
        <v>Si</v>
      </c>
      <c r="J70" s="134" t="str">
        <f>VLOOKUP(E70,VIP!$A$2:$O10155,8,FALSE)</f>
        <v>Si</v>
      </c>
      <c r="K70" s="134" t="str">
        <f>VLOOKUP(E70,VIP!$A$2:$O13729,6,0)</f>
        <v>SI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ht="17.399999999999999" x14ac:dyDescent="0.3">
      <c r="A71" s="134" t="str">
        <f>VLOOKUP(E71,'LISTADO ATM'!$A$2:$C$898,3,0)</f>
        <v>NORTE</v>
      </c>
      <c r="B71" s="129" t="s">
        <v>2620</v>
      </c>
      <c r="C71" s="136">
        <v>44342.007002314815</v>
      </c>
      <c r="D71" s="136" t="s">
        <v>2180</v>
      </c>
      <c r="E71" s="124">
        <v>261</v>
      </c>
      <c r="F71" s="151" t="str">
        <f>VLOOKUP(E71,VIP!$A$2:$O13376,2,0)</f>
        <v>DRBR261</v>
      </c>
      <c r="G71" s="134" t="str">
        <f>VLOOKUP(E71,'LISTADO ATM'!$A$2:$B$897,2,0)</f>
        <v xml:space="preserve">ATM UNP Aeropuerto Cibao (Santiago) </v>
      </c>
      <c r="H71" s="134" t="str">
        <f>VLOOKUP(E71,VIP!$A$2:$O18239,7,FALSE)</f>
        <v>Si</v>
      </c>
      <c r="I71" s="134" t="str">
        <f>VLOOKUP(E71,VIP!$A$2:$O10204,8,FALSE)</f>
        <v>Si</v>
      </c>
      <c r="J71" s="134" t="str">
        <f>VLOOKUP(E71,VIP!$A$2:$O10154,8,FALSE)</f>
        <v>Si</v>
      </c>
      <c r="K71" s="134" t="str">
        <f>VLOOKUP(E71,VIP!$A$2:$O13728,6,0)</f>
        <v>NO</v>
      </c>
      <c r="L71" s="125" t="s">
        <v>2219</v>
      </c>
      <c r="M71" s="135" t="s">
        <v>2447</v>
      </c>
      <c r="N71" s="135" t="s">
        <v>2454</v>
      </c>
      <c r="O71" s="134" t="s">
        <v>2456</v>
      </c>
      <c r="P71" s="134"/>
      <c r="Q71" s="135" t="s">
        <v>2219</v>
      </c>
    </row>
    <row r="72" spans="1:17" ht="17.399999999999999" x14ac:dyDescent="0.3">
      <c r="A72" s="134" t="str">
        <f>VLOOKUP(E72,'LISTADO ATM'!$A$2:$C$898,3,0)</f>
        <v>DISTRITO NACIONAL</v>
      </c>
      <c r="B72" s="129" t="s">
        <v>2619</v>
      </c>
      <c r="C72" s="136">
        <v>44342.009201388886</v>
      </c>
      <c r="D72" s="136" t="s">
        <v>2180</v>
      </c>
      <c r="E72" s="124">
        <v>20</v>
      </c>
      <c r="F72" s="151" t="str">
        <f>VLOOKUP(E72,VIP!$A$2:$O13375,2,0)</f>
        <v>DRBR049</v>
      </c>
      <c r="G72" s="134" t="str">
        <f>VLOOKUP(E72,'LISTADO ATM'!$A$2:$B$897,2,0)</f>
        <v>ATM S/M Aprezio Las Palmas</v>
      </c>
      <c r="H72" s="134" t="str">
        <f>VLOOKUP(E72,VIP!$A$2:$O18238,7,FALSE)</f>
        <v>Si</v>
      </c>
      <c r="I72" s="134" t="str">
        <f>VLOOKUP(E72,VIP!$A$2:$O10203,8,FALSE)</f>
        <v>Si</v>
      </c>
      <c r="J72" s="134" t="str">
        <f>VLOOKUP(E72,VIP!$A$2:$O10153,8,FALSE)</f>
        <v>Si</v>
      </c>
      <c r="K72" s="134" t="str">
        <f>VLOOKUP(E72,VIP!$A$2:$O13727,6,0)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4"/>
      <c r="Q72" s="135" t="s">
        <v>2219</v>
      </c>
    </row>
    <row r="73" spans="1:17" ht="17.399999999999999" x14ac:dyDescent="0.3">
      <c r="A73" s="134" t="str">
        <f>VLOOKUP(E73,'LISTADO ATM'!$A$2:$C$898,3,0)</f>
        <v>DISTRITO NACIONAL</v>
      </c>
      <c r="B73" s="129" t="s">
        <v>2618</v>
      </c>
      <c r="C73" s="136">
        <v>44342.048796296294</v>
      </c>
      <c r="D73" s="136" t="s">
        <v>2180</v>
      </c>
      <c r="E73" s="124">
        <v>264</v>
      </c>
      <c r="F73" s="151" t="str">
        <f>VLOOKUP(E73,VIP!$A$2:$O13374,2,0)</f>
        <v>DRBR264</v>
      </c>
      <c r="G73" s="134" t="str">
        <f>VLOOKUP(E73,'LISTADO ATM'!$A$2:$B$897,2,0)</f>
        <v xml:space="preserve">ATM S/M Nacional Independencia </v>
      </c>
      <c r="H73" s="134" t="str">
        <f>VLOOKUP(E73,VIP!$A$2:$O18237,7,FALSE)</f>
        <v>Si</v>
      </c>
      <c r="I73" s="134" t="str">
        <f>VLOOKUP(E73,VIP!$A$2:$O10202,8,FALSE)</f>
        <v>Si</v>
      </c>
      <c r="J73" s="134" t="str">
        <f>VLOOKUP(E73,VIP!$A$2:$O10152,8,FALSE)</f>
        <v>Si</v>
      </c>
      <c r="K73" s="134" t="str">
        <f>VLOOKUP(E73,VIP!$A$2:$O13726,6,0)</f>
        <v>SI</v>
      </c>
      <c r="L73" s="125" t="s">
        <v>2219</v>
      </c>
      <c r="M73" s="135" t="s">
        <v>2447</v>
      </c>
      <c r="N73" s="135" t="s">
        <v>2454</v>
      </c>
      <c r="O73" s="134" t="s">
        <v>2456</v>
      </c>
      <c r="P73" s="134"/>
      <c r="Q73" s="135" t="s">
        <v>2219</v>
      </c>
    </row>
    <row r="74" spans="1:17" ht="17.399999999999999" x14ac:dyDescent="0.3">
      <c r="A74" s="134" t="str">
        <f>VLOOKUP(E74,'LISTADO ATM'!$A$2:$C$898,3,0)</f>
        <v>DISTRITO NACIONAL</v>
      </c>
      <c r="B74" s="129" t="s">
        <v>2630</v>
      </c>
      <c r="C74" s="136">
        <v>44342.223622685182</v>
      </c>
      <c r="D74" s="136" t="s">
        <v>2450</v>
      </c>
      <c r="E74" s="124">
        <v>952</v>
      </c>
      <c r="F74" s="151" t="str">
        <f>VLOOKUP(E74,VIP!$A$2:$O13375,2,0)</f>
        <v>DRBR16L</v>
      </c>
      <c r="G74" s="134" t="str">
        <f>VLOOKUP(E74,'LISTADO ATM'!$A$2:$B$897,2,0)</f>
        <v xml:space="preserve">ATM Alvarez Rivas </v>
      </c>
      <c r="H74" s="134" t="str">
        <f>VLOOKUP(E74,VIP!$A$2:$O18238,7,FALSE)</f>
        <v>Si</v>
      </c>
      <c r="I74" s="134" t="str">
        <f>VLOOKUP(E74,VIP!$A$2:$O10203,8,FALSE)</f>
        <v>Si</v>
      </c>
      <c r="J74" s="134" t="str">
        <f>VLOOKUP(E74,VIP!$A$2:$O10153,8,FALSE)</f>
        <v>Si</v>
      </c>
      <c r="K74" s="134" t="str">
        <f>VLOOKUP(E74,VIP!$A$2:$O13727,6,0)</f>
        <v>NO</v>
      </c>
      <c r="L74" s="125" t="s">
        <v>2443</v>
      </c>
      <c r="M74" s="135" t="s">
        <v>2447</v>
      </c>
      <c r="N74" s="135" t="s">
        <v>2454</v>
      </c>
      <c r="O74" s="134" t="s">
        <v>2455</v>
      </c>
      <c r="P74" s="134"/>
      <c r="Q74" s="135" t="s">
        <v>2443</v>
      </c>
    </row>
    <row r="75" spans="1:17" ht="17.399999999999999" x14ac:dyDescent="0.3">
      <c r="A75" s="134" t="str">
        <f>VLOOKUP(E75,'LISTADO ATM'!$A$2:$C$898,3,0)</f>
        <v>DISTRITO NACIONAL</v>
      </c>
      <c r="B75" s="129" t="s">
        <v>2631</v>
      </c>
      <c r="C75" s="136">
        <v>44342.221365740741</v>
      </c>
      <c r="D75" s="136" t="s">
        <v>2450</v>
      </c>
      <c r="E75" s="124">
        <v>125</v>
      </c>
      <c r="F75" s="151" t="str">
        <f>VLOOKUP(E75,VIP!$A$2:$O13376,2,0)</f>
        <v>DRBR125</v>
      </c>
      <c r="G75" s="134" t="str">
        <f>VLOOKUP(E75,'LISTADO ATM'!$A$2:$B$897,2,0)</f>
        <v xml:space="preserve">ATM Dirección General de Aduanas II </v>
      </c>
      <c r="H75" s="134" t="str">
        <f>VLOOKUP(E75,VIP!$A$2:$O18239,7,FALSE)</f>
        <v>Si</v>
      </c>
      <c r="I75" s="134" t="str">
        <f>VLOOKUP(E75,VIP!$A$2:$O10204,8,FALSE)</f>
        <v>Si</v>
      </c>
      <c r="J75" s="134" t="str">
        <f>VLOOKUP(E75,VIP!$A$2:$O10154,8,FALSE)</f>
        <v>Si</v>
      </c>
      <c r="K75" s="134" t="str">
        <f>VLOOKUP(E75,VIP!$A$2:$O13728,6,0)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4"/>
      <c r="Q75" s="135" t="s">
        <v>2418</v>
      </c>
    </row>
    <row r="76" spans="1:17" ht="17.399999999999999" x14ac:dyDescent="0.3">
      <c r="A76" s="134" t="str">
        <f>VLOOKUP(E76,'LISTADO ATM'!$A$2:$C$898,3,0)</f>
        <v>NORTE</v>
      </c>
      <c r="B76" s="129" t="s">
        <v>2632</v>
      </c>
      <c r="C76" s="136">
        <v>44342.219490740739</v>
      </c>
      <c r="D76" s="136" t="s">
        <v>2615</v>
      </c>
      <c r="E76" s="124">
        <v>729</v>
      </c>
      <c r="F76" s="151" t="str">
        <f>VLOOKUP(E76,VIP!$A$2:$O13377,2,0)</f>
        <v>DRBR055</v>
      </c>
      <c r="G76" s="134" t="str">
        <f>VLOOKUP(E76,'LISTADO ATM'!$A$2:$B$897,2,0)</f>
        <v xml:space="preserve">ATM Zona Franca (La Vega) </v>
      </c>
      <c r="H76" s="134" t="str">
        <f>VLOOKUP(E76,VIP!$A$2:$O18240,7,FALSE)</f>
        <v>Si</v>
      </c>
      <c r="I76" s="134" t="str">
        <f>VLOOKUP(E76,VIP!$A$2:$O10205,8,FALSE)</f>
        <v>Si</v>
      </c>
      <c r="J76" s="134" t="str">
        <f>VLOOKUP(E76,VIP!$A$2:$O10155,8,FALSE)</f>
        <v>Si</v>
      </c>
      <c r="K76" s="134" t="str">
        <f>VLOOKUP(E76,VIP!$A$2:$O13729,6,0)</f>
        <v>NO</v>
      </c>
      <c r="L76" s="125" t="s">
        <v>2443</v>
      </c>
      <c r="M76" s="135" t="s">
        <v>2447</v>
      </c>
      <c r="N76" s="135" t="s">
        <v>2454</v>
      </c>
      <c r="O76" s="134" t="s">
        <v>2616</v>
      </c>
      <c r="P76" s="134"/>
      <c r="Q76" s="135" t="s">
        <v>2443</v>
      </c>
    </row>
    <row r="77" spans="1:17" ht="17.399999999999999" x14ac:dyDescent="0.3">
      <c r="A77" s="134" t="str">
        <f>VLOOKUP(E77,'LISTADO ATM'!$A$2:$C$898,3,0)</f>
        <v>SUR</v>
      </c>
      <c r="B77" s="129" t="s">
        <v>2633</v>
      </c>
      <c r="C77" s="136">
        <v>44342.217210648145</v>
      </c>
      <c r="D77" s="136" t="s">
        <v>2473</v>
      </c>
      <c r="E77" s="124">
        <v>765</v>
      </c>
      <c r="F77" s="151" t="str">
        <f>VLOOKUP(E77,VIP!$A$2:$O13378,2,0)</f>
        <v>DRBR191</v>
      </c>
      <c r="G77" s="134" t="str">
        <f>VLOOKUP(E77,'LISTADO ATM'!$A$2:$B$897,2,0)</f>
        <v xml:space="preserve">ATM Oficina Azua I </v>
      </c>
      <c r="H77" s="134" t="str">
        <f>VLOOKUP(E77,VIP!$A$2:$O18241,7,FALSE)</f>
        <v>Si</v>
      </c>
      <c r="I77" s="134" t="str">
        <f>VLOOKUP(E77,VIP!$A$2:$O10206,8,FALSE)</f>
        <v>Si</v>
      </c>
      <c r="J77" s="134" t="str">
        <f>VLOOKUP(E77,VIP!$A$2:$O10156,8,FALSE)</f>
        <v>Si</v>
      </c>
      <c r="K77" s="134" t="str">
        <f>VLOOKUP(E77,VIP!$A$2:$O13730,6,0)</f>
        <v>NO</v>
      </c>
      <c r="L77" s="125" t="s">
        <v>2418</v>
      </c>
      <c r="M77" s="135" t="s">
        <v>2447</v>
      </c>
      <c r="N77" s="135" t="s">
        <v>2454</v>
      </c>
      <c r="O77" s="134" t="s">
        <v>2474</v>
      </c>
      <c r="P77" s="134"/>
      <c r="Q77" s="135" t="s">
        <v>2418</v>
      </c>
    </row>
    <row r="78" spans="1:17" ht="17.399999999999999" x14ac:dyDescent="0.3">
      <c r="A78" s="134" t="str">
        <f>VLOOKUP(E78,'LISTADO ATM'!$A$2:$C$898,3,0)</f>
        <v>SUR</v>
      </c>
      <c r="B78" s="129" t="s">
        <v>2634</v>
      </c>
      <c r="C78" s="136">
        <v>44342.091782407406</v>
      </c>
      <c r="D78" s="136" t="s">
        <v>2180</v>
      </c>
      <c r="E78" s="124">
        <v>360</v>
      </c>
      <c r="F78" s="151" t="str">
        <f>VLOOKUP(E78,VIP!$A$2:$O13379,2,0)</f>
        <v>DRBR360</v>
      </c>
      <c r="G78" s="134" t="str">
        <f>VLOOKUP(E78,'LISTADO ATM'!$A$2:$B$897,2,0)</f>
        <v>ATM Ayuntamiento Guayabal</v>
      </c>
      <c r="H78" s="134" t="str">
        <f>VLOOKUP(E78,VIP!$A$2:$O18242,7,FALSE)</f>
        <v>si</v>
      </c>
      <c r="I78" s="134" t="str">
        <f>VLOOKUP(E78,VIP!$A$2:$O10207,8,FALSE)</f>
        <v>si</v>
      </c>
      <c r="J78" s="134" t="str">
        <f>VLOOKUP(E78,VIP!$A$2:$O10157,8,FALSE)</f>
        <v>si</v>
      </c>
      <c r="K78" s="134" t="str">
        <f>VLOOKUP(E78,VIP!$A$2:$O13731,6,0)</f>
        <v>NO</v>
      </c>
      <c r="L78" s="125" t="s">
        <v>2245</v>
      </c>
      <c r="M78" s="135" t="s">
        <v>2447</v>
      </c>
      <c r="N78" s="135" t="s">
        <v>2454</v>
      </c>
      <c r="O78" s="134" t="s">
        <v>2456</v>
      </c>
      <c r="P78" s="134"/>
      <c r="Q78" s="135" t="s">
        <v>2245</v>
      </c>
    </row>
    <row r="79" spans="1:17" ht="17.399999999999999" x14ac:dyDescent="0.3">
      <c r="A79" s="134" t="str">
        <f>VLOOKUP(E79,'LISTADO ATM'!$A$2:$C$898,3,0)</f>
        <v>SUR</v>
      </c>
      <c r="B79" s="129" t="s">
        <v>2635</v>
      </c>
      <c r="C79" s="136">
        <v>44342.091203703705</v>
      </c>
      <c r="D79" s="136" t="s">
        <v>2180</v>
      </c>
      <c r="E79" s="124">
        <v>962</v>
      </c>
      <c r="F79" s="151" t="str">
        <f>VLOOKUP(E79,VIP!$A$2:$O13380,2,0)</f>
        <v>DRBR962</v>
      </c>
      <c r="G79" s="134" t="str">
        <f>VLOOKUP(E79,'LISTADO ATM'!$A$2:$B$897,2,0)</f>
        <v xml:space="preserve">ATM Oficina Villa Ofelia II (San Juan) </v>
      </c>
      <c r="H79" s="134" t="str">
        <f>VLOOKUP(E79,VIP!$A$2:$O18243,7,FALSE)</f>
        <v>Si</v>
      </c>
      <c r="I79" s="134" t="str">
        <f>VLOOKUP(E79,VIP!$A$2:$O10208,8,FALSE)</f>
        <v>Si</v>
      </c>
      <c r="J79" s="134" t="str">
        <f>VLOOKUP(E79,VIP!$A$2:$O10158,8,FALSE)</f>
        <v>Si</v>
      </c>
      <c r="K79" s="134" t="str">
        <f>VLOOKUP(E79,VIP!$A$2:$O13732,6,0)</f>
        <v>NO</v>
      </c>
      <c r="L79" s="125" t="s">
        <v>2245</v>
      </c>
      <c r="M79" s="135" t="s">
        <v>2447</v>
      </c>
      <c r="N79" s="135" t="s">
        <v>2454</v>
      </c>
      <c r="O79" s="134" t="s">
        <v>2456</v>
      </c>
      <c r="P79" s="134"/>
      <c r="Q79" s="135" t="s">
        <v>2245</v>
      </c>
    </row>
    <row r="80" spans="1:17" ht="17.399999999999999" x14ac:dyDescent="0.3">
      <c r="A80" s="134" t="str">
        <f>VLOOKUP(E80,'LISTADO ATM'!$A$2:$C$898,3,0)</f>
        <v>SUR</v>
      </c>
      <c r="B80" s="129" t="s">
        <v>2636</v>
      </c>
      <c r="C80" s="136">
        <v>44342.086030092592</v>
      </c>
      <c r="D80" s="136" t="s">
        <v>2180</v>
      </c>
      <c r="E80" s="124">
        <v>871</v>
      </c>
      <c r="F80" s="151" t="str">
        <f>VLOOKUP(E80,VIP!$A$2:$O13381,2,0)</f>
        <v>DRBR871</v>
      </c>
      <c r="G80" s="134" t="str">
        <f>VLOOKUP(E80,'LISTADO ATM'!$A$2:$B$897,2,0)</f>
        <v>ATM Plaza Cultural San Juan</v>
      </c>
      <c r="H80" s="134" t="str">
        <f>VLOOKUP(E80,VIP!$A$2:$O18244,7,FALSE)</f>
        <v>N/A</v>
      </c>
      <c r="I80" s="134" t="str">
        <f>VLOOKUP(E80,VIP!$A$2:$O10209,8,FALSE)</f>
        <v>N/A</v>
      </c>
      <c r="J80" s="134" t="str">
        <f>VLOOKUP(E80,VIP!$A$2:$O10159,8,FALSE)</f>
        <v>N/A</v>
      </c>
      <c r="K80" s="134" t="str">
        <f>VLOOKUP(E80,VIP!$A$2:$O13733,6,0)</f>
        <v>N/A</v>
      </c>
      <c r="L80" s="125" t="s">
        <v>2245</v>
      </c>
      <c r="M80" s="135" t="s">
        <v>2447</v>
      </c>
      <c r="N80" s="135" t="s">
        <v>2454</v>
      </c>
      <c r="O80" s="134" t="s">
        <v>2456</v>
      </c>
      <c r="P80" s="134"/>
      <c r="Q80" s="135" t="s">
        <v>2245</v>
      </c>
    </row>
    <row r="81" spans="1:17" ht="17.399999999999999" x14ac:dyDescent="0.3">
      <c r="A81" s="134" t="str">
        <f>VLOOKUP(E81,'LISTADO ATM'!$A$2:$C$898,3,0)</f>
        <v>DISTRITO NACIONAL</v>
      </c>
      <c r="B81" s="129" t="s">
        <v>2637</v>
      </c>
      <c r="C81" s="136">
        <v>44342.065289351849</v>
      </c>
      <c r="D81" s="136" t="s">
        <v>2450</v>
      </c>
      <c r="E81" s="124">
        <v>684</v>
      </c>
      <c r="F81" s="151" t="str">
        <f>VLOOKUP(E81,VIP!$A$2:$O13382,2,0)</f>
        <v>DRBR684</v>
      </c>
      <c r="G81" s="134" t="str">
        <f>VLOOKUP(E81,'LISTADO ATM'!$A$2:$B$897,2,0)</f>
        <v>ATM Estación Texaco Prolongación 27 Febrero</v>
      </c>
      <c r="H81" s="134" t="str">
        <f>VLOOKUP(E81,VIP!$A$2:$O18245,7,FALSE)</f>
        <v>NO</v>
      </c>
      <c r="I81" s="134" t="str">
        <f>VLOOKUP(E81,VIP!$A$2:$O10210,8,FALSE)</f>
        <v>NO</v>
      </c>
      <c r="J81" s="134" t="str">
        <f>VLOOKUP(E81,VIP!$A$2:$O10160,8,FALSE)</f>
        <v>NO</v>
      </c>
      <c r="K81" s="134" t="str">
        <f>VLOOKUP(E81,VIP!$A$2:$O13734,6,0)</f>
        <v>NO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4"/>
      <c r="Q81" s="135" t="s">
        <v>2418</v>
      </c>
    </row>
    <row r="82" spans="1:17" ht="17.399999999999999" x14ac:dyDescent="0.3">
      <c r="A82" s="134" t="str">
        <f>VLOOKUP(E82,'LISTADO ATM'!$A$2:$C$898,3,0)</f>
        <v>DISTRITO NACIONAL</v>
      </c>
      <c r="B82" s="129" t="s">
        <v>2638</v>
      </c>
      <c r="C82" s="136">
        <v>44342.063935185186</v>
      </c>
      <c r="D82" s="136" t="s">
        <v>2473</v>
      </c>
      <c r="E82" s="124">
        <v>85</v>
      </c>
      <c r="F82" s="151" t="str">
        <f>VLOOKUP(E82,VIP!$A$2:$O13383,2,0)</f>
        <v>DRBR085</v>
      </c>
      <c r="G82" s="134" t="str">
        <f>VLOOKUP(E82,'LISTADO ATM'!$A$2:$B$897,2,0)</f>
        <v xml:space="preserve">ATM Oficina San Isidro (Fuerza Aérea) </v>
      </c>
      <c r="H82" s="134" t="str">
        <f>VLOOKUP(E82,VIP!$A$2:$O18246,7,FALSE)</f>
        <v>Si</v>
      </c>
      <c r="I82" s="134" t="str">
        <f>VLOOKUP(E82,VIP!$A$2:$O10211,8,FALSE)</f>
        <v>Si</v>
      </c>
      <c r="J82" s="134" t="str">
        <f>VLOOKUP(E82,VIP!$A$2:$O10161,8,FALSE)</f>
        <v>Si</v>
      </c>
      <c r="K82" s="134" t="str">
        <f>VLOOKUP(E82,VIP!$A$2:$O13735,6,0)</f>
        <v>NO</v>
      </c>
      <c r="L82" s="125" t="s">
        <v>2418</v>
      </c>
      <c r="M82" s="135" t="s">
        <v>2447</v>
      </c>
      <c r="N82" s="135" t="s">
        <v>2454</v>
      </c>
      <c r="O82" s="134" t="s">
        <v>2474</v>
      </c>
      <c r="P82" s="134"/>
      <c r="Q82" s="135" t="s">
        <v>2418</v>
      </c>
    </row>
  </sheetData>
  <autoFilter ref="A4:Q62">
    <filterColumn colId="12">
      <filters>
        <filter val="Fuera De Servicio"/>
      </filters>
    </filterColumn>
    <sortState ref="A5:Q73">
      <sortCondition ref="C4:C6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4:B1048576 B1:B4">
    <cfRule type="duplicateValues" dxfId="214" priority="114"/>
  </conditionalFormatting>
  <conditionalFormatting sqref="E27:E31 E1:E19 E63:E1048576">
    <cfRule type="duplicateValues" dxfId="213" priority="113"/>
  </conditionalFormatting>
  <conditionalFormatting sqref="B74:B1048576">
    <cfRule type="duplicateValues" dxfId="212" priority="109"/>
  </conditionalFormatting>
  <conditionalFormatting sqref="E63:E1048576">
    <cfRule type="duplicateValues" dxfId="211" priority="96"/>
  </conditionalFormatting>
  <conditionalFormatting sqref="B74:B1048576 B1:B11">
    <cfRule type="duplicateValues" dxfId="210" priority="74"/>
  </conditionalFormatting>
  <conditionalFormatting sqref="B74:B1048576 B1:B19">
    <cfRule type="duplicateValues" dxfId="209" priority="71"/>
  </conditionalFormatting>
  <conditionalFormatting sqref="B20:B22">
    <cfRule type="duplicateValues" dxfId="208" priority="66"/>
  </conditionalFormatting>
  <conditionalFormatting sqref="B20:B22">
    <cfRule type="duplicateValues" dxfId="207" priority="64"/>
  </conditionalFormatting>
  <conditionalFormatting sqref="E1:E31 E63:E1048576">
    <cfRule type="duplicateValues" dxfId="206" priority="48"/>
    <cfRule type="duplicateValues" dxfId="205" priority="63"/>
  </conditionalFormatting>
  <conditionalFormatting sqref="B74:B1048576 B1:B22">
    <cfRule type="duplicateValues" dxfId="204" priority="62"/>
  </conditionalFormatting>
  <conditionalFormatting sqref="B12:B19">
    <cfRule type="duplicateValues" dxfId="203" priority="121768"/>
  </conditionalFormatting>
  <conditionalFormatting sqref="E27">
    <cfRule type="duplicateValues" dxfId="202" priority="61"/>
  </conditionalFormatting>
  <conditionalFormatting sqref="B74:B1048576">
    <cfRule type="duplicateValues" dxfId="201" priority="57"/>
  </conditionalFormatting>
  <conditionalFormatting sqref="B74:B1048576">
    <cfRule type="duplicateValues" dxfId="200" priority="47"/>
  </conditionalFormatting>
  <conditionalFormatting sqref="B8:B11">
    <cfRule type="duplicateValues" dxfId="199" priority="121898"/>
  </conditionalFormatting>
  <conditionalFormatting sqref="B5:B7">
    <cfRule type="duplicateValues" dxfId="198" priority="121930"/>
  </conditionalFormatting>
  <conditionalFormatting sqref="E5:E19">
    <cfRule type="duplicateValues" dxfId="197" priority="121932"/>
  </conditionalFormatting>
  <conditionalFormatting sqref="E32:E38">
    <cfRule type="duplicateValues" dxfId="196" priority="121966"/>
  </conditionalFormatting>
  <conditionalFormatting sqref="E32:E38">
    <cfRule type="duplicateValues" dxfId="195" priority="121967"/>
    <cfRule type="duplicateValues" dxfId="194" priority="121968"/>
  </conditionalFormatting>
  <conditionalFormatting sqref="E39:E82">
    <cfRule type="duplicateValues" dxfId="193" priority="122006"/>
  </conditionalFormatting>
  <conditionalFormatting sqref="E39:E82">
    <cfRule type="duplicateValues" dxfId="192" priority="122008"/>
    <cfRule type="duplicateValues" dxfId="191" priority="122009"/>
  </conditionalFormatting>
  <conditionalFormatting sqref="E20:E31">
    <cfRule type="duplicateValues" dxfId="1" priority="122024"/>
  </conditionalFormatting>
  <conditionalFormatting sqref="B23:B82">
    <cfRule type="duplicateValues" dxfId="0" priority="12202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1" t="s">
        <v>0</v>
      </c>
      <c r="B1" s="19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3" t="s">
        <v>8</v>
      </c>
      <c r="B9" s="194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5" t="s">
        <v>9</v>
      </c>
      <c r="B14" s="19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22" zoomScale="85" zoomScaleNormal="85" workbookViewId="0">
      <selection activeCell="H84" sqref="H84"/>
    </sheetView>
  </sheetViews>
  <sheetFormatPr baseColWidth="10" defaultColWidth="23.44140625" defaultRowHeight="14.4" x14ac:dyDescent="0.3"/>
  <cols>
    <col min="1" max="1" width="26.44140625" style="96" bestFit="1" customWidth="1"/>
    <col min="2" max="2" width="17.6640625" style="96" bestFit="1" customWidth="1"/>
    <col min="3" max="3" width="67.6640625" style="96" customWidth="1"/>
    <col min="4" max="4" width="37.44140625" style="96" bestFit="1" customWidth="1"/>
    <col min="5" max="5" width="18.88671875" style="96" bestFit="1" customWidth="1"/>
    <col min="6" max="16384" width="23.44140625" style="96"/>
  </cols>
  <sheetData>
    <row r="1" spans="1:5" ht="22.5" customHeight="1" x14ac:dyDescent="0.3">
      <c r="A1" s="178" t="s">
        <v>2150</v>
      </c>
      <c r="B1" s="179"/>
      <c r="C1" s="179"/>
      <c r="D1" s="179"/>
      <c r="E1" s="180"/>
    </row>
    <row r="2" spans="1:5" ht="25.5" customHeight="1" x14ac:dyDescent="0.3">
      <c r="A2" s="181" t="s">
        <v>2452</v>
      </c>
      <c r="B2" s="182"/>
      <c r="C2" s="182"/>
      <c r="D2" s="182"/>
      <c r="E2" s="183"/>
    </row>
    <row r="3" spans="1:5" ht="17.399999999999999" x14ac:dyDescent="0.3">
      <c r="B3" s="98"/>
      <c r="C3" s="98"/>
      <c r="D3" s="98"/>
      <c r="E3" s="105"/>
    </row>
    <row r="4" spans="1:5" ht="18" thickBot="1" x14ac:dyDescent="0.35">
      <c r="A4" s="104" t="s">
        <v>2413</v>
      </c>
      <c r="B4" s="126">
        <v>44372.25</v>
      </c>
      <c r="C4" s="98"/>
      <c r="D4" s="98"/>
      <c r="E4" s="106"/>
    </row>
    <row r="5" spans="1:5" ht="18" thickBot="1" x14ac:dyDescent="0.35">
      <c r="A5" s="104" t="s">
        <v>2414</v>
      </c>
      <c r="B5" s="126">
        <v>44372.708333333336</v>
      </c>
      <c r="C5" s="140"/>
      <c r="D5" s="98"/>
      <c r="E5" s="106"/>
    </row>
    <row r="6" spans="1:5" ht="17.399999999999999" x14ac:dyDescent="0.3">
      <c r="B6" s="98"/>
      <c r="C6" s="98"/>
      <c r="D6" s="98"/>
      <c r="E6" s="107"/>
    </row>
    <row r="7" spans="1:5" ht="18" customHeight="1" x14ac:dyDescent="0.3">
      <c r="A7" s="184" t="s">
        <v>2415</v>
      </c>
      <c r="B7" s="185"/>
      <c r="C7" s="185"/>
      <c r="D7" s="185"/>
      <c r="E7" s="186"/>
    </row>
    <row r="8" spans="1:5" ht="17.399999999999999" x14ac:dyDescent="0.3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7.399999999999999" x14ac:dyDescent="0.3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7.399999999999999" x14ac:dyDescent="0.3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7.399999999999999" x14ac:dyDescent="0.3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7.399999999999999" x14ac:dyDescent="0.3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" thickBot="1" x14ac:dyDescent="0.35">
      <c r="A13" s="100" t="s">
        <v>2476</v>
      </c>
      <c r="B13" s="149">
        <f>COUNT(B9:B12)</f>
        <v>0</v>
      </c>
      <c r="C13" s="170"/>
      <c r="D13" s="171"/>
      <c r="E13" s="172"/>
    </row>
    <row r="14" spans="1:5" x14ac:dyDescent="0.3">
      <c r="B14" s="102"/>
      <c r="E14" s="102"/>
    </row>
    <row r="15" spans="1:5" ht="18" customHeight="1" x14ac:dyDescent="0.3">
      <c r="A15" s="184" t="s">
        <v>2477</v>
      </c>
      <c r="B15" s="185"/>
      <c r="C15" s="185"/>
      <c r="D15" s="185"/>
      <c r="E15" s="186"/>
    </row>
    <row r="16" spans="1:5" ht="17.399999999999999" x14ac:dyDescent="0.3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7.399999999999999" x14ac:dyDescent="0.3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7.399999999999999" x14ac:dyDescent="0.3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7.399999999999999" x14ac:dyDescent="0.3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7.399999999999999" x14ac:dyDescent="0.3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" thickBot="1" x14ac:dyDescent="0.35">
      <c r="A21" s="100" t="s">
        <v>2476</v>
      </c>
      <c r="B21" s="149">
        <f>COUNT(B17:B20)</f>
        <v>0</v>
      </c>
      <c r="C21" s="170"/>
      <c r="D21" s="171"/>
      <c r="E21" s="172"/>
    </row>
    <row r="22" spans="1:5" ht="15" thickBot="1" x14ac:dyDescent="0.35">
      <c r="B22" s="102"/>
      <c r="E22" s="102"/>
    </row>
    <row r="23" spans="1:5" ht="18.75" customHeight="1" thickBot="1" x14ac:dyDescent="0.35">
      <c r="A23" s="165" t="s">
        <v>2478</v>
      </c>
      <c r="B23" s="166"/>
      <c r="C23" s="166"/>
      <c r="D23" s="166"/>
      <c r="E23" s="167"/>
    </row>
    <row r="24" spans="1:5" ht="17.399999999999999" x14ac:dyDescent="0.3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7.399999999999999" x14ac:dyDescent="0.3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7.399999999999999" x14ac:dyDescent="0.3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7.399999999999999" x14ac:dyDescent="0.3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7.399999999999999" x14ac:dyDescent="0.3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7.399999999999999" x14ac:dyDescent="0.3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7.399999999999999" x14ac:dyDescent="0.3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7.399999999999999" x14ac:dyDescent="0.3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7.399999999999999" x14ac:dyDescent="0.3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7.399999999999999" x14ac:dyDescent="0.3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7.399999999999999" x14ac:dyDescent="0.3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3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7.399999999999999" x14ac:dyDescent="0.3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7.399999999999999" x14ac:dyDescent="0.3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7.399999999999999" x14ac:dyDescent="0.3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7.399999999999999" x14ac:dyDescent="0.3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7.399999999999999" x14ac:dyDescent="0.3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7.399999999999999" x14ac:dyDescent="0.3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7.399999999999999" x14ac:dyDescent="0.3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7.399999999999999" x14ac:dyDescent="0.3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7.399999999999999" x14ac:dyDescent="0.3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7.399999999999999" x14ac:dyDescent="0.3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7.399999999999999" x14ac:dyDescent="0.3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7.399999999999999" x14ac:dyDescent="0.3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7.399999999999999" x14ac:dyDescent="0.3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7.399999999999999" x14ac:dyDescent="0.3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7.399999999999999" x14ac:dyDescent="0.3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" thickBot="1" x14ac:dyDescent="0.35">
      <c r="A51" s="119"/>
      <c r="B51" s="149">
        <f>COUNT(B25:B50)</f>
        <v>19</v>
      </c>
      <c r="C51" s="108"/>
      <c r="D51" s="108"/>
      <c r="E51" s="108"/>
    </row>
    <row r="52" spans="1:5" ht="15" thickBot="1" x14ac:dyDescent="0.35">
      <c r="B52" s="102"/>
      <c r="E52" s="102"/>
    </row>
    <row r="53" spans="1:5" ht="18" thickBot="1" x14ac:dyDescent="0.35">
      <c r="A53" s="165" t="s">
        <v>2553</v>
      </c>
      <c r="B53" s="166"/>
      <c r="C53" s="166"/>
      <c r="D53" s="166"/>
      <c r="E53" s="167"/>
    </row>
    <row r="54" spans="1:5" ht="17.399999999999999" x14ac:dyDescent="0.3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3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7.399999999999999" x14ac:dyDescent="0.3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7.399999999999999" x14ac:dyDescent="0.3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7.399999999999999" x14ac:dyDescent="0.3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7.399999999999999" x14ac:dyDescent="0.3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7.399999999999999" x14ac:dyDescent="0.3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3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7.399999999999999" x14ac:dyDescent="0.3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7.399999999999999" x14ac:dyDescent="0.3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7.399999999999999" x14ac:dyDescent="0.3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7.399999999999999" x14ac:dyDescent="0.3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7.399999999999999" x14ac:dyDescent="0.3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7.399999999999999" x14ac:dyDescent="0.3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7.399999999999999" x14ac:dyDescent="0.3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7.399999999999999" x14ac:dyDescent="0.3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7.399999999999999" x14ac:dyDescent="0.3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7.399999999999999" x14ac:dyDescent="0.3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7.399999999999999" x14ac:dyDescent="0.3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7.399999999999999" x14ac:dyDescent="0.3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7.399999999999999" x14ac:dyDescent="0.3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7.399999999999999" x14ac:dyDescent="0.3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7.399999999999999" x14ac:dyDescent="0.3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7.399999999999999" x14ac:dyDescent="0.3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7.399999999999999" x14ac:dyDescent="0.3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" thickBot="1" x14ac:dyDescent="0.35">
      <c r="A79" s="119" t="s">
        <v>2476</v>
      </c>
      <c r="B79" s="149">
        <f>COUNT(B55:B78)</f>
        <v>15</v>
      </c>
      <c r="C79" s="108"/>
      <c r="D79" s="108"/>
      <c r="E79" s="108"/>
    </row>
    <row r="80" spans="1:5" ht="15" thickBot="1" x14ac:dyDescent="0.35">
      <c r="B80" s="102"/>
      <c r="E80" s="102"/>
    </row>
    <row r="81" spans="1:5" ht="17.399999999999999" x14ac:dyDescent="0.3">
      <c r="A81" s="173" t="s">
        <v>2479</v>
      </c>
      <c r="B81" s="174"/>
      <c r="C81" s="174"/>
      <c r="D81" s="174"/>
      <c r="E81" s="175"/>
    </row>
    <row r="82" spans="1:5" ht="17.399999999999999" x14ac:dyDescent="0.3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3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3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3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3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3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3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3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3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3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3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3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5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5">
      <c r="A95" s="100" t="s">
        <v>2476</v>
      </c>
      <c r="B95" s="147">
        <f>COUNT(B83:B94)</f>
        <v>9</v>
      </c>
      <c r="C95" s="108"/>
      <c r="D95" s="133"/>
      <c r="E95" s="133"/>
    </row>
    <row r="96" spans="1:5" ht="17.25" customHeight="1" thickBot="1" x14ac:dyDescent="0.35">
      <c r="B96" s="102"/>
      <c r="E96" s="102"/>
    </row>
    <row r="97" spans="1:5" ht="18" thickBot="1" x14ac:dyDescent="0.35">
      <c r="A97" s="176" t="s">
        <v>2480</v>
      </c>
      <c r="B97" s="177"/>
      <c r="C97" s="96" t="s">
        <v>2412</v>
      </c>
      <c r="D97" s="102"/>
      <c r="E97" s="102"/>
    </row>
    <row r="98" spans="1:5" ht="18" thickBot="1" x14ac:dyDescent="0.35">
      <c r="A98" s="163">
        <f>+B51+B79+B95</f>
        <v>43</v>
      </c>
      <c r="B98" s="164"/>
    </row>
    <row r="99" spans="1:5" ht="15" thickBot="1" x14ac:dyDescent="0.35">
      <c r="B99" s="102"/>
      <c r="E99" s="102"/>
    </row>
    <row r="100" spans="1:5" ht="18" thickBot="1" x14ac:dyDescent="0.35">
      <c r="A100" s="165" t="s">
        <v>2481</v>
      </c>
      <c r="B100" s="166"/>
      <c r="C100" s="166"/>
      <c r="D100" s="166"/>
      <c r="E100" s="167"/>
    </row>
    <row r="101" spans="1:5" ht="17.25" customHeight="1" x14ac:dyDescent="0.3">
      <c r="A101" s="103" t="s">
        <v>15</v>
      </c>
      <c r="B101" s="101" t="s">
        <v>2416</v>
      </c>
      <c r="C101" s="101" t="s">
        <v>46</v>
      </c>
      <c r="D101" s="168" t="s">
        <v>2419</v>
      </c>
      <c r="E101" s="169"/>
    </row>
    <row r="102" spans="1:5" ht="17.25" customHeight="1" x14ac:dyDescent="0.3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1" t="s">
        <v>2568</v>
      </c>
      <c r="E102" s="162"/>
    </row>
    <row r="103" spans="1:5" ht="17.25" customHeight="1" x14ac:dyDescent="0.3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1" t="s">
        <v>2570</v>
      </c>
      <c r="E103" s="162"/>
    </row>
    <row r="104" spans="1:5" ht="17.25" customHeight="1" x14ac:dyDescent="0.3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1" t="s">
        <v>2568</v>
      </c>
      <c r="E104" s="162"/>
    </row>
    <row r="105" spans="1:5" ht="17.25" customHeight="1" x14ac:dyDescent="0.3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1" t="s">
        <v>2570</v>
      </c>
      <c r="E105" s="162"/>
    </row>
    <row r="106" spans="1:5" ht="17.25" customHeight="1" x14ac:dyDescent="0.3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1" t="s">
        <v>2570</v>
      </c>
      <c r="E106" s="162"/>
    </row>
    <row r="107" spans="1:5" ht="17.25" customHeight="1" x14ac:dyDescent="0.3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1" t="s">
        <v>2568</v>
      </c>
      <c r="E107" s="162"/>
    </row>
    <row r="108" spans="1:5" ht="17.25" customHeight="1" x14ac:dyDescent="0.3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1" t="s">
        <v>2568</v>
      </c>
      <c r="E108" s="162"/>
    </row>
    <row r="109" spans="1:5" ht="17.25" customHeight="1" x14ac:dyDescent="0.3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1" t="s">
        <v>2568</v>
      </c>
      <c r="E109" s="162"/>
    </row>
    <row r="110" spans="1:5" ht="17.25" customHeight="1" x14ac:dyDescent="0.3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1" t="s">
        <v>2568</v>
      </c>
      <c r="E110" s="162"/>
    </row>
    <row r="111" spans="1:5" ht="17.399999999999999" x14ac:dyDescent="0.3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1" t="s">
        <v>2568</v>
      </c>
      <c r="E111" s="162"/>
    </row>
    <row r="112" spans="1:5" ht="17.399999999999999" x14ac:dyDescent="0.3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1" t="s">
        <v>2568</v>
      </c>
      <c r="E112" s="162"/>
    </row>
    <row r="113" spans="1:5" ht="17.399999999999999" x14ac:dyDescent="0.3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1" t="s">
        <v>2573</v>
      </c>
      <c r="E113" s="162"/>
    </row>
    <row r="114" spans="1:5" ht="17.399999999999999" x14ac:dyDescent="0.3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1" t="s">
        <v>2568</v>
      </c>
      <c r="E114" s="162"/>
    </row>
    <row r="115" spans="1:5" ht="17.399999999999999" x14ac:dyDescent="0.3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1" t="s">
        <v>2570</v>
      </c>
      <c r="E115" s="162"/>
    </row>
    <row r="116" spans="1:5" ht="17.399999999999999" x14ac:dyDescent="0.3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1" t="s">
        <v>2570</v>
      </c>
      <c r="E116" s="162"/>
    </row>
    <row r="117" spans="1:5" ht="17.399999999999999" x14ac:dyDescent="0.3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1" t="s">
        <v>2568</v>
      </c>
      <c r="E117" s="162"/>
    </row>
    <row r="118" spans="1:5" ht="17.399999999999999" x14ac:dyDescent="0.3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1" t="s">
        <v>2570</v>
      </c>
      <c r="E118" s="162"/>
    </row>
    <row r="119" spans="1:5" ht="17.399999999999999" x14ac:dyDescent="0.3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1" t="s">
        <v>2568</v>
      </c>
      <c r="E119" s="162"/>
    </row>
    <row r="120" spans="1:5" ht="17.399999999999999" x14ac:dyDescent="0.3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1" t="s">
        <v>2570</v>
      </c>
      <c r="E120" s="162"/>
    </row>
    <row r="121" spans="1:5" ht="17.399999999999999" x14ac:dyDescent="0.3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1" t="s">
        <v>2568</v>
      </c>
      <c r="E121" s="162"/>
    </row>
    <row r="122" spans="1:5" ht="17.399999999999999" x14ac:dyDescent="0.3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1" t="s">
        <v>2570</v>
      </c>
      <c r="E122" s="162"/>
    </row>
    <row r="123" spans="1:5" ht="17.399999999999999" x14ac:dyDescent="0.3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1" t="s">
        <v>2570</v>
      </c>
      <c r="E123" s="162"/>
    </row>
    <row r="124" spans="1:5" ht="17.399999999999999" x14ac:dyDescent="0.3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1" t="s">
        <v>2570</v>
      </c>
      <c r="E124" s="162"/>
    </row>
    <row r="125" spans="1:5" ht="17.399999999999999" x14ac:dyDescent="0.3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1" t="s">
        <v>2570</v>
      </c>
      <c r="E125" s="162"/>
    </row>
    <row r="126" spans="1:5" ht="17.399999999999999" x14ac:dyDescent="0.3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1" t="s">
        <v>2568</v>
      </c>
      <c r="E126" s="162"/>
    </row>
    <row r="127" spans="1:5" ht="17.399999999999999" x14ac:dyDescent="0.3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1" t="s">
        <v>2568</v>
      </c>
      <c r="E127" s="162"/>
    </row>
    <row r="128" spans="1:5" ht="17.399999999999999" x14ac:dyDescent="0.3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1" t="s">
        <v>2570</v>
      </c>
      <c r="E128" s="162"/>
    </row>
    <row r="129" spans="1:5" ht="17.399999999999999" x14ac:dyDescent="0.3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1" t="s">
        <v>2570</v>
      </c>
      <c r="E129" s="162"/>
    </row>
    <row r="130" spans="1:5" ht="17.399999999999999" x14ac:dyDescent="0.3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1" t="s">
        <v>2570</v>
      </c>
      <c r="E130" s="162"/>
    </row>
    <row r="131" spans="1:5" ht="17.399999999999999" x14ac:dyDescent="0.3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1" t="s">
        <v>2570</v>
      </c>
      <c r="E131" s="162"/>
    </row>
    <row r="132" spans="1:5" ht="17.399999999999999" x14ac:dyDescent="0.3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1" t="s">
        <v>2568</v>
      </c>
      <c r="E132" s="162"/>
    </row>
    <row r="133" spans="1:5" ht="17.399999999999999" x14ac:dyDescent="0.3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1" t="s">
        <v>2568</v>
      </c>
      <c r="E133" s="162"/>
    </row>
    <row r="134" spans="1:5" ht="17.399999999999999" x14ac:dyDescent="0.3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1" t="s">
        <v>2568</v>
      </c>
      <c r="E134" s="162"/>
    </row>
    <row r="135" spans="1:5" ht="17.399999999999999" x14ac:dyDescent="0.3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1" t="s">
        <v>2568</v>
      </c>
      <c r="E135" s="162"/>
    </row>
    <row r="136" spans="1:5" ht="17.399999999999999" x14ac:dyDescent="0.3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1" t="s">
        <v>2570</v>
      </c>
      <c r="E136" s="162"/>
    </row>
    <row r="137" spans="1:5" ht="17.399999999999999" x14ac:dyDescent="0.3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1" t="s">
        <v>2570</v>
      </c>
      <c r="E137" s="162"/>
    </row>
    <row r="138" spans="1:5" ht="17.399999999999999" x14ac:dyDescent="0.3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5"/>
      <c r="E138" s="146"/>
    </row>
    <row r="139" spans="1:5" ht="17.399999999999999" x14ac:dyDescent="0.3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5"/>
      <c r="E139" s="146"/>
    </row>
    <row r="140" spans="1:5" ht="17.399999999999999" x14ac:dyDescent="0.3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5"/>
      <c r="E140" s="146"/>
    </row>
    <row r="141" spans="1:5" ht="17.399999999999999" x14ac:dyDescent="0.3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1"/>
      <c r="E141" s="162"/>
    </row>
    <row r="142" spans="1:5" ht="17.399999999999999" x14ac:dyDescent="0.3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1"/>
      <c r="E142" s="162"/>
    </row>
    <row r="143" spans="1:5" ht="17.399999999999999" x14ac:dyDescent="0.3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1"/>
      <c r="E143" s="162"/>
    </row>
    <row r="144" spans="1:5" ht="18" thickBot="1" x14ac:dyDescent="0.35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1"/>
      <c r="E144" s="162"/>
    </row>
    <row r="145" spans="1:5" ht="18" thickBot="1" x14ac:dyDescent="0.35">
      <c r="A145" s="119" t="s">
        <v>2476</v>
      </c>
      <c r="B145" s="147">
        <f>COUNT(B102:B144)</f>
        <v>36</v>
      </c>
      <c r="C145" s="110"/>
      <c r="D145" s="110"/>
      <c r="E145" s="111"/>
    </row>
  </sheetData>
  <mergeCells count="53">
    <mergeCell ref="D112:E112"/>
    <mergeCell ref="D117:E117"/>
    <mergeCell ref="D113:E113"/>
    <mergeCell ref="D114:E114"/>
    <mergeCell ref="D115:E115"/>
    <mergeCell ref="D116:E116"/>
    <mergeCell ref="A1:E1"/>
    <mergeCell ref="A2:E2"/>
    <mergeCell ref="A7:E7"/>
    <mergeCell ref="C13:E13"/>
    <mergeCell ref="A15:E15"/>
    <mergeCell ref="C21:E21"/>
    <mergeCell ref="A23:E23"/>
    <mergeCell ref="A53:E53"/>
    <mergeCell ref="A81:E81"/>
    <mergeCell ref="A97:B97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4:E144"/>
    <mergeCell ref="D136:E136"/>
    <mergeCell ref="D137:E137"/>
    <mergeCell ref="D141:E141"/>
    <mergeCell ref="D142:E142"/>
    <mergeCell ref="D143:E143"/>
  </mergeCells>
  <phoneticPr fontId="46" type="noConversion"/>
  <conditionalFormatting sqref="E105">
    <cfRule type="duplicateValues" dxfId="190" priority="128"/>
  </conditionalFormatting>
  <conditionalFormatting sqref="B146:B1048576 B96:B97 B80:B81 B52:B53 B22:B23 B99:B100 B14:B20 B25:B33 B9:B12 B55:B78 B35:B50 B1:B7 B102:B144 B83:B94">
    <cfRule type="duplicateValues" dxfId="189" priority="126"/>
    <cfRule type="duplicateValues" dxfId="188" priority="127"/>
  </conditionalFormatting>
  <conditionalFormatting sqref="B35:B1048576 B1:B33">
    <cfRule type="duplicateValues" dxfId="187" priority="125"/>
  </conditionalFormatting>
  <conditionalFormatting sqref="E58">
    <cfRule type="duplicateValues" dxfId="186" priority="124"/>
  </conditionalFormatting>
  <conditionalFormatting sqref="E58">
    <cfRule type="duplicateValues" dxfId="185" priority="122"/>
    <cfRule type="duplicateValues" dxfId="184" priority="123"/>
  </conditionalFormatting>
  <conditionalFormatting sqref="E28">
    <cfRule type="duplicateValues" dxfId="183" priority="121"/>
  </conditionalFormatting>
  <conditionalFormatting sqref="E28">
    <cfRule type="duplicateValues" dxfId="182" priority="119"/>
    <cfRule type="duplicateValues" dxfId="181" priority="120"/>
  </conditionalFormatting>
  <conditionalFormatting sqref="E107">
    <cfRule type="duplicateValues" dxfId="180" priority="118"/>
  </conditionalFormatting>
  <conditionalFormatting sqref="E107">
    <cfRule type="duplicateValues" dxfId="179" priority="116"/>
    <cfRule type="duplicateValues" dxfId="178" priority="117"/>
  </conditionalFormatting>
  <conditionalFormatting sqref="E119 E121">
    <cfRule type="duplicateValues" dxfId="177" priority="115"/>
  </conditionalFormatting>
  <conditionalFormatting sqref="E119 E121">
    <cfRule type="duplicateValues" dxfId="176" priority="113"/>
    <cfRule type="duplicateValues" dxfId="175" priority="114"/>
  </conditionalFormatting>
  <conditionalFormatting sqref="E9:E12">
    <cfRule type="duplicateValues" dxfId="174" priority="112"/>
  </conditionalFormatting>
  <conditionalFormatting sqref="E9:E12">
    <cfRule type="duplicateValues" dxfId="173" priority="110"/>
    <cfRule type="duplicateValues" dxfId="172" priority="111"/>
  </conditionalFormatting>
  <conditionalFormatting sqref="E29">
    <cfRule type="duplicateValues" dxfId="171" priority="109"/>
  </conditionalFormatting>
  <conditionalFormatting sqref="E29">
    <cfRule type="duplicateValues" dxfId="170" priority="107"/>
    <cfRule type="duplicateValues" dxfId="169" priority="108"/>
  </conditionalFormatting>
  <conditionalFormatting sqref="E108">
    <cfRule type="duplicateValues" dxfId="168" priority="106"/>
  </conditionalFormatting>
  <conditionalFormatting sqref="E108">
    <cfRule type="duplicateValues" dxfId="167" priority="104"/>
    <cfRule type="duplicateValues" dxfId="166" priority="105"/>
  </conditionalFormatting>
  <conditionalFormatting sqref="E109">
    <cfRule type="duplicateValues" dxfId="165" priority="103"/>
  </conditionalFormatting>
  <conditionalFormatting sqref="E109">
    <cfRule type="duplicateValues" dxfId="164" priority="101"/>
    <cfRule type="duplicateValues" dxfId="163" priority="102"/>
  </conditionalFormatting>
  <conditionalFormatting sqref="B34">
    <cfRule type="duplicateValues" dxfId="162" priority="99"/>
    <cfRule type="duplicateValues" dxfId="161" priority="100"/>
  </conditionalFormatting>
  <conditionalFormatting sqref="B34">
    <cfRule type="duplicateValues" dxfId="160" priority="98"/>
  </conditionalFormatting>
  <conditionalFormatting sqref="E34">
    <cfRule type="duplicateValues" dxfId="159" priority="96"/>
    <cfRule type="duplicateValues" dxfId="158" priority="97"/>
  </conditionalFormatting>
  <conditionalFormatting sqref="E34">
    <cfRule type="duplicateValues" dxfId="157" priority="95"/>
  </conditionalFormatting>
  <conditionalFormatting sqref="E110">
    <cfRule type="duplicateValues" dxfId="156" priority="94"/>
  </conditionalFormatting>
  <conditionalFormatting sqref="E110">
    <cfRule type="duplicateValues" dxfId="155" priority="92"/>
    <cfRule type="duplicateValues" dxfId="154" priority="93"/>
  </conditionalFormatting>
  <conditionalFormatting sqref="E111">
    <cfRule type="duplicateValues" dxfId="153" priority="91"/>
  </conditionalFormatting>
  <conditionalFormatting sqref="E111">
    <cfRule type="duplicateValues" dxfId="152" priority="89"/>
    <cfRule type="duplicateValues" dxfId="151" priority="90"/>
  </conditionalFormatting>
  <conditionalFormatting sqref="E112">
    <cfRule type="duplicateValues" dxfId="150" priority="88"/>
  </conditionalFormatting>
  <conditionalFormatting sqref="E112">
    <cfRule type="duplicateValues" dxfId="149" priority="86"/>
    <cfRule type="duplicateValues" dxfId="148" priority="87"/>
  </conditionalFormatting>
  <conditionalFormatting sqref="E59:E63 E65 E32 E67:E70">
    <cfRule type="duplicateValues" dxfId="147" priority="85"/>
  </conditionalFormatting>
  <conditionalFormatting sqref="E59:E63 E65 E32 E67:E70">
    <cfRule type="duplicateValues" dxfId="146" priority="83"/>
    <cfRule type="duplicateValues" dxfId="145" priority="84"/>
  </conditionalFormatting>
  <conditionalFormatting sqref="E114">
    <cfRule type="duplicateValues" dxfId="144" priority="82"/>
  </conditionalFormatting>
  <conditionalFormatting sqref="E114">
    <cfRule type="duplicateValues" dxfId="143" priority="80"/>
    <cfRule type="duplicateValues" dxfId="142" priority="81"/>
  </conditionalFormatting>
  <conditionalFormatting sqref="E115">
    <cfRule type="duplicateValues" dxfId="141" priority="79"/>
  </conditionalFormatting>
  <conditionalFormatting sqref="E115">
    <cfRule type="duplicateValues" dxfId="140" priority="77"/>
    <cfRule type="duplicateValues" dxfId="139" priority="78"/>
  </conditionalFormatting>
  <conditionalFormatting sqref="E106">
    <cfRule type="duplicateValues" dxfId="138" priority="76"/>
  </conditionalFormatting>
  <conditionalFormatting sqref="E145:E1048576 E64 E1:E8 E13:E27 E66 E40:E42 E71:E106 E44:E57">
    <cfRule type="duplicateValues" dxfId="137" priority="74"/>
    <cfRule type="duplicateValues" dxfId="136" priority="75"/>
  </conditionalFormatting>
  <conditionalFormatting sqref="E116">
    <cfRule type="duplicateValues" dxfId="135" priority="73"/>
  </conditionalFormatting>
  <conditionalFormatting sqref="E116">
    <cfRule type="duplicateValues" dxfId="134" priority="71"/>
    <cfRule type="duplicateValues" dxfId="133" priority="72"/>
  </conditionalFormatting>
  <conditionalFormatting sqref="E117">
    <cfRule type="duplicateValues" dxfId="132" priority="70"/>
  </conditionalFormatting>
  <conditionalFormatting sqref="E117">
    <cfRule type="duplicateValues" dxfId="131" priority="68"/>
    <cfRule type="duplicateValues" dxfId="130" priority="69"/>
  </conditionalFormatting>
  <conditionalFormatting sqref="E118">
    <cfRule type="duplicateValues" dxfId="129" priority="67"/>
  </conditionalFormatting>
  <conditionalFormatting sqref="E118">
    <cfRule type="duplicateValues" dxfId="128" priority="65"/>
    <cfRule type="duplicateValues" dxfId="127" priority="66"/>
  </conditionalFormatting>
  <conditionalFormatting sqref="E145:E1048576 E55:E57 E64 E1:E7 E71:E81 E25:E27 E13:E15 E17:E23 E66 E40:E42 E83:E104 E44:E53">
    <cfRule type="duplicateValues" dxfId="126" priority="64"/>
  </conditionalFormatting>
  <conditionalFormatting sqref="E120">
    <cfRule type="duplicateValues" dxfId="125" priority="63"/>
  </conditionalFormatting>
  <conditionalFormatting sqref="E120">
    <cfRule type="duplicateValues" dxfId="124" priority="61"/>
    <cfRule type="duplicateValues" dxfId="123" priority="62"/>
  </conditionalFormatting>
  <conditionalFormatting sqref="E141:E144">
    <cfRule type="duplicateValues" dxfId="122" priority="60"/>
  </conditionalFormatting>
  <conditionalFormatting sqref="E141:E144">
    <cfRule type="duplicateValues" dxfId="121" priority="58"/>
    <cfRule type="duplicateValues" dxfId="120" priority="59"/>
  </conditionalFormatting>
  <conditionalFormatting sqref="E122">
    <cfRule type="duplicateValues" dxfId="119" priority="57"/>
  </conditionalFormatting>
  <conditionalFormatting sqref="E122">
    <cfRule type="duplicateValues" dxfId="118" priority="55"/>
    <cfRule type="duplicateValues" dxfId="117" priority="56"/>
  </conditionalFormatting>
  <conditionalFormatting sqref="E123">
    <cfRule type="duplicateValues" dxfId="116" priority="54"/>
  </conditionalFormatting>
  <conditionalFormatting sqref="E123">
    <cfRule type="duplicateValues" dxfId="115" priority="52"/>
    <cfRule type="duplicateValues" dxfId="114" priority="53"/>
  </conditionalFormatting>
  <conditionalFormatting sqref="E124">
    <cfRule type="duplicateValues" dxfId="113" priority="51"/>
  </conditionalFormatting>
  <conditionalFormatting sqref="E124">
    <cfRule type="duplicateValues" dxfId="112" priority="49"/>
    <cfRule type="duplicateValues" dxfId="111" priority="50"/>
  </conditionalFormatting>
  <conditionalFormatting sqref="E125">
    <cfRule type="duplicateValues" dxfId="110" priority="48"/>
  </conditionalFormatting>
  <conditionalFormatting sqref="E125">
    <cfRule type="duplicateValues" dxfId="109" priority="46"/>
    <cfRule type="duplicateValues" dxfId="108" priority="47"/>
  </conditionalFormatting>
  <conditionalFormatting sqref="E126">
    <cfRule type="duplicateValues" dxfId="107" priority="45"/>
  </conditionalFormatting>
  <conditionalFormatting sqref="E126">
    <cfRule type="duplicateValues" dxfId="106" priority="43"/>
    <cfRule type="duplicateValues" dxfId="105" priority="44"/>
  </conditionalFormatting>
  <conditionalFormatting sqref="E127">
    <cfRule type="duplicateValues" dxfId="104" priority="42"/>
  </conditionalFormatting>
  <conditionalFormatting sqref="E127">
    <cfRule type="duplicateValues" dxfId="103" priority="40"/>
    <cfRule type="duplicateValues" dxfId="102" priority="41"/>
  </conditionalFormatting>
  <conditionalFormatting sqref="E128">
    <cfRule type="duplicateValues" dxfId="101" priority="39"/>
  </conditionalFormatting>
  <conditionalFormatting sqref="E128">
    <cfRule type="duplicateValues" dxfId="100" priority="37"/>
    <cfRule type="duplicateValues" dxfId="99" priority="38"/>
  </conditionalFormatting>
  <conditionalFormatting sqref="E129">
    <cfRule type="duplicateValues" dxfId="98" priority="36"/>
  </conditionalFormatting>
  <conditionalFormatting sqref="E129">
    <cfRule type="duplicateValues" dxfId="97" priority="34"/>
    <cfRule type="duplicateValues" dxfId="96" priority="35"/>
  </conditionalFormatting>
  <conditionalFormatting sqref="E130">
    <cfRule type="duplicateValues" dxfId="95" priority="33"/>
  </conditionalFormatting>
  <conditionalFormatting sqref="E130">
    <cfRule type="duplicateValues" dxfId="94" priority="31"/>
    <cfRule type="duplicateValues" dxfId="93" priority="32"/>
  </conditionalFormatting>
  <conditionalFormatting sqref="E131">
    <cfRule type="duplicateValues" dxfId="92" priority="30"/>
  </conditionalFormatting>
  <conditionalFormatting sqref="E131">
    <cfRule type="duplicateValues" dxfId="91" priority="28"/>
    <cfRule type="duplicateValues" dxfId="90" priority="29"/>
  </conditionalFormatting>
  <conditionalFormatting sqref="E132">
    <cfRule type="duplicateValues" dxfId="89" priority="27"/>
  </conditionalFormatting>
  <conditionalFormatting sqref="E132">
    <cfRule type="duplicateValues" dxfId="88" priority="25"/>
    <cfRule type="duplicateValues" dxfId="87" priority="26"/>
  </conditionalFormatting>
  <conditionalFormatting sqref="E133">
    <cfRule type="duplicateValues" dxfId="86" priority="24"/>
  </conditionalFormatting>
  <conditionalFormatting sqref="E133">
    <cfRule type="duplicateValues" dxfId="85" priority="22"/>
    <cfRule type="duplicateValues" dxfId="84" priority="23"/>
  </conditionalFormatting>
  <conditionalFormatting sqref="E134">
    <cfRule type="duplicateValues" dxfId="83" priority="21"/>
  </conditionalFormatting>
  <conditionalFormatting sqref="E134">
    <cfRule type="duplicateValues" dxfId="82" priority="19"/>
    <cfRule type="duplicateValues" dxfId="81" priority="20"/>
  </conditionalFormatting>
  <conditionalFormatting sqref="E135">
    <cfRule type="duplicateValues" dxfId="80" priority="18"/>
  </conditionalFormatting>
  <conditionalFormatting sqref="E135">
    <cfRule type="duplicateValues" dxfId="79" priority="16"/>
    <cfRule type="duplicateValues" dxfId="78" priority="17"/>
  </conditionalFormatting>
  <conditionalFormatting sqref="E136">
    <cfRule type="duplicateValues" dxfId="77" priority="15"/>
  </conditionalFormatting>
  <conditionalFormatting sqref="E136">
    <cfRule type="duplicateValues" dxfId="76" priority="13"/>
    <cfRule type="duplicateValues" dxfId="75" priority="14"/>
  </conditionalFormatting>
  <conditionalFormatting sqref="E137:E140">
    <cfRule type="duplicateValues" dxfId="74" priority="12"/>
  </conditionalFormatting>
  <conditionalFormatting sqref="E137:E140">
    <cfRule type="duplicateValues" dxfId="73" priority="10"/>
    <cfRule type="duplicateValues" dxfId="72" priority="11"/>
  </conditionalFormatting>
  <conditionalFormatting sqref="B1:B1048576">
    <cfRule type="duplicateValues" dxfId="71" priority="2"/>
    <cfRule type="duplicateValues" dxfId="70" priority="9"/>
  </conditionalFormatting>
  <conditionalFormatting sqref="E33 E30:E31 E35:E39">
    <cfRule type="duplicateValues" dxfId="69" priority="8"/>
  </conditionalFormatting>
  <conditionalFormatting sqref="E33 E30:E31 E35:E39">
    <cfRule type="duplicateValues" dxfId="68" priority="6"/>
    <cfRule type="duplicateValues" dxfId="67" priority="7"/>
  </conditionalFormatting>
  <conditionalFormatting sqref="E43">
    <cfRule type="duplicateValues" dxfId="66" priority="4"/>
    <cfRule type="duplicateValues" dxfId="65" priority="5"/>
  </conditionalFormatting>
  <conditionalFormatting sqref="E43">
    <cfRule type="duplicateValues" dxfId="64" priority="3"/>
  </conditionalFormatting>
  <conditionalFormatting sqref="E1:E1048576">
    <cfRule type="duplicateValues" dxfId="6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2558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2448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2457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2501</v>
      </c>
      <c r="C255" s="38" t="s">
        <v>1275</v>
      </c>
    </row>
    <row r="256" spans="1:3" s="75" customFormat="1" x14ac:dyDescent="0.3">
      <c r="A256" s="83">
        <v>363</v>
      </c>
      <c r="B256" s="83" t="s">
        <v>2472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2470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6">
        <v>368</v>
      </c>
      <c r="B260" s="116" t="s">
        <v>2554</v>
      </c>
      <c r="C260" s="116" t="s">
        <v>1274</v>
      </c>
    </row>
    <row r="261" spans="1:3" s="75" customFormat="1" x14ac:dyDescent="0.3">
      <c r="A261" s="83">
        <v>369</v>
      </c>
      <c r="B261" s="83" t="s">
        <v>2471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2442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2464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2449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2451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2444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2560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2461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2458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2559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2465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2468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6">
        <v>663</v>
      </c>
      <c r="B511" s="116" t="s">
        <v>2561</v>
      </c>
      <c r="C511" s="116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2466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7" t="s">
        <v>2421</v>
      </c>
      <c r="B1" s="188"/>
      <c r="C1" s="188"/>
      <c r="D1" s="188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6" x14ac:dyDescent="0.3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6" x14ac:dyDescent="0.3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6" x14ac:dyDescent="0.3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6" x14ac:dyDescent="0.3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6" x14ac:dyDescent="0.3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2426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2427</v>
      </c>
      <c r="D13" s="51">
        <f>COUNTIFS($D$3:$D$12,"Disponible")</f>
        <v>6</v>
      </c>
    </row>
    <row r="14" spans="1:5" ht="16.2" thickBot="1" x14ac:dyDescent="0.35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2429</v>
      </c>
      <c r="D15" s="55">
        <f>D13/D12</f>
        <v>1</v>
      </c>
    </row>
    <row r="16" spans="1:5" ht="15" thickBot="1" x14ac:dyDescent="0.35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87" t="s">
        <v>2431</v>
      </c>
      <c r="B18" s="188"/>
      <c r="C18" s="188"/>
      <c r="D18" s="188"/>
    </row>
    <row r="19" spans="1:4" x14ac:dyDescent="0.3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6" x14ac:dyDescent="0.3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6" x14ac:dyDescent="0.3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6" x14ac:dyDescent="0.3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6" x14ac:dyDescent="0.3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6" x14ac:dyDescent="0.3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6" x14ac:dyDescent="0.3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6" x14ac:dyDescent="0.3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6" x14ac:dyDescent="0.3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6" x14ac:dyDescent="0.3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6" x14ac:dyDescent="0.3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6" x14ac:dyDescent="0.3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6" x14ac:dyDescent="0.3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6" x14ac:dyDescent="0.3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2460</v>
      </c>
    </row>
    <row r="35" spans="1:4" ht="16.2" thickBot="1" x14ac:dyDescent="0.35">
      <c r="A35" s="58"/>
      <c r="B35" s="58"/>
      <c r="C35" s="59" t="s">
        <v>2434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2435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2428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2436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16.8324421296275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7.399999999999999" x14ac:dyDescent="0.3">
      <c r="A4" s="68" t="str">
        <f t="shared" ref="A4:A9" ca="1" si="0">CONCATENATE(TODAY()-C4," días")</f>
        <v>44342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44342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44342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44342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44342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44342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6" x14ac:dyDescent="0.3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6" x14ac:dyDescent="0.3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6" x14ac:dyDescent="0.3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6" x14ac:dyDescent="0.3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6" x14ac:dyDescent="0.3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6" x14ac:dyDescent="0.3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6" x14ac:dyDescent="0.3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6" x14ac:dyDescent="0.3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6" x14ac:dyDescent="0.3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6" x14ac:dyDescent="0.3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6" x14ac:dyDescent="0.3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6" x14ac:dyDescent="0.3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6" x14ac:dyDescent="0.3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1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2021-05-26T10:32:23Z</dcterms:modified>
</cp:coreProperties>
</file>