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Octubre\02\"/>
    </mc:Choice>
  </mc:AlternateContent>
  <bookViews>
    <workbookView xWindow="0" yWindow="0" windowWidth="28800" windowHeight="114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Efectivo'!$A$68:$E$68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A42" i="1"/>
  <c r="A43" i="1"/>
  <c r="A44" i="1"/>
  <c r="A45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A64" i="1"/>
  <c r="A65" i="1"/>
  <c r="A66" i="1"/>
  <c r="A67" i="1"/>
  <c r="A68" i="1"/>
  <c r="A69" i="1"/>
  <c r="A74" i="1"/>
  <c r="A70" i="1" l="1"/>
  <c r="A71" i="1"/>
  <c r="A72" i="1"/>
  <c r="A73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A89" i="1"/>
  <c r="A174" i="1"/>
  <c r="F174" i="1"/>
  <c r="G174" i="1"/>
  <c r="H174" i="1"/>
  <c r="I174" i="1"/>
  <c r="J174" i="1"/>
  <c r="K174" i="1"/>
  <c r="A156" i="1"/>
  <c r="F156" i="1"/>
  <c r="G156" i="1"/>
  <c r="H156" i="1"/>
  <c r="I156" i="1"/>
  <c r="J156" i="1"/>
  <c r="K156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A90" i="1" l="1"/>
  <c r="A91" i="1"/>
  <c r="F90" i="1"/>
  <c r="G90" i="1"/>
  <c r="H90" i="1"/>
  <c r="I90" i="1"/>
  <c r="J90" i="1"/>
  <c r="K90" i="1"/>
  <c r="F91" i="1"/>
  <c r="G91" i="1"/>
  <c r="H91" i="1"/>
  <c r="I91" i="1"/>
  <c r="J91" i="1"/>
  <c r="K91" i="1"/>
  <c r="A92" i="1" l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7" i="1" l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A157" i="1"/>
  <c r="A158" i="1"/>
  <c r="A159" i="1"/>
  <c r="A160" i="1"/>
  <c r="A161" i="1"/>
  <c r="A162" i="1"/>
  <c r="A163" i="1"/>
  <c r="F166" i="1" l="1"/>
  <c r="G166" i="1"/>
  <c r="H166" i="1"/>
  <c r="I166" i="1"/>
  <c r="J166" i="1"/>
  <c r="K166" i="1"/>
  <c r="F169" i="1"/>
  <c r="G169" i="1"/>
  <c r="H169" i="1"/>
  <c r="I169" i="1"/>
  <c r="J169" i="1"/>
  <c r="K169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6" i="1"/>
  <c r="G176" i="1"/>
  <c r="H176" i="1"/>
  <c r="I176" i="1"/>
  <c r="J176" i="1"/>
  <c r="K176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72" i="1"/>
  <c r="G172" i="1"/>
  <c r="H172" i="1"/>
  <c r="I172" i="1"/>
  <c r="J172" i="1"/>
  <c r="K172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77" i="1"/>
  <c r="G177" i="1"/>
  <c r="H177" i="1"/>
  <c r="I177" i="1"/>
  <c r="J177" i="1"/>
  <c r="K177" i="1"/>
  <c r="F175" i="1"/>
  <c r="G175" i="1"/>
  <c r="H175" i="1"/>
  <c r="I175" i="1"/>
  <c r="J175" i="1"/>
  <c r="K175" i="1"/>
  <c r="F173" i="1"/>
  <c r="G173" i="1"/>
  <c r="H173" i="1"/>
  <c r="I173" i="1"/>
  <c r="J173" i="1"/>
  <c r="K173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A164" i="1"/>
  <c r="A165" i="1"/>
  <c r="B184" i="16" l="1"/>
  <c r="B128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A131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B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66" i="1" l="1"/>
  <c r="A167" i="1"/>
  <c r="A168" i="1"/>
  <c r="A169" i="1"/>
  <c r="A170" i="1"/>
  <c r="A173" i="1" l="1"/>
  <c r="A172" i="1"/>
  <c r="A171" i="1"/>
  <c r="A175" i="1" l="1"/>
  <c r="A176" i="1" l="1"/>
  <c r="A177" i="1"/>
  <c r="A178" i="1" l="1"/>
  <c r="I7" i="16" l="1"/>
  <c r="H1" i="16"/>
  <c r="A179" i="1" l="1"/>
  <c r="A180" i="1" l="1"/>
  <c r="E2" i="32" l="1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<sst xmlns="http://schemas.openxmlformats.org/spreadsheetml/2006/main" count="14434" uniqueCount="2746">
  <si>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</si>
  <si>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</si>
  <si>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</si>
  <si>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</si>
  <si>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</si>
  <si>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</si>
  <si>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</si>
  <si>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</si>
  <si>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</si>
  <si>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</si>
  <si>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</si>
  <si>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</si>
  <si>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</si>
  <si>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</si>
  <si>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</si>
  <si>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</si>
  <si>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</si>
  <si>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</si>
  <si>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</si>
  <si>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</si>
  <si>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</si>
  <si>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</si>
  <si>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</si>
  <si>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</si>
  <si>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</si>
  <si>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</si>
  <si>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</si>
  <si>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</si>
  <si>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</si>
  <si>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</si>
  <si>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</si>
  <si>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</si>
  <si>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</si>
  <si>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</si>
  <si>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</si>
  <si>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</si>
  <si>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</si>
  <si>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</si>
  <si>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</si>
  <si>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</si>
  <si>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</si>
  <si>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</si>
  <si>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</si>
  <si>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</si>
  <si>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</si>
  <si>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</si>
  <si>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</si>
  <si>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</si>
  <si>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</si>
  <si>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</si>
  <si>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</si>
  <si>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</si>
  <si>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</si>
  <si>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</si>
  <si>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</si>
  <si>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</si>
  <si>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</si>
  <si>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</si>
  <si>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</si>
  <si>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</si>
  <si>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</si>
  <si>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</si>
  <si>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</si>
  <si>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</si>
  <si>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</si>
  <si>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</si>
  <si>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</si>
  <si>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</si>
  <si>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</si>
  <si>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</si>
  <si>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</si>
  <si>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</si>
  <si>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</si>
  <si>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</si>
  <si>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</si>
  <si>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</si>
  <si>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</si>
  <si>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</si>
  <si>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</si>
  <si>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</si>
  <si>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</si>
  <si>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</si>
  <si>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</si>
  <si>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</si>
  <si>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</si>
  <si>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</si>
  <si>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</si>
  <si>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</si>
  <si>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</si>
  <si>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</si>
  <si>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</si>
  <si>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</si>
  <si>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</si>
  <si>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</si>
  <si>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</si>
  <si>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</si>
  <si>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</si>
  <si>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</si>
  <si>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</si>
  <si>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</si>
  <si>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</si>
  <si>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</si>
  <si>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</si>
  <si>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</si>
  <si>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</si>
  <si>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</si>
  <si>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</si>
  <si>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</si>
  <si>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</si>
  <si>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</si>
  <si>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</si>
  <si>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</si>
  <si>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</si>
  <si>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</si>
  <si>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</si>
  <si>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</si>
  <si>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</si>
  <si>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</si>
  <si>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</si>
  <si>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</si>
  <si>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</si>
  <si>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</si>
  <si>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</si>
  <si>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</si>
  <si>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</si>
  <si>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</si>
  <si>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</si>
  <si>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</si>
  <si>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</si>
  <si>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</si>
  <si>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</si>
  <si>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</si>
  <si>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</si>
  <si>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</si>
  <si>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</si>
  <si>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</si>
  <si>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</si>
  <si>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</si>
  <si>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</si>
  <si>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</si>
  <si>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</si>
  <si>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</si>
  <si>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</si>
  <si>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</si>
  <si>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</si>
  <si>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</si>
  <si>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</si>
  <si>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</si>
  <si>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</si>
  <si>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</si>
  <si>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</si>
  <si>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</si>
  <si>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</si>
  <si>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</si>
  <si>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</si>
  <si>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</si>
  <si>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</si>
  <si>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</si>
  <si>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</si>
  <si>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</si>
  <si>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</si>
  <si>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</si>
  <si>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</si>
  <si>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</si>
  <si>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</si>
  <si>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</si>
  <si>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</si>
  <si>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</si>
  <si>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</si>
  <si>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</si>
  <si>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</si>
  <si>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</si>
  <si>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</si>
  <si>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</si>
  <si>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</si>
  <si>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</si>
  <si>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</si>
  <si>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</si>
  <si>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</si>
  <si>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</si>
  <si>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</si>
  <si>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</si>
  <si>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</si>
  <si>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</si>
  <si>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</si>
  <si>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</si>
  <si>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</si>
  <si>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</si>
  <si>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</si>
  <si>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</si>
  <si>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</si>
  <si>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</si>
  <si>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</si>
  <si>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</si>
  <si>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</si>
  <si>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</si>
  <si>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</si>
  <si>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</si>
  <si>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</si>
  <si>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</si>
  <si>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</si>
  <si>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</si>
  <si>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</si>
  <si>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</si>
  <si>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</si>
  <si>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</si>
  <si>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</si>
  <si>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</si>
  <si>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</si>
  <si>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</si>
  <si>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</si>
  <si>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</si>
  <si>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</si>
  <si>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</si>
  <si>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</si>
  <si>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</si>
  <si>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</si>
  <si>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</si>
  <si>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</si>
  <si>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</si>
  <si>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</si>
  <si>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</si>
  <si>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</si>
  <si>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</si>
  <si>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</si>
  <si>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</si>
  <si>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</si>
  <si>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</si>
  <si>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</si>
  <si>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</si>
  <si>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</si>
  <si>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</si>
  <si>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</si>
  <si>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</si>
  <si>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</si>
  <si>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</si>
  <si>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</si>
  <si>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</si>
  <si>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</si>
  <si>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</si>
  <si>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</si>
  <si>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</si>
  <si>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</si>
  <si>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</si>
  <si>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</si>
  <si>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</si>
  <si>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</si>
  <si>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</si>
  <si>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</si>
  <si>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</si>
  <si>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</si>
  <si>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</si>
  <si>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</si>
  <si>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</si>
  <si>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</si>
  <si>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</si>
  <si>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</si>
  <si>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</si>
  <si>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</si>
  <si>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</si>
  <si>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</si>
  <si>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</si>
  <si>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</si>
  <si>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</si>
  <si>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</si>
  <si>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</si>
  <si>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</si>
  <si>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</si>
  <si>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</si>
  <si>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</si>
  <si>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</si>
  <si>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</si>
  <si>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</si>
  <si>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</si>
  <si>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</si>
  <si>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</si>
  <si>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</si>
  <si>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</si>
  <si>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</si>
  <si>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</si>
  <si>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</si>
  <si>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</si>
  <si>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</si>
  <si>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</si>
  <si>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</si>
  <si>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</si>
  <si>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</si>
  <si>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</si>
  <si>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</si>
  <si>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</si>
  <si>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</si>
  <si>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</si>
  <si>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</si>
  <si>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</si>
  <si>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</si>
  <si>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</si>
  <si>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</si>
  <si>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</si>
  <si>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</si>
  <si>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</si>
  <si>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</si>
  <si>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</si>
  <si>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</si>
  <si>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</si>
  <si>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</si>
  <si>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</si>
  <si>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</si>
  <si>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</si>
  <si>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</si>
  <si>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</si>
  <si>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</si>
  <si>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</si>
  <si>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</si>
  <si>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</si>
  <si>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</si>
  <si>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</si>
  <si>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</si>
  <si>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</si>
  <si>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</si>
  <si>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</si>
  <si>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</si>
  <si>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</si>
  <si>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</si>
  <si>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</si>
  <si>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</si>
  <si>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</si>
  <si>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</si>
  <si>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</si>
  <si>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</si>
  <si>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</si>
  <si>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</si>
  <si>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</si>
  <si>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</si>
  <si>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</si>
  <si>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</si>
  <si>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</si>
  <si>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</si>
  <si>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</si>
  <si>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</si>
  <si>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</si>
  <si>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</si>
  <si>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</si>
  <si>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</si>
  <si>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</si>
  <si>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</si>
  <si>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</si>
  <si>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</si>
  <si>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</si>
  <si>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</si>
  <si>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</si>
  <si>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</si>
  <si>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</si>
  <si>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</si>
  <si>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</si>
  <si>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</si>
  <si>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</si>
  <si>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</si>
  <si>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</si>
  <si>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</si>
  <si>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</si>
  <si>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</si>
  <si>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</si>
  <si>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</si>
  <si>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</si>
  <si>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</si>
  <si>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</si>
  <si>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</si>
  <si>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</si>
  <si>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</si>
  <si>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</si>
  <si>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</si>
  <si>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</si>
  <si>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</si>
  <si>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</si>
  <si>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</si>
  <si>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</si>
  <si>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</si>
  <si>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</si>
  <si>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</si>
  <si>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</si>
  <si>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</si>
  <si>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</si>
  <si>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</si>
  <si>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</si>
  <si>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</si>
  <si>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</si>
  <si>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</si>
  <si>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</si>
  <si>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</si>
  <si>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</si>
  <si>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</si>
  <si>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</si>
  <si>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</si>
  <si>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</si>
  <si>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</si>
  <si>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</si>
  <si>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</si>
  <si>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</si>
  <si>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</si>
  <si>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</si>
  <si>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</si>
  <si>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</si>
  <si>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</si>
  <si>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</si>
  <si>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</si>
  <si>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</si>
  <si>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</si>
  <si>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</si>
  <si>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</si>
  <si>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</si>
  <si>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</si>
  <si>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</si>
  <si>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</si>
  <si>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</si>
  <si>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</si>
  <si>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</si>
  <si>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</si>
  <si>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</si>
  <si>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</si>
  <si>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</si>
  <si>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</si>
  <si>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</si>
  <si>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</si>
  <si>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</si>
  <si>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</si>
  <si>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</si>
  <si>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</si>
  <si>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</si>
  <si>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</si>
  <si>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</si>
  <si>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</si>
  <si>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</si>
  <si>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</si>
  <si>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</si>
  <si>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</si>
  <si>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</si>
  <si>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</si>
  <si>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</si>
  <si>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</si>
  <si>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</si>
  <si>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</si>
  <si>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</si>
  <si>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</si>
  <si>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</si>
  <si>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</si>
  <si>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</si>
  <si>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</si>
  <si>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</si>
  <si>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</si>
  <si>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</si>
  <si>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</si>
  <si>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</si>
  <si>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</si>
  <si>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</si>
  <si>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</si>
  <si>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</si>
  <si>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</si>
  <si>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</si>
  <si>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</si>
  <si>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</si>
  <si>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</si>
  <si>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</si>
  <si>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</si>
  <si>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</si>
  <si>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</si>
  <si>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</si>
  <si>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</si>
  <si>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</si>
  <si>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</si>
  <si>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</si>
  <si>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</si>
  <si>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</si>
  <si>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</si>
  <si>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</si>
  <si>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</si>
  <si>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</si>
  <si>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</si>
  <si>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</si>
  <si>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</si>
  <si>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</si>
  <si>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</si>
  <si>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</si>
  <si>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</si>
  <si>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</si>
  <si>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</si>
  <si>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</si>
  <si>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</si>
  <si>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</si>
  <si>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</si>
  <si>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</si>
  <si>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</si>
  <si>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</si>
  <si>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</si>
  <si>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</si>
  <si>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</si>
  <si>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</si>
  <si>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</si>
  <si>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</si>
  <si>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</si>
  <si>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</si>
  <si>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</si>
  <si>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</si>
  <si>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</si>
  <si>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</si>
  <si>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</si>
  <si>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</si>
  <si>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</si>
  <si>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</si>
  <si>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</si>
  <si>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</si>
  <si>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</si>
  <si>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</si>
  <si>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</si>
  <si>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</si>
  <si>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</si>
  <si>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</si>
  <si>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</si>
  <si>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</si>
  <si>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</si>
  <si>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</si>
  <si>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</si>
  <si>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</si>
  <si>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</si>
  <si>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</si>
  <si>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</si>
  <si>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</si>
  <si>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</si>
  <si>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</si>
  <si>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</si>
  <si>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</si>
  <si>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</si>
  <si>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</si>
  <si>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</si>
  <si>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</si>
  <si>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</si>
  <si>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</si>
  <si>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</si>
  <si>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</si>
  <si>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</si>
  <si>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</si>
  <si>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</si>
  <si>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</si>
  <si>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</si>
  <si>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</si>
  <si>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</si>
  <si>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</si>
  <si>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</si>
  <si>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</si>
  <si>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</si>
  <si>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</si>
  <si>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</si>
  <si>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</si>
  <si>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</si>
  <si>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</si>
  <si>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</si>
  <si>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</si>
  <si>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</si>
  <si>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</si>
  <si>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</si>
  <si>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</si>
  <si>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</si>
  <si>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</si>
  <si>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</si>
  <si>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</si>
  <si>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</si>
  <si>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</si>
  <si>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</si>
  <si>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</si>
  <si>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</si>
  <si>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</si>
  <si>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</si>
  <si>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</si>
  <si>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</si>
  <si>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</si>
  <si>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</si>
  <si>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</si>
  <si>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</si>
  <si>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</si>
  <si>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</si>
  <si>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</si>
  <si>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</si>
  <si>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</si>
  <si>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</si>
  <si>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</si>
  <si>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</si>
  <si>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</si>
  <si>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</si>
  <si>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</si>
  <si>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</si>
  <si>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</si>
  <si>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</si>
  <si>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</si>
  <si>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</si>
  <si>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</si>
  <si>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</si>
  <si>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</si>
  <si>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</si>
  <si>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</si>
  <si>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</si>
  <si>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</si>
  <si>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</si>
  <si>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</si>
  <si>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</si>
  <si>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</si>
  <si>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</si>
  <si>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</si>
  <si>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</si>
  <si>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</si>
  <si>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</si>
  <si>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</si>
  <si>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</si>
  <si>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</si>
  <si>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</si>
  <si>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</si>
  <si>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</si>
  <si>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</si>
  <si>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</si>
  <si>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</si>
  <si>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</si>
  <si>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</si>
  <si>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</si>
  <si>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</si>
  <si>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</si>
  <si>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</si>
  <si>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</si>
  <si>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</si>
  <si>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</si>
  <si>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</si>
  <si>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</si>
  <si>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</si>
  <si>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</si>
  <si>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</si>
  <si>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</si>
  <si>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</si>
  <si>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</si>
  <si>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</si>
  <si>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</si>
  <si>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</si>
  <si>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</si>
  <si>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</si>
  <si>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</si>
  <si>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</si>
  <si>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</si>
  <si>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</si>
  <si>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</si>
  <si>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</si>
  <si>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</si>
  <si>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</si>
  <si>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</si>
  <si>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</si>
  <si>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</si>
  <si>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</si>
  <si>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</si>
  <si>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</si>
  <si>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</si>
  <si>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</si>
  <si>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</si>
  <si>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</si>
  <si>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</si>
  <si>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</si>
  <si>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</si>
  <si>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</si>
  <si>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</si>
  <si>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</si>
  <si>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</si>
  <si>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</si>
  <si>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</si>
  <si>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</si>
  <si>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</si>
  <si>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</si>
  <si>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</si>
  <si>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</si>
  <si>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</si>
  <si>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</si>
  <si>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</si>
  <si>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</si>
  <si>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</si>
  <si>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</si>
  <si>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</si>
  <si>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</si>
  <si>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</si>
  <si>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</si>
  <si>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</si>
  <si>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</si>
  <si>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</si>
  <si>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</si>
  <si>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</si>
  <si>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</si>
  <si>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</si>
  <si>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</si>
  <si>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</si>
  <si>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</si>
  <si>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</si>
  <si>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</si>
  <si>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</si>
  <si>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</si>
  <si>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</si>
  <si>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</si>
  <si>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</si>
  <si>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</si>
  <si>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</si>
  <si>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</si>
  <si>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</si>
  <si>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</si>
  <si>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</si>
  <si>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</si>
  <si>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</si>
  <si>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</si>
  <si>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</si>
  <si>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</si>
  <si>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</si>
  <si>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</si>
  <si>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</si>
  <si>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</si>
  <si>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</si>
  <si>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</si>
  <si>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</si>
  <si>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</si>
  <si>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</si>
  <si>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</si>
  <si>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</si>
  <si>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</si>
  <si>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</si>
  <si>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</si>
  <si>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</si>
  <si>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</si>
  <si>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</si>
  <si>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</si>
  <si>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</si>
  <si>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</si>
  <si>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</si>
  <si>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</si>
  <si>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</si>
  <si>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</si>
  <si>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</si>
  <si>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</si>
  <si>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</si>
  <si>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</si>
  <si>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</si>
  <si>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</si>
  <si>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</si>
  <si>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</si>
  <si>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</si>
  <si>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</si>
  <si>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</si>
  <si>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</si>
  <si>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</si>
  <si>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</si>
  <si>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</si>
  <si>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</si>
  <si>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</si>
  <si>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</si>
  <si>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</si>
  <si>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</si>
  <si>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</si>
  <si>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</si>
  <si>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</si>
  <si>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</si>
  <si>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</si>
  <si>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</si>
  <si>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</si>
  <si>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</si>
  <si>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</si>
  <si>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</si>
  <si>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</si>
  <si>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</si>
  <si>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</si>
  <si>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</si>
  <si>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</si>
  <si>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</si>
  <si>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</si>
  <si>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</si>
  <si>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</si>
  <si>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</si>
  <si>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</si>
  <si>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</si>
  <si>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</si>
  <si>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</si>
  <si>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</si>
  <si>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</si>
  <si>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</si>
  <si>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</si>
  <si>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</si>
  <si>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</si>
  <si>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</si>
  <si>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</si>
  <si>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</si>
  <si>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</si>
  <si>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</si>
  <si>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</si>
  <si>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</si>
  <si>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</si>
  <si>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</si>
  <si>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</si>
  <si>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</si>
  <si>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</si>
  <si>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</si>
  <si>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</si>
  <si>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</si>
  <si>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</si>
  <si>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</si>
  <si>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</si>
  <si>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</si>
  <si>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</si>
  <si>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</si>
  <si>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</si>
  <si>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</si>
  <si>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</si>
  <si>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</si>
  <si>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</si>
  <si>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</si>
  <si>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</si>
  <si>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</si>
  <si>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</si>
  <si>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</si>
  <si>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</si>
  <si>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</si>
  <si>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</si>
  <si>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</si>
  <si>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</si>
  <si>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</si>
  <si>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</si>
  <si>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</si>
  <si>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</si>
  <si>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</si>
  <si>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</si>
  <si>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</si>
  <si>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</si>
  <si>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</si>
  <si>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</si>
  <si>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</si>
  <si>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</si>
  <si>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</si>
  <si>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</si>
  <si>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</si>
  <si>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</si>
  <si>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</si>
  <si>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</si>
  <si>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</si>
  <si>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</si>
  <si>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</si>
  <si>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</si>
  <si>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</si>
  <si>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</si>
  <si>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</si>
  <si>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</si>
  <si>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</si>
  <si>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</si>
  <si>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</si>
  <si>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</si>
  <si>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</si>
  <si>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</si>
  <si>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</si>
  <si>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</si>
  <si>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</si>
  <si>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</si>
  <si>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</si>
  <si>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</si>
  <si>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</si>
  <si>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</si>
  <si>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</si>
  <si>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</si>
  <si>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</si>
  <si>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</si>
  <si>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</si>
  <si>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</si>
  <si>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</si>
  <si>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</si>
  <si>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</si>
  <si>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</si>
  <si>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</si>
  <si>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</si>
  <si>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</si>
  <si>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</si>
  <si>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</si>
  <si>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</si>
  <si>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</si>
  <si>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</si>
  <si>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</si>
  <si>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</si>
  <si>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</si>
  <si>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</si>
  <si>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</si>
  <si>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</si>
  <si>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</si>
  <si>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</si>
  <si>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</si>
  <si>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</si>
  <si>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</si>
  <si>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</si>
  <si>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</si>
  <si>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</si>
  <si>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</si>
  <si>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</si>
  <si>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</si>
  <si>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</si>
  <si>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</si>
  <si>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</si>
  <si>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</si>
  <si>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</si>
  <si>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</si>
  <si>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</si>
  <si>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</si>
  <si>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</si>
  <si>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</si>
  <si>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</si>
  <si>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</si>
  <si>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</si>
  <si>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</si>
  <si>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</si>
  <si>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</si>
  <si>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</si>
  <si>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</si>
  <si>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</si>
  <si>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</si>
  <si>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</si>
  <si>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</si>
  <si>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</si>
  <si>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</si>
  <si>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</si>
  <si>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</si>
  <si>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</si>
  <si>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</si>
  <si>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</si>
  <si>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</si>
  <si>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</si>
  <si>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</si>
  <si>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</si>
  <si>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</si>
  <si>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</si>
  <si>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</si>
  <si>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</si>
  <si>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</si>
  <si>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</si>
  <si>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</si>
  <si>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</si>
  <si>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</si>
  <si>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</si>
  <si>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</si>
  <si>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</si>
  <si>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</si>
  <si>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</si>
  <si>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</si>
  <si>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</si>
  <si>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</si>
  <si>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</si>
  <si>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</si>
  <si>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</si>
  <si>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</si>
  <si>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</si>
  <si>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</si>
  <si>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</si>
  <si>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</si>
  <si>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</si>
  <si>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</si>
  <si>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</si>
  <si>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</si>
  <si>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</si>
  <si>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</si>
  <si>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</si>
  <si>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</si>
  <si>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</si>
  <si>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</si>
  <si>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</si>
  <si>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</si>
  <si>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</si>
  <si>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</si>
  <si>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</si>
  <si>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</si>
  <si>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</si>
  <si>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</si>
  <si>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</si>
  <si>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</si>
  <si>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</si>
  <si>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</si>
  <si>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</si>
  <si>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</si>
  <si>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</si>
  <si>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</si>
  <si>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</si>
  <si>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</si>
  <si>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</si>
  <si>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</si>
  <si>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</si>
  <si>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</si>
  <si>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</si>
  <si>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</si>
  <si>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</si>
  <si>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</si>
  <si>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</si>
  <si>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</si>
  <si>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</si>
  <si>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</si>
  <si>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</si>
  <si>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</si>
  <si>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</si>
  <si>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</si>
  <si>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</si>
  <si>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</si>
  <si>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</si>
  <si>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</si>
  <si>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</si>
  <si>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</si>
  <si>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</si>
  <si>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</si>
  <si>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</si>
  <si>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</si>
  <si>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</si>
  <si>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</si>
  <si>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</si>
  <si>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</si>
  <si>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</si>
  <si>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</si>
  <si>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</si>
  <si>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</si>
  <si>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</si>
  <si>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</si>
  <si>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</si>
  <si>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</si>
  <si>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</si>
  <si>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</si>
  <si>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</si>
  <si>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</si>
  <si>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</si>
  <si>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</si>
  <si>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</si>
  <si>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</si>
  <si>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</si>
  <si>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</si>
  <si>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</si>
  <si>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</si>
  <si>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</si>
  <si>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</si>
  <si>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</si>
  <si>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</si>
  <si>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</si>
  <si>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</si>
  <si>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</si>
  <si>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</si>
  <si>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</si>
  <si>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</si>
  <si>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</si>
  <si>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</si>
  <si>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</si>
  <si>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</si>
  <si>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</si>
  <si>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</si>
  <si>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</si>
  <si>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</si>
  <si>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</si>
  <si>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</si>
  <si>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</si>
  <si>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</si>
  <si>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</si>
  <si>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</si>
  <si>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</si>
  <si>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</si>
  <si>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</si>
  <si>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</si>
  <si>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</si>
  <si>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</si>
  <si>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</si>
  <si>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</si>
  <si>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</si>
  <si>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</si>
  <si>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</si>
  <si>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</si>
  <si>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</si>
  <si>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</si>
  <si>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</si>
  <si>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</si>
  <si>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</si>
  <si>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</si>
  <si>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</si>
  <si>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</si>
  <si>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</si>
  <si>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</si>
  <si>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</si>
  <si>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</si>
  <si>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</si>
  <si>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</si>
  <si>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</si>
  <si>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</si>
  <si>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</si>
  <si>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</si>
  <si>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</si>
  <si>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</si>
  <si>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</si>
  <si>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</si>
  <si>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</si>
  <si>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</si>
  <si>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</si>
  <si>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</si>
  <si>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</si>
  <si>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</si>
  <si>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</si>
  <si>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</si>
  <si>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</si>
  <si>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</si>
  <si>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</si>
  <si>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</si>
  <si>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</si>
  <si>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</si>
  <si>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</si>
  <si>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</si>
  <si>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</si>
  <si>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</si>
  <si>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</si>
  <si>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</si>
  <si>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</si>
  <si>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</si>
  <si>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</si>
  <si>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</si>
  <si>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</si>
  <si>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</si>
  <si>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</si>
  <si>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</si>
  <si>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</si>
  <si>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</si>
  <si>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</si>
  <si>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</si>
  <si>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</si>
  <si>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</si>
  <si>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</si>
  <si>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</si>
  <si>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</si>
  <si>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</si>
  <si>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</si>
  <si>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</si>
  <si>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</si>
  <si>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</si>
  <si>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</si>
  <si>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</si>
  <si>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</si>
  <si>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</si>
  <si>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</si>
  <si>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</si>
  <si>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</si>
  <si>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</si>
  <si>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</si>
  <si>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</si>
  <si>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</si>
  <si>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</si>
  <si>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</si>
  <si>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</si>
  <si>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</si>
  <si>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</si>
  <si>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</si>
  <si>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</si>
  <si>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</si>
  <si>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</si>
  <si>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</si>
  <si>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</si>
  <si>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</si>
  <si>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</si>
  <si>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</si>
  <si>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</si>
  <si>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</si>
  <si>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</si>
  <si>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</si>
  <si>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</si>
  <si>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</si>
  <si>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</si>
  <si>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</si>
  <si>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</si>
  <si>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</si>
  <si>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</si>
  <si>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</si>
  <si>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</si>
  <si>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</si>
  <si>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</si>
  <si>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</si>
  <si>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</si>
  <si>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</si>
  <si>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</si>
  <si>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</si>
  <si>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</si>
  <si>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</si>
  <si>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</si>
  <si>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</si>
  <si>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</si>
  <si>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</si>
  <si>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</si>
  <si>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</si>
  <si>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</si>
  <si>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</si>
  <si>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</si>
  <si>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</si>
  <si>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</si>
  <si>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</si>
  <si>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</si>
  <si>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</si>
  <si>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</si>
  <si>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</si>
  <si>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</si>
  <si>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</si>
  <si>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</si>
  <si>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</si>
  <si>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</si>
  <si>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</si>
  <si>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</si>
  <si>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</si>
  <si>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</si>
  <si>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</si>
  <si>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</si>
  <si>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</si>
  <si>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</si>
  <si>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</si>
  <si>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</si>
  <si>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</si>
  <si>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</si>
  <si>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</si>
  <si>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</si>
  <si>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</si>
  <si>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</si>
  <si>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</si>
  <si>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</si>
  <si>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</si>
  <si>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</si>
  <si>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</si>
  <si>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</si>
  <si>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</si>
  <si>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</si>
  <si>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</si>
  <si>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</si>
  <si>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</si>
  <si>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</si>
  <si>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</si>
  <si>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</si>
  <si>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</si>
  <si>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</si>
  <si>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</si>
  <si>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</si>
  <si>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</si>
  <si>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</si>
  <si>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</si>
  <si>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</si>
  <si>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</si>
  <si>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</si>
  <si>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</si>
  <si>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</si>
  <si>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</si>
  <si>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</si>
  <si>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</si>
  <si>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</si>
  <si>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</si>
  <si>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</si>
  <si>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</si>
  <si>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</si>
  <si>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</si>
  <si>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</si>
  <si>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</si>
  <si>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</si>
  <si>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</si>
  <si>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</si>
  <si>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</si>
  <si>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</si>
  <si>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</si>
  <si>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</si>
  <si>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</si>
  <si>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</si>
  <si>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</si>
  <si>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</si>
  <si>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</si>
  <si>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</si>
  <si>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</si>
  <si>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</si>
  <si>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</si>
  <si>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</si>
  <si>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</si>
  <si>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</si>
  <si>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</si>
  <si>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</si>
  <si>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</si>
  <si>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</si>
  <si>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</si>
  <si>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</si>
  <si>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</si>
  <si>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</si>
  <si>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</si>
  <si>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</si>
  <si>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</si>
  <si>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</si>
  <si>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</si>
  <si>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</si>
  <si>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</si>
  <si>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</si>
  <si>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</si>
  <si>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</si>
  <si>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</si>
  <si>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</si>
  <si>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</si>
  <si>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</si>
  <si>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</si>
  <si>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</si>
  <si>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</si>
  <si>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</si>
  <si>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</si>
  <si>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</si>
  <si>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</si>
  <si>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</si>
  <si>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</si>
  <si>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</si>
  <si>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</si>
  <si>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</si>
  <si>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</si>
  <si>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</si>
  <si>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</si>
  <si>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</si>
  <si>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</si>
  <si>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</si>
  <si>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</si>
  <si>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</si>
  <si>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</si>
  <si>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</si>
  <si>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</si>
  <si>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</si>
  <si>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</si>
  <si>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</si>
  <si>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</si>
  <si>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</si>
  <si>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</si>
  <si>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</si>
  <si>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</si>
  <si>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</si>
  <si>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</si>
  <si>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</si>
  <si>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</si>
  <si>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</si>
  <si>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</si>
  <si>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</si>
  <si>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</si>
  <si>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</si>
  <si>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</si>
  <si>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</si>
  <si>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</si>
  <si>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</si>
  <si>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</si>
  <si>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</si>
  <si>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</si>
  <si>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</si>
  <si>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</si>
  <si>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</si>
  <si>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</si>
  <si>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</si>
  <si>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</si>
  <si>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</si>
  <si>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</si>
  <si>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</si>
  <si>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</si>
  <si>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</si>
  <si>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</si>
  <si>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</si>
  <si>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</si>
  <si>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</si>
  <si>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</si>
  <si>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</si>
  <si>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</si>
  <si>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</si>
  <si>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</si>
  <si>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</si>
  <si>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</si>
  <si>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</si>
  <si>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</si>
  <si>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</si>
  <si>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</si>
  <si>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</si>
  <si>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</si>
  <si>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</si>
  <si>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</si>
  <si>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</si>
  <si>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</si>
  <si>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</si>
  <si>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</si>
  <si>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</si>
  <si>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</si>
  <si>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</si>
  <si>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</si>
  <si>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</si>
  <si>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</si>
  <si>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</si>
  <si>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</si>
  <si>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</si>
  <si>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</si>
  <si>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</si>
  <si>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</si>
  <si>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</si>
  <si>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</si>
  <si>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</si>
  <si>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</si>
  <si>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</si>
  <si>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</si>
  <si>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</si>
  <si>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</si>
  <si>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</si>
  <si>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</si>
  <si>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</si>
  <si>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</si>
  <si>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</si>
  <si>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</si>
  <si>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</si>
  <si>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</si>
  <si>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</si>
  <si>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</si>
  <si>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</si>
  <si>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</si>
  <si>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</si>
  <si>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</si>
  <si>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</si>
  <si>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</si>
  <si>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</si>
  <si>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</si>
  <si>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</si>
  <si>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</si>
  <si>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</si>
  <si>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</si>
  <si>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</si>
  <si>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</si>
  <si>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</si>
  <si>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</si>
  <si>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</si>
  <si>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</si>
  <si>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</si>
  <si>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</si>
  <si>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</si>
  <si>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</si>
  <si>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</si>
  <si>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</si>
  <si>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</si>
  <si>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</si>
  <si>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</si>
  <si>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</si>
  <si>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</si>
  <si>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</si>
  <si>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</si>
  <si>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</si>
  <si>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</si>
  <si>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</si>
  <si>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</si>
  <si>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</si>
  <si>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</si>
  <si>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</si>
  <si>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</si>
  <si>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</si>
  <si>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</si>
  <si>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</si>
  <si>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</si>
  <si>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</si>
  <si>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</si>
  <si>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</si>
  <si>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</si>
  <si>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</si>
  <si>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</si>
  <si>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</si>
  <si>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</si>
  <si>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</si>
  <si>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</si>
  <si>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</si>
  <si>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</si>
  <si>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</si>
  <si>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</si>
  <si>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</si>
  <si>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</si>
  <si>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</si>
  <si>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</si>
  <si>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</si>
  <si>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</si>
  <si>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</si>
  <si>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</si>
  <si>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</si>
  <si>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</si>
  <si>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</si>
  <si>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</si>
  <si>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</si>
  <si>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</si>
  <si>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</si>
  <si>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</si>
  <si>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</si>
  <si>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</si>
  <si>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</si>
  <si>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</si>
  <si>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</si>
  <si>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</si>
  <si>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</si>
  <si>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</si>
  <si>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</si>
  <si>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</si>
  <si>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</si>
  <si>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</si>
  <si>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</si>
  <si>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</si>
  <si>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</si>
  <si>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</si>
  <si>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</si>
  <si>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</si>
  <si>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</si>
  <si>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</si>
  <si>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</si>
  <si>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</si>
  <si>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</si>
  <si>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</si>
  <si>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</si>
  <si>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</si>
  <si>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</si>
  <si>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</si>
  <si>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</si>
  <si>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</si>
  <si>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</si>
  <si>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</si>
  <si>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</si>
  <si>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</si>
  <si>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</si>
  <si>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</si>
  <si>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</si>
  <si>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</si>
  <si>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</si>
  <si>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</si>
  <si>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</si>
  <si>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</si>
  <si>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</si>
  <si>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</si>
  <si>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</si>
  <si>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</si>
  <si>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</si>
  <si>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</si>
  <si>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</si>
  <si>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</si>
  <si>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</si>
  <si>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</si>
  <si>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</si>
  <si>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</si>
  <si>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</si>
  <si>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</si>
  <si>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</si>
  <si>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</si>
  <si>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</si>
  <si>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</si>
  <si>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</si>
  <si>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</si>
  <si>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</si>
  <si>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</si>
  <si>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</si>
  <si>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</si>
  <si>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</si>
  <si>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</si>
  <si>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</si>
  <si>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</si>
  <si>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</si>
  <si>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</si>
  <si>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</si>
  <si>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</si>
  <si>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</si>
  <si>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</si>
  <si>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</si>
  <si>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</si>
  <si>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</si>
  <si>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</si>
  <si>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</si>
  <si>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</si>
  <si>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</si>
  <si>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</si>
  <si>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</si>
  <si>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</si>
  <si>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</si>
  <si>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</si>
  <si>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</si>
  <si>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</si>
  <si>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</si>
  <si>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</si>
  <si>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</si>
  <si>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</si>
  <si>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</si>
  <si>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</si>
  <si>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</si>
  <si>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</si>
  <si>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</si>
  <si>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</si>
  <si>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</si>
  <si>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</si>
  <si>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</si>
  <si>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</si>
  <si>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</si>
  <si>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</si>
  <si>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</si>
  <si>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</si>
  <si>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</si>
  <si>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</si>
  <si>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</si>
  <si>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</si>
  <si>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</si>
  <si>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</si>
  <si>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</si>
  <si>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</si>
  <si>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</si>
  <si>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</si>
  <si>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</si>
  <si>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</si>
  <si>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</si>
  <si>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</si>
  <si>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</si>
  <si>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</si>
  <si>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</si>
  <si>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</si>
  <si>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</si>
  <si>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</si>
  <si>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</si>
  <si>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</si>
  <si>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</si>
  <si>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</si>
  <si>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</si>
  <si>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</si>
  <si>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</si>
  <si>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</si>
  <si>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</si>
  <si>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</si>
  <si>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</si>
  <si>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</si>
  <si>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</si>
  <si>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</si>
  <si>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</si>
  <si>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</si>
  <si>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</si>
  <si>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</si>
  <si>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</si>
  <si>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</si>
  <si>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</si>
  <si>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</si>
  <si>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</si>
  <si>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</si>
  <si>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</si>
  <si>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</si>
  <si>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</si>
  <si>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</si>
  <si>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</si>
  <si>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</si>
  <si>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</si>
  <si>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</si>
  <si>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</si>
  <si>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</si>
  <si>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</si>
  <si>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</si>
  <si>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</si>
  <si>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</si>
  <si>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</si>
  <si>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</si>
  <si>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</si>
  <si>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</si>
  <si>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</si>
  <si>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</si>
  <si>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</si>
  <si>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</si>
  <si>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</si>
  <si>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</si>
  <si>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</si>
  <si>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</si>
  <si>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</si>
  <si>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</si>
  <si>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</si>
  <si>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</si>
  <si>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</si>
  <si>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</si>
  <si>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</si>
  <si>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</si>
  <si>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</si>
  <si>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</si>
  <si>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</si>
  <si>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</si>
  <si>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</si>
  <si>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</si>
  <si>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</si>
  <si>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</si>
  <si>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</si>
  <si>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</si>
  <si>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</si>
  <si>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</si>
  <si>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</si>
  <si>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</si>
  <si>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</si>
  <si>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</si>
  <si>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</si>
  <si>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</si>
  <si>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</si>
  <si>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</si>
  <si>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</si>
  <si>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</si>
  <si>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</si>
  <si>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</si>
  <si>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</si>
  <si>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</si>
  <si>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</si>
  <si>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</si>
  <si>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</si>
  <si>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</si>
  <si>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</si>
  <si>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</si>
  <si>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</si>
  <si>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</si>
  <si>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</si>
  <si>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</si>
  <si>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</si>
  <si>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</si>
  <si>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</si>
  <si>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</si>
  <si>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</si>
  <si>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</si>
  <si>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</si>
  <si>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</si>
  <si>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</si>
  <si>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</si>
  <si>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</si>
  <si>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</si>
  <si>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</si>
  <si>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</si>
  <si>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</si>
  <si>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</si>
  <si>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</si>
  <si>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</si>
  <si>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</si>
  <si>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</si>
  <si>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</si>
  <si>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</si>
  <si>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</si>
  <si>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</si>
  <si>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</si>
  <si>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</si>
  <si>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</si>
  <si>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</si>
  <si>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</si>
  <si>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</si>
  <si>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</si>
  <si>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</si>
  <si>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</si>
  <si>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</si>
  <si>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</si>
  <si>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</si>
  <si>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</si>
  <si>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</si>
  <si>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</si>
  <si>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</si>
  <si>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</si>
  <si>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</si>
  <si>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</si>
  <si>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</si>
  <si>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</si>
  <si>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</si>
  <si>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</si>
  <si>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</si>
  <si>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</si>
  <si>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</si>
  <si>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</si>
  <si>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</si>
  <si>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</si>
  <si>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</si>
  <si>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</si>
  <si>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</si>
  <si>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</si>
  <si>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</si>
  <si>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</si>
  <si>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</si>
  <si>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</si>
  <si>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</si>
  <si>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</si>
  <si>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</si>
  <si>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</si>
  <si>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</si>
  <si>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</si>
  <si>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</si>
  <si>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</si>
  <si>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</si>
  <si>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</si>
  <si>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</si>
  <si>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</si>
  <si>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</si>
  <si>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</si>
  <si>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</si>
  <si>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</si>
  <si>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</si>
  <si>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</si>
  <si>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</si>
  <si>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</si>
  <si>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</si>
  <si>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</si>
  <si>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</si>
  <si>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</si>
  <si>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</si>
  <si>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</si>
  <si>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</si>
  <si>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</si>
  <si>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</si>
  <si>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</si>
  <si>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</si>
  <si>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</si>
  <si>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</si>
  <si>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</si>
  <si>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</si>
  <si>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</si>
  <si>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</si>
  <si>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</si>
  <si>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</si>
  <si>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</si>
  <si>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</si>
  <si>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</si>
  <si>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</si>
  <si>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</si>
  <si>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</si>
  <si>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</si>
  <si>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</si>
  <si>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</si>
  <si>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</si>
  <si>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</si>
  <si>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</si>
  <si>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</si>
  <si>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</si>
  <si>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</si>
  <si>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</si>
  <si>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</si>
  <si>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</si>
  <si>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</si>
  <si>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</si>
  <si>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</si>
  <si>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</si>
  <si>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</si>
  <si>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</si>
  <si>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</si>
  <si>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</si>
  <si>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</si>
  <si>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</si>
  <si>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</si>
  <si>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</si>
  <si>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</si>
  <si>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</si>
  <si>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</si>
  <si>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</si>
  <si>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</si>
  <si>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</si>
  <si>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</si>
  <si>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</si>
  <si>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</si>
  <si>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</si>
  <si>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</si>
  <si>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</si>
  <si>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</si>
  <si>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</si>
  <si>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</si>
  <si>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</si>
  <si>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</si>
  <si>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</si>
  <si>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</si>
  <si>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</si>
  <si>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</si>
  <si>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</si>
  <si>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</si>
  <si>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</si>
  <si>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</si>
  <si>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</si>
  <si>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</si>
  <si>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</si>
  <si>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</si>
  <si>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</si>
  <si>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</si>
  <si>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</si>
  <si>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</si>
  <si>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</si>
  <si>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</si>
  <si>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</si>
  <si>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</si>
  <si>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</si>
  <si>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</si>
  <si>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</si>
  <si>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</si>
  <si>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</si>
  <si>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</si>
  <si>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</si>
  <si>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</si>
  <si>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</si>
  <si>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</si>
  <si>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</si>
  <si>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</si>
  <si>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</si>
  <si>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</si>
  <si>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</si>
  <si>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</si>
  <si>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</si>
  <si>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</si>
  <si>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</si>
  <si>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</si>
  <si>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</si>
  <si>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</si>
  <si>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</si>
  <si>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</si>
  <si>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</si>
  <si>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</si>
  <si>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</si>
  <si>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</si>
  <si>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</si>
  <si>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</si>
  <si>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</si>
  <si>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</si>
  <si>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</si>
  <si>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</si>
  <si>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</si>
  <si>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</si>
  <si>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</si>
  <si>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</si>
  <si>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</si>
  <si>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</si>
  <si>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</si>
  <si>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</si>
  <si>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</si>
  <si>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</si>
  <si>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</si>
  <si>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</si>
  <si>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</si>
  <si>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</si>
  <si>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</si>
  <si>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</si>
  <si>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</si>
  <si>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</si>
  <si>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</si>
  <si>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</si>
  <si>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</si>
  <si>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</si>
  <si>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</si>
  <si>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</si>
  <si>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</si>
  <si>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</si>
  <si>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</si>
  <si>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</si>
  <si>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</si>
  <si>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</si>
  <si>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</si>
  <si>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</si>
  <si>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</si>
  <si>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</si>
  <si>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</si>
  <si>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</si>
  <si>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</si>
  <si>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</si>
  <si>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</si>
  <si>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</si>
  <si>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</si>
  <si>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</si>
  <si>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</si>
  <si>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</si>
  <si>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</si>
  <si>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</si>
  <si>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</si>
  <si>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</si>
  <si>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</si>
  <si>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</si>
  <si>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</si>
  <si>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</si>
  <si>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</si>
  <si>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</si>
  <si>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</si>
  <si>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</si>
  <si>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</si>
  <si>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</si>
  <si>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</si>
  <si>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</si>
  <si>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</si>
  <si>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</si>
  <si>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</si>
  <si>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</si>
  <si>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</si>
  <si>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</si>
  <si>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</si>
  <si>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</si>
  <si>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</si>
  <si>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</si>
  <si>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</si>
  <si>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</si>
  <si>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</si>
  <si>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</si>
  <si>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</si>
  <si>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</si>
  <si>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</si>
  <si>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</si>
  <si>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</si>
  <si>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</si>
  <si>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</si>
  <si>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</si>
  <si>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</si>
  <si>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</si>
  <si>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</si>
  <si>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</si>
  <si>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</si>
  <si>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</si>
  <si>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</si>
  <si>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</si>
  <si>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</si>
  <si>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</si>
  <si>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</si>
  <si>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</si>
  <si>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</si>
  <si>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</si>
  <si>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</si>
  <si>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</si>
  <si>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</si>
  <si>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</si>
  <si>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</si>
  <si>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</si>
  <si>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</si>
  <si>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</si>
  <si>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</si>
  <si>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</si>
  <si>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</si>
  <si>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</si>
  <si>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</si>
  <si>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</si>
  <si>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</si>
  <si>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</si>
  <si>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</si>
  <si>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</si>
  <si>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</si>
  <si>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</si>
  <si>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</si>
  <si>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</si>
  <si>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</si>
  <si>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</si>
  <si>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</si>
  <si>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</si>
  <si>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</si>
  <si>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</si>
  <si>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</si>
  <si>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</si>
  <si>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</si>
  <si>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</si>
  <si>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</si>
  <si>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</si>
  <si>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</si>
  <si>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</si>
  <si>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</si>
  <si>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</si>
  <si>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</si>
  <si>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</si>
  <si>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</si>
  <si>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</si>
  <si>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</si>
  <si>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</si>
  <si>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</si>
  <si>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</si>
  <si>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</si>
  <si>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</si>
  <si>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</si>
  <si>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</si>
  <si>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</si>
  <si>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</si>
  <si>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</si>
  <si>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</si>
  <si>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</si>
  <si>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</si>
  <si>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</si>
  <si>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</si>
  <si>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</si>
  <si>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</si>
  <si>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</si>
  <si>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</si>
  <si>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</si>
  <si>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</si>
  <si>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</si>
  <si>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</si>
  <si>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</si>
  <si>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</si>
  <si>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</si>
  <si>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</si>
  <si>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</si>
  <si>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</si>
  <si>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</si>
  <si>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</si>
  <si>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</si>
  <si>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</si>
  <si>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</si>
  <si>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</si>
  <si>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</si>
  <si>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</si>
  <si>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</si>
  <si>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</si>
  <si>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</si>
  <si>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</si>
  <si>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</si>
  <si>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</si>
  <si>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</si>
  <si>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</si>
  <si>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</si>
  <si>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</si>
  <si>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</si>
  <si>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</si>
  <si>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</si>
  <si>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</si>
  <si>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</si>
  <si>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</si>
  <si>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</si>
  <si>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</si>
  <si>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</si>
  <si>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</si>
  <si>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</si>
  <si>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</si>
  <si>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</si>
  <si>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</si>
  <si>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</si>
  <si>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</si>
  <si>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</si>
  <si>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</si>
  <si>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</si>
  <si>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</si>
  <si>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</si>
  <si>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</si>
  <si>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</si>
  <si>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</si>
  <si>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</si>
  <si>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</si>
  <si>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</si>
  <si>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</si>
  <si>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</si>
  <si>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</si>
  <si>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</si>
  <si>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</si>
  <si>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</si>
  <si>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</si>
  <si>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</si>
  <si>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</si>
  <si>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</si>
  <si>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</si>
  <si>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</si>
  <si>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</si>
  <si>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</si>
  <si>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</si>
  <si>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</si>
  <si>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</si>
  <si>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</si>
  <si>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</si>
  <si>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</si>
  <si>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</si>
  <si>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</si>
  <si>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</si>
  <si>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</si>
  <si>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</si>
  <si>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</si>
  <si>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</si>
  <si>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</si>
  <si>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</si>
  <si>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</si>
  <si>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</si>
  <si>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</si>
  <si>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</si>
  <si>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</si>
  <si>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</si>
  <si>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</si>
  <si>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</si>
  <si>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</si>
  <si>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</si>
  <si>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</si>
  <si>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</si>
  <si>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</si>
  <si>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</si>
  <si>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</si>
  <si>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</si>
  <si>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</si>
  <si>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</si>
  <si>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</si>
  <si>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</si>
  <si>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</si>
  <si>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</si>
  <si>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</si>
  <si>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</si>
  <si>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</si>
  <si>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</si>
  <si>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</si>
  <si>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</si>
  <si>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</si>
  <si>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</si>
  <si>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</si>
  <si>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</si>
  <si>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</si>
  <si>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</si>
  <si>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</si>
  <si>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</si>
  <si>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</si>
  <si>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</si>
  <si>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</si>
  <si>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</si>
  <si>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</si>
  <si>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</si>
  <si>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</si>
  <si>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</si>
  <si>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</si>
  <si>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</si>
  <si>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</si>
  <si>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</si>
  <si>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</si>
  <si>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</si>
  <si>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</si>
  <si>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</si>
  <si>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</si>
  <si>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</si>
  <si>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</si>
  <si>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</si>
  <si>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</si>
  <si>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</si>
  <si>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</si>
  <si>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</si>
  <si>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</si>
  <si>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</si>
  <si>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</si>
  <si>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</si>
  <si>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</si>
  <si>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</si>
  <si>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</si>
  <si>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</si>
  <si>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</si>
  <si>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</si>
  <si>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</si>
  <si>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</si>
  <si>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</si>
  <si>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</si>
  <si>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</si>
  <si>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</si>
  <si>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</si>
  <si>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</si>
  <si>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</si>
  <si>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</si>
  <si>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</si>
  <si>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</si>
  <si>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</si>
  <si>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</si>
  <si>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</si>
  <si>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</si>
  <si>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</si>
  <si>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</si>
  <si>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</si>
  <si>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</si>
  <si>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</si>
  <si>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</si>
  <si>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</si>
  <si>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</si>
  <si>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</si>
  <si>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</si>
  <si>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</si>
  <si>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</si>
  <si>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</si>
  <si>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</si>
  <si>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</si>
  <si>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</si>
  <si>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</si>
  <si>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</si>
  <si>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</si>
  <si>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</si>
  <si>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</si>
  <si>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</si>
  <si>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</si>
  <si>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</si>
  <si>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</si>
  <si>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</si>
  <si>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</si>
  <si>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</si>
  <si>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</si>
  <si>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</si>
  <si>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</si>
  <si>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</si>
  <si>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</si>
  <si>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</si>
  <si>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</si>
  <si>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</si>
  <si>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</si>
  <si>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</si>
  <si>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</si>
  <si>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</si>
  <si>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</si>
  <si>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</si>
  <si>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</si>
  <si>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</si>
  <si>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</si>
  <si>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</si>
  <si>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</si>
  <si>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</si>
  <si>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</si>
  <si>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</si>
  <si>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</si>
  <si>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</si>
  <si>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</si>
  <si>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</si>
  <si>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</si>
  <si>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</si>
  <si>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</si>
  <si>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</si>
  <si>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</si>
  <si>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</si>
  <si>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</si>
  <si>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</si>
  <si>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</si>
  <si>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</si>
  <si>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</si>
  <si>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</si>
  <si>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</si>
  <si>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</si>
  <si>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</si>
  <si>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</si>
  <si>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</si>
  <si>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</si>
  <si>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</si>
  <si>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</si>
  <si>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</si>
  <si>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</si>
  <si>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</si>
  <si>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</si>
  <si>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</si>
  <si>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</si>
  <si>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</si>
  <si>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</si>
  <si>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</si>
  <si>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</si>
  <si>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</si>
  <si>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</si>
  <si>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</si>
  <si>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</si>
  <si>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</si>
  <si>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</si>
  <si>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</si>
  <si>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</si>
  <si>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</si>
  <si>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</si>
  <si>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</si>
  <si>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</si>
  <si>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</si>
  <si>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</si>
  <si>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</si>
  <si>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</si>
  <si>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</si>
  <si>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</si>
  <si>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</si>
  <si>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</si>
  <si>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</si>
  <si>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</si>
  <si>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</si>
  <si>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</si>
  <si>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</si>
  <si>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</si>
  <si>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</si>
  <si>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</si>
  <si>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</si>
  <si>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</si>
  <si>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</si>
  <si>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</si>
  <si>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</si>
  <si>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</si>
  <si>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</si>
  <si>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</si>
  <si>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</si>
  <si>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</si>
  <si>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</si>
  <si>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</si>
  <si>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</si>
  <si>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</si>
  <si>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</si>
  <si>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</si>
  <si>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</si>
  <si>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</si>
  <si>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</si>
  <si>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</si>
  <si>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</si>
  <si>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</si>
  <si>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</si>
  <si>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</si>
  <si>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</si>
  <si>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</si>
  <si>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</si>
  <si>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</si>
  <si>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</si>
  <si>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</si>
  <si>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</si>
  <si>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</si>
  <si>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</si>
  <si>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</si>
  <si>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</si>
  <si>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</si>
  <si>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</si>
  <si>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</si>
  <si>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</si>
  <si>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</si>
  <si>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</si>
  <si>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</si>
  <si>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</si>
  <si>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</si>
  <si>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</si>
  <si>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</si>
  <si>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</si>
  <si>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</si>
  <si>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</si>
  <si>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</si>
  <si>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</si>
  <si>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</si>
  <si>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</si>
  <si>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</si>
  <si>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</si>
  <si>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</si>
  <si>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</si>
  <si>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</si>
  <si>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</si>
  <si>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</si>
  <si>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</si>
  <si>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</si>
  <si>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</si>
  <si>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</si>
  <si>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</si>
  <si>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</si>
  <si>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</si>
  <si>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</si>
  <si>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</si>
  <si>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</si>
  <si>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</si>
  <si>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</si>
  <si>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</si>
  <si>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</si>
  <si>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</si>
  <si>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</si>
  <si>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</si>
  <si>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</si>
  <si>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</si>
  <si>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</si>
  <si>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</si>
  <si>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</si>
  <si>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</si>
  <si>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</si>
  <si>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</si>
  <si>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</si>
  <si>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</si>
  <si>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</si>
  <si>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</si>
  <si>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</si>
  <si>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</si>
  <si>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</si>
  <si>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</si>
  <si>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</si>
  <si>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</si>
  <si>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</si>
  <si>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</si>
  <si>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</si>
  <si>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</si>
  <si>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</si>
  <si>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</si>
  <si>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</si>
  <si>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</si>
  <si>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</si>
  <si>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</si>
  <si>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</si>
  <si>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</si>
  <si>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</si>
  <si>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</si>
  <si>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</si>
  <si>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</si>
  <si>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</si>
  <si>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</si>
  <si>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</si>
  <si>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</si>
  <si>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</si>
  <si>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</si>
  <si>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</si>
  <si>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</si>
  <si>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</si>
  <si>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</si>
  <si>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</si>
  <si>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</si>
  <si>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</si>
  <si>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</si>
  <si>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</si>
  <si>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</si>
  <si>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</si>
  <si>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</si>
  <si>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</si>
  <si>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</si>
  <si>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</si>
  <si>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</si>
  <si>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</si>
  <si>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</si>
  <si>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</si>
  <si>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</si>
  <si>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</si>
  <si>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</si>
  <si>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</si>
  <si>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</si>
  <si>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</si>
  <si>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</si>
  <si>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</si>
  <si>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</si>
  <si>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</si>
  <si>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</si>
  <si>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</si>
  <si>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</si>
  <si>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</si>
  <si>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</si>
  <si>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</si>
  <si>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</si>
  <si>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</si>
  <si>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</si>
  <si>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</si>
  <si>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</si>
  <si>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</si>
  <si>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</si>
  <si>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</si>
  <si>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</si>
  <si>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</si>
  <si>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</si>
  <si>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</si>
  <si>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</si>
  <si>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</si>
  <si>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</si>
  <si>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</si>
  <si>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</si>
  <si>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</si>
  <si>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</si>
  <si>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</si>
  <si>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</si>
  <si>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</si>
  <si>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</si>
  <si>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</si>
  <si>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</si>
  <si>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</si>
  <si>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</si>
  <si>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</si>
  <si>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</si>
  <si>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</si>
  <si>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</si>
  <si>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</si>
  <si>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</si>
  <si>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</si>
  <si>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</si>
  <si>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</si>
  <si>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</si>
  <si>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</si>
  <si>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</si>
  <si>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</si>
  <si>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</si>
  <si>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</si>
  <si>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</si>
  <si>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</si>
  <si>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</si>
  <si>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</si>
  <si>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</si>
  <si>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</si>
  <si>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</si>
  <si>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</si>
  <si>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</si>
  <si>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</si>
  <si>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</si>
  <si>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</si>
  <si>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</si>
  <si>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</si>
  <si>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</si>
  <si>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</si>
  <si>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</si>
  <si>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</si>
  <si>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</si>
  <si>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</si>
  <si>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</si>
  <si>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</si>
  <si>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</si>
  <si>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</si>
  <si>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</si>
  <si>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</si>
  <si>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</si>
  <si>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</si>
  <si>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</si>
  <si>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</si>
  <si>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</si>
  <si>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</si>
  <si>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</si>
  <si>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</si>
  <si>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</si>
  <si>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</si>
  <si>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</si>
  <si>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</si>
  <si>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</si>
  <si>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</si>
  <si>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</si>
  <si>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</si>
  <si>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</si>
  <si>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</si>
  <si>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</si>
  <si>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</si>
  <si>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</si>
  <si>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</si>
  <si>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</si>
  <si>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</si>
  <si>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</si>
  <si>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</si>
  <si>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</si>
  <si>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</si>
  <si>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</si>
  <si>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</si>
  <si>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</si>
  <si>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</si>
  <si>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</si>
  <si>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</si>
  <si>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</si>
  <si>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</si>
  <si>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</si>
  <si>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</si>
  <si>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</si>
  <si>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</si>
  <si>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</si>
  <si>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</si>
  <si>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</si>
  <si>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</si>
  <si>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</si>
  <si>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</si>
  <si>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</si>
  <si>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</si>
  <si>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</si>
  <si>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</si>
  <si>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</si>
  <si>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</si>
  <si>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</si>
  <si>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</si>
  <si>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</si>
  <si>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</si>
  <si>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</si>
  <si>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</si>
  <si>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</si>
  <si>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</si>
  <si>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</si>
  <si>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</si>
  <si>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>Hold</t>
  </si>
  <si>
    <t xml:space="preserve">Gil Carrera, Santiago </t>
  </si>
  <si>
    <t>2 Gavetas Vacias + 1 Fallando</t>
  </si>
  <si>
    <t>GAVETA DE DEPOSITO LLENA</t>
  </si>
  <si>
    <t>LECTOR</t>
  </si>
  <si>
    <t>3336042364</t>
  </si>
  <si>
    <t>LECTOR VANDALIZADO</t>
  </si>
  <si>
    <t>Lockward, Anubis Doba</t>
  </si>
  <si>
    <t>GAVETA DE RECHAZO LLENA</t>
  </si>
  <si>
    <t xml:space="preserve">Brioso Luciano, Cristino </t>
  </si>
  <si>
    <t>ReservaC Norte</t>
  </si>
  <si>
    <t xml:space="preserve">Gonzalez Ceballos, Dionisio </t>
  </si>
  <si>
    <t>3336043449</t>
  </si>
  <si>
    <t>3336043448</t>
  </si>
  <si>
    <t>3336043447</t>
  </si>
  <si>
    <t>3336043473</t>
  </si>
  <si>
    <t>3336043472</t>
  </si>
  <si>
    <t>3336043471</t>
  </si>
  <si>
    <t>3336043470</t>
  </si>
  <si>
    <t>3336043469</t>
  </si>
  <si>
    <t>3336043468</t>
  </si>
  <si>
    <t>3336043467</t>
  </si>
  <si>
    <t>3336043466</t>
  </si>
  <si>
    <t>3336043465</t>
  </si>
  <si>
    <t>3336043464</t>
  </si>
  <si>
    <t>3336043463</t>
  </si>
  <si>
    <t>3336043462</t>
  </si>
  <si>
    <t>3336043461</t>
  </si>
  <si>
    <t>3336043460</t>
  </si>
  <si>
    <t>3336043459</t>
  </si>
  <si>
    <t>3336043458</t>
  </si>
  <si>
    <t>3336043457</t>
  </si>
  <si>
    <t>3336043456</t>
  </si>
  <si>
    <t>3336043455</t>
  </si>
  <si>
    <t>3336043454</t>
  </si>
  <si>
    <t>3336043453</t>
  </si>
  <si>
    <t>3336043452</t>
  </si>
  <si>
    <t>3336043451</t>
  </si>
  <si>
    <t>3336043450</t>
  </si>
  <si>
    <t>3336042460 </t>
  </si>
  <si>
    <t>3336043009 </t>
  </si>
  <si>
    <t>3336043027 </t>
  </si>
  <si>
    <t>3336043061 </t>
  </si>
  <si>
    <t>3336043049 </t>
  </si>
  <si>
    <t>3336043068 </t>
  </si>
  <si>
    <t>3336043101 </t>
  </si>
  <si>
    <t>3336043103 </t>
  </si>
  <si>
    <t>INHIBIDO</t>
  </si>
  <si>
    <t>Acevedo Dominguez, Victor Leonardo</t>
  </si>
  <si>
    <t>2 Octubre 2021</t>
  </si>
  <si>
    <t>3336044872</t>
  </si>
  <si>
    <t>3336044871</t>
  </si>
  <si>
    <t>3336044870</t>
  </si>
  <si>
    <t>3336044869</t>
  </si>
  <si>
    <t>3336044868</t>
  </si>
  <si>
    <t>3336044867</t>
  </si>
  <si>
    <t>TAJETA TRABADA</t>
  </si>
  <si>
    <t>3336045022</t>
  </si>
  <si>
    <t>3336045020</t>
  </si>
  <si>
    <t>3336045015</t>
  </si>
  <si>
    <t>3336045013</t>
  </si>
  <si>
    <t>3336045010</t>
  </si>
  <si>
    <t>3336045009</t>
  </si>
  <si>
    <t>3336045007</t>
  </si>
  <si>
    <t>3336045006</t>
  </si>
  <si>
    <t>3336045002</t>
  </si>
  <si>
    <t>3336045000</t>
  </si>
  <si>
    <t>3336044999</t>
  </si>
  <si>
    <t>3336044997</t>
  </si>
  <si>
    <t>3336044996</t>
  </si>
  <si>
    <t>3336044981</t>
  </si>
  <si>
    <t>3336044979</t>
  </si>
  <si>
    <t>3336044977</t>
  </si>
  <si>
    <t>3336044976</t>
  </si>
  <si>
    <t>3336044974</t>
  </si>
  <si>
    <t>3336044961</t>
  </si>
  <si>
    <t>3336044928</t>
  </si>
  <si>
    <t>3336044921</t>
  </si>
  <si>
    <t>3336044897</t>
  </si>
  <si>
    <t>3336044894</t>
  </si>
  <si>
    <t>3336044892</t>
  </si>
  <si>
    <t>3336044891</t>
  </si>
  <si>
    <t>3336044890</t>
  </si>
  <si>
    <t>3336044889</t>
  </si>
  <si>
    <t>3336044888</t>
  </si>
  <si>
    <t>3336044886</t>
  </si>
  <si>
    <t>3336044885</t>
  </si>
  <si>
    <t>3336044884</t>
  </si>
  <si>
    <t>3336044883</t>
  </si>
  <si>
    <t>3336044882</t>
  </si>
  <si>
    <t>3336044881</t>
  </si>
  <si>
    <t>3336044880</t>
  </si>
  <si>
    <t>3336044876</t>
  </si>
  <si>
    <t>3336044873</t>
  </si>
  <si>
    <t>GAVETAS VACIAS  + GAVETAS FALLANDO</t>
  </si>
  <si>
    <t>3336044952</t>
  </si>
  <si>
    <t>3336044949</t>
  </si>
  <si>
    <t>3336044947</t>
  </si>
  <si>
    <t>3336044945</t>
  </si>
  <si>
    <t>Closed</t>
  </si>
  <si>
    <t>Peguero Solano, Victor Manuel</t>
  </si>
  <si>
    <t>FUERA DE SERVICIO</t>
  </si>
  <si>
    <t>3336045139</t>
  </si>
  <si>
    <t>3336045138</t>
  </si>
  <si>
    <t>3336045134</t>
  </si>
  <si>
    <t>3336045132</t>
  </si>
  <si>
    <t>3336045131</t>
  </si>
  <si>
    <t>3336045130</t>
  </si>
  <si>
    <t>3336045129</t>
  </si>
  <si>
    <t>3336045128</t>
  </si>
  <si>
    <t>3336045126</t>
  </si>
  <si>
    <t>3336045113</t>
  </si>
  <si>
    <t>3336045112</t>
  </si>
  <si>
    <t>3336045110</t>
  </si>
  <si>
    <t>3336045087</t>
  </si>
  <si>
    <t>Triinet</t>
  </si>
  <si>
    <t>3336045074</t>
  </si>
  <si>
    <t>3336045073</t>
  </si>
  <si>
    <t>3336045070</t>
  </si>
  <si>
    <t>3336045066</t>
  </si>
  <si>
    <t>3336045065</t>
  </si>
  <si>
    <t>Pedro SIN CONFIRMADA</t>
  </si>
  <si>
    <t>FALLA NO CONFIRMADA.</t>
  </si>
  <si>
    <t xml:space="preserve">Perez Almonte, Franklin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</si>
</sst>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5" borderId="67" xfId="0" applyNumberFormat="1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57"/>
      <tableStyleElement type="headerRow" dxfId="756"/>
      <tableStyleElement type="totalRow" dxfId="755"/>
      <tableStyleElement type="firstColumn" dxfId="754"/>
      <tableStyleElement type="lastColumn" dxfId="753"/>
      <tableStyleElement type="firstRowStripe" dxfId="752"/>
      <tableStyleElement type="firstColumnStripe" dxfId="75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6" t="s">
        <v>58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145.832442129627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108.49858796296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98.4985879629603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98.5651273148178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69.0556018518546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63.4964583333349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50.0611689814832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52.1852893518517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22.1091898148152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21.7719328703679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10.7298611111109 días</v>
      </c>
      <c r="B13" s="107" t="s">
        <v>2620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2621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05" priority="99428"/>
  </conditionalFormatting>
  <conditionalFormatting sqref="E3">
    <cfRule type="duplicateValues" dxfId="104" priority="121791"/>
  </conditionalFormatting>
  <conditionalFormatting sqref="E3">
    <cfRule type="duplicateValues" dxfId="103" priority="121792"/>
    <cfRule type="duplicateValues" dxfId="102" priority="121793"/>
  </conditionalFormatting>
  <conditionalFormatting sqref="E3">
    <cfRule type="duplicateValues" dxfId="101" priority="121794"/>
    <cfRule type="duplicateValues" dxfId="100" priority="121795"/>
    <cfRule type="duplicateValues" dxfId="99" priority="121796"/>
    <cfRule type="duplicateValues" dxfId="98" priority="121797"/>
  </conditionalFormatting>
  <conditionalFormatting sqref="B3">
    <cfRule type="duplicateValues" dxfId="97" priority="121798"/>
  </conditionalFormatting>
  <conditionalFormatting sqref="E4">
    <cfRule type="duplicateValues" dxfId="96" priority="143"/>
  </conditionalFormatting>
  <conditionalFormatting sqref="E4">
    <cfRule type="duplicateValues" dxfId="95" priority="140"/>
    <cfRule type="duplicateValues" dxfId="94" priority="141"/>
    <cfRule type="duplicateValues" dxfId="93" priority="142"/>
  </conditionalFormatting>
  <conditionalFormatting sqref="E4">
    <cfRule type="duplicateValues" dxfId="92" priority="139"/>
  </conditionalFormatting>
  <conditionalFormatting sqref="E4">
    <cfRule type="duplicateValues" dxfId="91" priority="136"/>
    <cfRule type="duplicateValues" dxfId="90" priority="137"/>
    <cfRule type="duplicateValues" dxfId="89" priority="138"/>
  </conditionalFormatting>
  <conditionalFormatting sqref="B4">
    <cfRule type="duplicateValues" dxfId="88" priority="135"/>
  </conditionalFormatting>
  <conditionalFormatting sqref="E4">
    <cfRule type="duplicateValues" dxfId="87" priority="134"/>
  </conditionalFormatting>
  <conditionalFormatting sqref="B5">
    <cfRule type="duplicateValues" dxfId="86" priority="118"/>
  </conditionalFormatting>
  <conditionalFormatting sqref="E5">
    <cfRule type="duplicateValues" dxfId="85" priority="117"/>
  </conditionalFormatting>
  <conditionalFormatting sqref="E5">
    <cfRule type="duplicateValues" dxfId="84" priority="114"/>
    <cfRule type="duplicateValues" dxfId="83" priority="115"/>
    <cfRule type="duplicateValues" dxfId="82" priority="116"/>
  </conditionalFormatting>
  <conditionalFormatting sqref="E5">
    <cfRule type="duplicateValues" dxfId="81" priority="113"/>
  </conditionalFormatting>
  <conditionalFormatting sqref="E5">
    <cfRule type="duplicateValues" dxfId="80" priority="110"/>
    <cfRule type="duplicateValues" dxfId="79" priority="111"/>
    <cfRule type="duplicateValues" dxfId="78" priority="112"/>
  </conditionalFormatting>
  <conditionalFormatting sqref="E5">
    <cfRule type="duplicateValues" dxfId="77" priority="109"/>
  </conditionalFormatting>
  <conditionalFormatting sqref="E7">
    <cfRule type="duplicateValues" dxfId="76" priority="62"/>
  </conditionalFormatting>
  <conditionalFormatting sqref="E7">
    <cfRule type="duplicateValues" dxfId="75" priority="60"/>
    <cfRule type="duplicateValues" dxfId="74" priority="61"/>
  </conditionalFormatting>
  <conditionalFormatting sqref="E7">
    <cfRule type="duplicateValues" dxfId="73" priority="57"/>
    <cfRule type="duplicateValues" dxfId="72" priority="58"/>
    <cfRule type="duplicateValues" dxfId="71" priority="59"/>
  </conditionalFormatting>
  <conditionalFormatting sqref="E7">
    <cfRule type="duplicateValues" dxfId="70" priority="53"/>
    <cfRule type="duplicateValues" dxfId="69" priority="54"/>
    <cfRule type="duplicateValues" dxfId="68" priority="55"/>
    <cfRule type="duplicateValues" dxfId="67" priority="56"/>
  </conditionalFormatting>
  <conditionalFormatting sqref="B7">
    <cfRule type="duplicateValues" dxfId="66" priority="52"/>
  </conditionalFormatting>
  <conditionalFormatting sqref="B7">
    <cfRule type="duplicateValues" dxfId="65" priority="50"/>
    <cfRule type="duplicateValues" dxfId="64" priority="51"/>
  </conditionalFormatting>
  <conditionalFormatting sqref="E8">
    <cfRule type="duplicateValues" dxfId="63" priority="49"/>
  </conditionalFormatting>
  <conditionalFormatting sqref="E8">
    <cfRule type="duplicateValues" dxfId="62" priority="48"/>
  </conditionalFormatting>
  <conditionalFormatting sqref="B8">
    <cfRule type="duplicateValues" dxfId="61" priority="47"/>
  </conditionalFormatting>
  <conditionalFormatting sqref="E8">
    <cfRule type="duplicateValues" dxfId="60" priority="46"/>
  </conditionalFormatting>
  <conditionalFormatting sqref="B8">
    <cfRule type="duplicateValues" dxfId="59" priority="45"/>
  </conditionalFormatting>
  <conditionalFormatting sqref="E8">
    <cfRule type="duplicateValues" dxfId="58" priority="44"/>
  </conditionalFormatting>
  <conditionalFormatting sqref="E9">
    <cfRule type="duplicateValues" dxfId="57" priority="33"/>
    <cfRule type="duplicateValues" dxfId="56" priority="34"/>
    <cfRule type="duplicateValues" dxfId="55" priority="35"/>
    <cfRule type="duplicateValues" dxfId="54" priority="36"/>
  </conditionalFormatting>
  <conditionalFormatting sqref="B9">
    <cfRule type="duplicateValues" dxfId="53" priority="130254"/>
  </conditionalFormatting>
  <conditionalFormatting sqref="E6">
    <cfRule type="duplicateValues" dxfId="52" priority="130256"/>
  </conditionalFormatting>
  <conditionalFormatting sqref="B6">
    <cfRule type="duplicateValues" dxfId="51" priority="130257"/>
  </conditionalFormatting>
  <conditionalFormatting sqref="B6">
    <cfRule type="duplicateValues" dxfId="50" priority="130258"/>
    <cfRule type="duplicateValues" dxfId="49" priority="130259"/>
    <cfRule type="duplicateValues" dxfId="48" priority="130260"/>
  </conditionalFormatting>
  <conditionalFormatting sqref="E6">
    <cfRule type="duplicateValues" dxfId="47" priority="130261"/>
    <cfRule type="duplicateValues" dxfId="46" priority="130262"/>
  </conditionalFormatting>
  <conditionalFormatting sqref="E6">
    <cfRule type="duplicateValues" dxfId="45" priority="130263"/>
    <cfRule type="duplicateValues" dxfId="44" priority="130264"/>
    <cfRule type="duplicateValues" dxfId="43" priority="130265"/>
  </conditionalFormatting>
  <conditionalFormatting sqref="E6">
    <cfRule type="duplicateValues" dxfId="42" priority="130266"/>
    <cfRule type="duplicateValues" dxfId="41" priority="130267"/>
    <cfRule type="duplicateValues" dxfId="40" priority="130268"/>
    <cfRule type="duplicateValues" dxfId="39" priority="130269"/>
  </conditionalFormatting>
  <conditionalFormatting sqref="B10">
    <cfRule type="duplicateValues" dxfId="38" priority="148812"/>
  </conditionalFormatting>
  <conditionalFormatting sqref="E10">
    <cfRule type="duplicateValues" dxfId="37" priority="148813"/>
  </conditionalFormatting>
  <conditionalFormatting sqref="E11:E12">
    <cfRule type="duplicateValues" dxfId="36" priority="26"/>
  </conditionalFormatting>
  <conditionalFormatting sqref="E11:E12">
    <cfRule type="duplicateValues" dxfId="35" priority="25"/>
  </conditionalFormatting>
  <conditionalFormatting sqref="E11:E12">
    <cfRule type="duplicateValues" dxfId="34" priority="23"/>
    <cfRule type="duplicateValues" dxfId="33" priority="24"/>
  </conditionalFormatting>
  <conditionalFormatting sqref="E11:E12">
    <cfRule type="duplicateValues" dxfId="32" priority="20"/>
    <cfRule type="duplicateValues" dxfId="31" priority="21"/>
    <cfRule type="duplicateValues" dxfId="30" priority="22"/>
  </conditionalFormatting>
  <conditionalFormatting sqref="B11:B12">
    <cfRule type="duplicateValues" dxfId="29" priority="18"/>
    <cfRule type="duplicateValues" dxfId="28" priority="19"/>
  </conditionalFormatting>
  <conditionalFormatting sqref="B11:B12">
    <cfRule type="duplicateValues" dxfId="27" priority="17"/>
  </conditionalFormatting>
  <conditionalFormatting sqref="B11:B12">
    <cfRule type="duplicateValues" dxfId="26" priority="14"/>
    <cfRule type="duplicateValues" dxfId="25" priority="15"/>
    <cfRule type="duplicateValues" dxfId="24" priority="16"/>
  </conditionalFormatting>
  <conditionalFormatting sqref="E13">
    <cfRule type="duplicateValues" dxfId="23" priority="13"/>
  </conditionalFormatting>
  <conditionalFormatting sqref="E13">
    <cfRule type="duplicateValues" dxfId="22" priority="12"/>
  </conditionalFormatting>
  <conditionalFormatting sqref="E13">
    <cfRule type="duplicateValues" dxfId="21" priority="10"/>
    <cfRule type="duplicateValues" dxfId="20" priority="11"/>
  </conditionalFormatting>
  <conditionalFormatting sqref="E13">
    <cfRule type="duplicateValues" dxfId="19" priority="7"/>
    <cfRule type="duplicateValues" dxfId="18" priority="8"/>
    <cfRule type="duplicateValues" dxfId="17" priority="9"/>
  </conditionalFormatting>
  <conditionalFormatting sqref="B13">
    <cfRule type="duplicateValues" dxfId="16" priority="5"/>
    <cfRule type="duplicateValues" dxfId="15" priority="6"/>
  </conditionalFormatting>
  <conditionalFormatting sqref="B13">
    <cfRule type="duplicateValues" dxfId="14" priority="4"/>
  </conditionalFormatting>
  <conditionalFormatting sqref="B13">
    <cfRule type="duplicateValues" dxfId="13" priority="1"/>
    <cfRule type="duplicateValues" dxfId="12" priority="2"/>
    <cfRule type="duplicateValues" dxfId="11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2614</v>
      </c>
      <c r="C825" s="134" t="s">
        <v>2615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74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8" t="s">
        <v>0</v>
      </c>
      <c r="B1" s="22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0" t="s">
        <v>8</v>
      </c>
      <c r="B9" s="23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2" t="s">
        <v>9</v>
      </c>
      <c r="B14" s="23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1517"/>
  <sheetViews>
    <sheetView tabSelected="1" zoomScale="85" zoomScaleNormal="85" workbookViewId="0">
      <pane ySplit="4" topLeftCell="A5" activePane="bottomLeft" state="frozen"/>
      <selection pane="bottomLeft" activeCell="L40" sqref="A10:L40"/>
    </sheetView>
  </sheetViews>
  <sheetFormatPr baseColWidth="10" defaultColWidth="12.28515625" defaultRowHeight="15" x14ac:dyDescent="0.25"/>
  <cols>
    <col min="1" max="1" width="25.7109375" style="99" bestFit="1" customWidth="1"/>
    <col min="2" max="2" width="20.7109375" style="81" bestFit="1" customWidth="1"/>
    <col min="3" max="3" width="17.7109375" style="43" bestFit="1" customWidth="1"/>
    <col min="4" max="4" width="29.42578125" style="99" bestFit="1" customWidth="1"/>
    <col min="5" max="5" width="12.7109375" style="74" bestFit="1" customWidth="1"/>
    <col min="6" max="6" width="11.7109375" style="44" customWidth="1"/>
    <col min="7" max="7" width="54.140625" style="44" customWidth="1"/>
    <col min="8" max="11" width="5.7109375" style="44" customWidth="1"/>
    <col min="12" max="12" width="51.85546875" style="44" customWidth="1"/>
    <col min="13" max="13" width="19.85546875" style="99" bestFit="1" customWidth="1"/>
    <col min="14" max="14" width="18" style="99" customWidth="1"/>
    <col min="15" max="15" width="42.85546875" style="99" customWidth="1"/>
    <col min="16" max="16" width="32.42578125" style="129" customWidth="1"/>
    <col min="17" max="17" width="51.85546875" style="68" bestFit="1" customWidth="1"/>
    <col min="18" max="16384" width="12.28515625" style="42"/>
  </cols>
  <sheetData>
    <row r="1" spans="1:17" ht="18" x14ac:dyDescent="0.25">
      <c r="A1" s="164" t="s">
        <v>2147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17" ht="18" x14ac:dyDescent="0.25">
      <c r="A2" s="161" t="s">
        <v>2144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17" ht="18.75" thickBot="1" x14ac:dyDescent="0.3">
      <c r="A3" s="167" t="s">
        <v>2671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17" s="25" customFormat="1" ht="18" x14ac:dyDescent="0.25">
      <c r="A4" s="89" t="s">
        <v>2386</v>
      </c>
      <c r="B4" s="88" t="s">
        <v>2617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2613</v>
      </c>
      <c r="Q4" s="90" t="s">
        <v>2429</v>
      </c>
    </row>
    <row r="5" spans="1:17" s="119" customFormat="1" ht="18" x14ac:dyDescent="0.25">
      <c r="A5" s="141" t="str">
        <f>VLOOKUP(E5,'LISTADO ATM'!$A$2:$C$901,3,0)</f>
        <v>DISTRITO NACIONAL</v>
      </c>
      <c r="B5" s="154" t="s">
        <v>2724</v>
      </c>
      <c r="C5" s="94">
        <v>44471.620810185188</v>
      </c>
      <c r="D5" s="94" t="s">
        <v>2174</v>
      </c>
      <c r="E5" s="156">
        <v>267</v>
      </c>
      <c r="F5" s="154" t="str">
        <f>VLOOKUP(E5,VIP!$A$2:$O16474,2,0)</f>
        <v>DRBR267</v>
      </c>
      <c r="G5" s="141" t="str">
        <f>VLOOKUP(E5,'LISTADO ATM'!$A$2:$B$900,2,0)</f>
        <v xml:space="preserve">ATM Centro de Caja México </v>
      </c>
      <c r="H5" s="141" t="str">
        <f>VLOOKUP(E5,VIP!$A$2:$O21435,7,FALSE)</f>
        <v>Si</v>
      </c>
      <c r="I5" s="141" t="str">
        <f>VLOOKUP(E5,VIP!$A$2:$O13400,8,FALSE)</f>
        <v>Si</v>
      </c>
      <c r="J5" s="141" t="str">
        <f>VLOOKUP(E5,VIP!$A$2:$O13350,8,FALSE)</f>
        <v>Si</v>
      </c>
      <c r="K5" s="141" t="str">
        <f>VLOOKUP(E5,VIP!$A$2:$O16924,6,0)</f>
        <v>NO</v>
      </c>
      <c r="L5" s="153" t="s">
        <v>2455</v>
      </c>
      <c r="M5" s="93" t="s">
        <v>2437</v>
      </c>
      <c r="N5" s="93" t="s">
        <v>2443</v>
      </c>
      <c r="O5" s="141" t="s">
        <v>2445</v>
      </c>
      <c r="P5" s="153"/>
      <c r="Q5" s="93" t="s">
        <v>2455</v>
      </c>
    </row>
    <row r="6" spans="1:17" s="119" customFormat="1" ht="18" x14ac:dyDescent="0.25">
      <c r="A6" s="141" t="str">
        <f>VLOOKUP(E6,'LISTADO ATM'!$A$2:$C$901,3,0)</f>
        <v>NORTE</v>
      </c>
      <c r="B6" s="154" t="s">
        <v>2725</v>
      </c>
      <c r="C6" s="94">
        <v>44471.620138888888</v>
      </c>
      <c r="D6" s="94" t="s">
        <v>2175</v>
      </c>
      <c r="E6" s="156">
        <v>606</v>
      </c>
      <c r="F6" s="154" t="str">
        <f>VLOOKUP(E6,VIP!$A$2:$O16475,2,0)</f>
        <v>DRBR704</v>
      </c>
      <c r="G6" s="141" t="str">
        <f>VLOOKUP(E6,'LISTADO ATM'!$A$2:$B$900,2,0)</f>
        <v xml:space="preserve">ATM UNP Manolo Tavarez Justo </v>
      </c>
      <c r="H6" s="141" t="str">
        <f>VLOOKUP(E6,VIP!$A$2:$O21436,7,FALSE)</f>
        <v>Si</v>
      </c>
      <c r="I6" s="141" t="str">
        <f>VLOOKUP(E6,VIP!$A$2:$O13401,8,FALSE)</f>
        <v>Si</v>
      </c>
      <c r="J6" s="141" t="str">
        <f>VLOOKUP(E6,VIP!$A$2:$O13351,8,FALSE)</f>
        <v>Si</v>
      </c>
      <c r="K6" s="141" t="str">
        <f>VLOOKUP(E6,VIP!$A$2:$O16925,6,0)</f>
        <v>NO</v>
      </c>
      <c r="L6" s="153" t="s">
        <v>2455</v>
      </c>
      <c r="M6" s="93" t="s">
        <v>2437</v>
      </c>
      <c r="N6" s="93" t="s">
        <v>2443</v>
      </c>
      <c r="O6" s="141" t="s">
        <v>2670</v>
      </c>
      <c r="P6" s="153"/>
      <c r="Q6" s="93" t="s">
        <v>2455</v>
      </c>
    </row>
    <row r="7" spans="1:17" s="119" customFormat="1" ht="18" x14ac:dyDescent="0.25">
      <c r="A7" s="141" t="str">
        <f>VLOOKUP(E7,'LISTADO ATM'!$A$2:$C$901,3,0)</f>
        <v>NORTE</v>
      </c>
      <c r="B7" s="154" t="s">
        <v>2726</v>
      </c>
      <c r="C7" s="94">
        <v>44471.583715277775</v>
      </c>
      <c r="D7" s="94" t="s">
        <v>2175</v>
      </c>
      <c r="E7" s="156">
        <v>732</v>
      </c>
      <c r="F7" s="154" t="str">
        <f>VLOOKUP(E7,VIP!$A$2:$O16476,2,0)</f>
        <v>DRBR12H</v>
      </c>
      <c r="G7" s="141" t="str">
        <f>VLOOKUP(E7,'LISTADO ATM'!$A$2:$B$900,2,0)</f>
        <v xml:space="preserve">ATM Molino del Valle (Santiago) </v>
      </c>
      <c r="H7" s="141" t="str">
        <f>VLOOKUP(E7,VIP!$A$2:$O21437,7,FALSE)</f>
        <v>Si</v>
      </c>
      <c r="I7" s="141" t="str">
        <f>VLOOKUP(E7,VIP!$A$2:$O13402,8,FALSE)</f>
        <v>Si</v>
      </c>
      <c r="J7" s="141" t="str">
        <f>VLOOKUP(E7,VIP!$A$2:$O13352,8,FALSE)</f>
        <v>Si</v>
      </c>
      <c r="K7" s="141" t="str">
        <f>VLOOKUP(E7,VIP!$A$2:$O16926,6,0)</f>
        <v>NO</v>
      </c>
      <c r="L7" s="153" t="s">
        <v>2212</v>
      </c>
      <c r="M7" s="93" t="s">
        <v>2437</v>
      </c>
      <c r="N7" s="93" t="s">
        <v>2443</v>
      </c>
      <c r="O7" s="141" t="s">
        <v>2670</v>
      </c>
      <c r="P7" s="153"/>
      <c r="Q7" s="93" t="s">
        <v>2212</v>
      </c>
    </row>
    <row r="8" spans="1:17" s="119" customFormat="1" ht="18" x14ac:dyDescent="0.25">
      <c r="A8" s="141" t="str">
        <f>VLOOKUP(E8,'LISTADO ATM'!$A$2:$C$901,3,0)</f>
        <v>NORTE</v>
      </c>
      <c r="B8" s="154" t="s">
        <v>2727</v>
      </c>
      <c r="C8" s="94">
        <v>44471.583182870374</v>
      </c>
      <c r="D8" s="94" t="s">
        <v>2175</v>
      </c>
      <c r="E8" s="156">
        <v>605</v>
      </c>
      <c r="F8" s="154" t="str">
        <f>VLOOKUP(E8,VIP!$A$2:$O16477,2,0)</f>
        <v>DRBR141</v>
      </c>
      <c r="G8" s="141" t="str">
        <f>VLOOKUP(E8,'LISTADO ATM'!$A$2:$B$900,2,0)</f>
        <v xml:space="preserve">ATM Oficina Bonao I </v>
      </c>
      <c r="H8" s="141" t="str">
        <f>VLOOKUP(E8,VIP!$A$2:$O21438,7,FALSE)</f>
        <v>Si</v>
      </c>
      <c r="I8" s="141" t="str">
        <f>VLOOKUP(E8,VIP!$A$2:$O13403,8,FALSE)</f>
        <v>Si</v>
      </c>
      <c r="J8" s="141" t="str">
        <f>VLOOKUP(E8,VIP!$A$2:$O13353,8,FALSE)</f>
        <v>Si</v>
      </c>
      <c r="K8" s="141" t="str">
        <f>VLOOKUP(E8,VIP!$A$2:$O16927,6,0)</f>
        <v>SI</v>
      </c>
      <c r="L8" s="153" t="s">
        <v>2212</v>
      </c>
      <c r="M8" s="93" t="s">
        <v>2437</v>
      </c>
      <c r="N8" s="93" t="s">
        <v>2443</v>
      </c>
      <c r="O8" s="141" t="s">
        <v>2670</v>
      </c>
      <c r="P8" s="153"/>
      <c r="Q8" s="93" t="s">
        <v>2212</v>
      </c>
    </row>
    <row r="9" spans="1:17" s="119" customFormat="1" ht="18" x14ac:dyDescent="0.25">
      <c r="A9" s="141" t="str">
        <f>VLOOKUP(E9,'LISTADO ATM'!$A$2:$C$901,3,0)</f>
        <v>DISTRITO NACIONAL</v>
      </c>
      <c r="B9" s="154" t="s">
        <v>2728</v>
      </c>
      <c r="C9" s="94">
        <v>44471.582592592589</v>
      </c>
      <c r="D9" s="94" t="s">
        <v>2174</v>
      </c>
      <c r="E9" s="156">
        <v>389</v>
      </c>
      <c r="F9" s="154" t="str">
        <f>VLOOKUP(E9,VIP!$A$2:$O16478,2,0)</f>
        <v>DRBR389</v>
      </c>
      <c r="G9" s="141" t="str">
        <f>VLOOKUP(E9,'LISTADO ATM'!$A$2:$B$900,2,0)</f>
        <v xml:space="preserve">ATM Casino Hotel Princess </v>
      </c>
      <c r="H9" s="141" t="str">
        <f>VLOOKUP(E9,VIP!$A$2:$O21439,7,FALSE)</f>
        <v>Si</v>
      </c>
      <c r="I9" s="141" t="str">
        <f>VLOOKUP(E9,VIP!$A$2:$O13404,8,FALSE)</f>
        <v>Si</v>
      </c>
      <c r="J9" s="141" t="str">
        <f>VLOOKUP(E9,VIP!$A$2:$O13354,8,FALSE)</f>
        <v>Si</v>
      </c>
      <c r="K9" s="141" t="str">
        <f>VLOOKUP(E9,VIP!$A$2:$O16928,6,0)</f>
        <v>NO</v>
      </c>
      <c r="L9" s="153" t="s">
        <v>2212</v>
      </c>
      <c r="M9" s="93" t="s">
        <v>2437</v>
      </c>
      <c r="N9" s="93" t="s">
        <v>2443</v>
      </c>
      <c r="O9" s="141" t="s">
        <v>2445</v>
      </c>
      <c r="P9" s="153"/>
      <c r="Q9" s="93" t="s">
        <v>2212</v>
      </c>
    </row>
    <row r="10" spans="1:17" s="119" customFormat="1" ht="18" x14ac:dyDescent="0.25">
      <c r="A10" s="141" t="str">
        <f>VLOOKUP(E10,'LISTADO ATM'!$A$2:$C$901,3,0)</f>
        <v>DISTRITO NACIONAL</v>
      </c>
      <c r="B10" s="154" t="s">
        <v>2729</v>
      </c>
      <c r="C10" s="94">
        <v>44471.581921296296</v>
      </c>
      <c r="D10" s="94" t="s">
        <v>2174</v>
      </c>
      <c r="E10" s="156">
        <v>902</v>
      </c>
      <c r="F10" s="154" t="str">
        <f>VLOOKUP(E10,VIP!$A$2:$O16479,2,0)</f>
        <v>DRBR16A</v>
      </c>
      <c r="G10" s="141" t="str">
        <f>VLOOKUP(E10,'LISTADO ATM'!$A$2:$B$900,2,0)</f>
        <v xml:space="preserve">ATM Oficina Plaza Florida </v>
      </c>
      <c r="H10" s="141" t="str">
        <f>VLOOKUP(E10,VIP!$A$2:$O21440,7,FALSE)</f>
        <v>Si</v>
      </c>
      <c r="I10" s="141" t="str">
        <f>VLOOKUP(E10,VIP!$A$2:$O13405,8,FALSE)</f>
        <v>Si</v>
      </c>
      <c r="J10" s="141" t="str">
        <f>VLOOKUP(E10,VIP!$A$2:$O13355,8,FALSE)</f>
        <v>Si</v>
      </c>
      <c r="K10" s="141" t="str">
        <f>VLOOKUP(E10,VIP!$A$2:$O16929,6,0)</f>
        <v>NO</v>
      </c>
      <c r="L10" s="153" t="s">
        <v>2212</v>
      </c>
      <c r="M10" s="93" t="s">
        <v>2437</v>
      </c>
      <c r="N10" s="93" t="s">
        <v>2443</v>
      </c>
      <c r="O10" s="141" t="s">
        <v>2445</v>
      </c>
      <c r="P10" s="153"/>
      <c r="Q10" s="93" t="s">
        <v>2212</v>
      </c>
    </row>
    <row r="11" spans="1:17" s="119" customFormat="1" ht="18" x14ac:dyDescent="0.25">
      <c r="A11" s="141" t="str">
        <f>VLOOKUP(E11,'LISTADO ATM'!$A$2:$C$901,3,0)</f>
        <v>NORTE</v>
      </c>
      <c r="B11" s="154" t="s">
        <v>2730</v>
      </c>
      <c r="C11" s="94">
        <v>44471.58152777778</v>
      </c>
      <c r="D11" s="94" t="s">
        <v>2175</v>
      </c>
      <c r="E11" s="156">
        <v>275</v>
      </c>
      <c r="F11" s="154" t="str">
        <f>VLOOKUP(E11,VIP!$A$2:$O16480,2,0)</f>
        <v>DRBR275</v>
      </c>
      <c r="G11" s="141" t="str">
        <f>VLOOKUP(E11,'LISTADO ATM'!$A$2:$B$900,2,0)</f>
        <v xml:space="preserve">ATM Autobanco Duarte Stgo. II </v>
      </c>
      <c r="H11" s="141" t="str">
        <f>VLOOKUP(E11,VIP!$A$2:$O21441,7,FALSE)</f>
        <v>Si</v>
      </c>
      <c r="I11" s="141" t="str">
        <f>VLOOKUP(E11,VIP!$A$2:$O13406,8,FALSE)</f>
        <v>Si</v>
      </c>
      <c r="J11" s="141" t="str">
        <f>VLOOKUP(E11,VIP!$A$2:$O13356,8,FALSE)</f>
        <v>Si</v>
      </c>
      <c r="K11" s="141" t="str">
        <f>VLOOKUP(E11,VIP!$A$2:$O16930,6,0)</f>
        <v>NO</v>
      </c>
      <c r="L11" s="153" t="s">
        <v>2212</v>
      </c>
      <c r="M11" s="93" t="s">
        <v>2437</v>
      </c>
      <c r="N11" s="93" t="s">
        <v>2443</v>
      </c>
      <c r="O11" s="141" t="s">
        <v>2670</v>
      </c>
      <c r="P11" s="153"/>
      <c r="Q11" s="93" t="s">
        <v>2212</v>
      </c>
    </row>
    <row r="12" spans="1:17" s="119" customFormat="1" ht="18" x14ac:dyDescent="0.25">
      <c r="A12" s="141" t="str">
        <f>VLOOKUP(E12,'LISTADO ATM'!$A$2:$C$901,3,0)</f>
        <v>ESTE</v>
      </c>
      <c r="B12" s="154" t="s">
        <v>2731</v>
      </c>
      <c r="C12" s="94">
        <v>44471.573009259257</v>
      </c>
      <c r="D12" s="94" t="s">
        <v>2459</v>
      </c>
      <c r="E12" s="156">
        <v>608</v>
      </c>
      <c r="F12" s="154" t="str">
        <f>VLOOKUP(E12,VIP!$A$2:$O16481,2,0)</f>
        <v>DRBR305</v>
      </c>
      <c r="G12" s="141" t="str">
        <f>VLOOKUP(E12,'LISTADO ATM'!$A$2:$B$900,2,0)</f>
        <v xml:space="preserve">ATM Oficina Jumbo (San Pedro) </v>
      </c>
      <c r="H12" s="141" t="str">
        <f>VLOOKUP(E12,VIP!$A$2:$O21442,7,FALSE)</f>
        <v>Si</v>
      </c>
      <c r="I12" s="141" t="str">
        <f>VLOOKUP(E12,VIP!$A$2:$O13407,8,FALSE)</f>
        <v>Si</v>
      </c>
      <c r="J12" s="141" t="str">
        <f>VLOOKUP(E12,VIP!$A$2:$O13357,8,FALSE)</f>
        <v>Si</v>
      </c>
      <c r="K12" s="141" t="str">
        <f>VLOOKUP(E12,VIP!$A$2:$O16931,6,0)</f>
        <v>SI</v>
      </c>
      <c r="L12" s="153" t="s">
        <v>2743</v>
      </c>
      <c r="M12" s="93" t="s">
        <v>2437</v>
      </c>
      <c r="N12" s="93" t="s">
        <v>2443</v>
      </c>
      <c r="O12" s="141" t="s">
        <v>2612</v>
      </c>
      <c r="P12" s="153"/>
      <c r="Q12" s="93" t="s">
        <v>2743</v>
      </c>
    </row>
    <row r="13" spans="1:17" s="119" customFormat="1" ht="18" x14ac:dyDescent="0.25">
      <c r="A13" s="141" t="str">
        <f>VLOOKUP(E13,'LISTADO ATM'!$A$2:$C$901,3,0)</f>
        <v>SUR</v>
      </c>
      <c r="B13" s="154" t="s">
        <v>2732</v>
      </c>
      <c r="C13" s="94">
        <v>44471.56931712963</v>
      </c>
      <c r="D13" s="94" t="s">
        <v>2440</v>
      </c>
      <c r="E13" s="156">
        <v>403</v>
      </c>
      <c r="F13" s="154" t="str">
        <f>VLOOKUP(E13,VIP!$A$2:$O16482,2,0)</f>
        <v>DRBR403</v>
      </c>
      <c r="G13" s="141" t="str">
        <f>VLOOKUP(E13,'LISTADO ATM'!$A$2:$B$900,2,0)</f>
        <v xml:space="preserve">ATM Oficina Vicente Noble </v>
      </c>
      <c r="H13" s="141" t="str">
        <f>VLOOKUP(E13,VIP!$A$2:$O21443,7,FALSE)</f>
        <v>Si</v>
      </c>
      <c r="I13" s="141" t="str">
        <f>VLOOKUP(E13,VIP!$A$2:$O13408,8,FALSE)</f>
        <v>Si</v>
      </c>
      <c r="J13" s="141" t="str">
        <f>VLOOKUP(E13,VIP!$A$2:$O13358,8,FALSE)</f>
        <v>Si</v>
      </c>
      <c r="K13" s="141" t="str">
        <f>VLOOKUP(E13,VIP!$A$2:$O16932,6,0)</f>
        <v>NO</v>
      </c>
      <c r="L13" s="153" t="s">
        <v>2409</v>
      </c>
      <c r="M13" s="93" t="s">
        <v>2437</v>
      </c>
      <c r="N13" s="93" t="s">
        <v>2443</v>
      </c>
      <c r="O13" s="141" t="s">
        <v>2444</v>
      </c>
      <c r="P13" s="153"/>
      <c r="Q13" s="93" t="s">
        <v>2409</v>
      </c>
    </row>
    <row r="14" spans="1:17" s="119" customFormat="1" ht="18" x14ac:dyDescent="0.25">
      <c r="A14" s="141" t="str">
        <f>VLOOKUP(E14,'LISTADO ATM'!$A$2:$C$901,3,0)</f>
        <v>ESTE</v>
      </c>
      <c r="B14" s="154" t="s">
        <v>2733</v>
      </c>
      <c r="C14" s="94">
        <v>44471.557453703703</v>
      </c>
      <c r="D14" s="94" t="s">
        <v>2174</v>
      </c>
      <c r="E14" s="156">
        <v>472</v>
      </c>
      <c r="F14" s="154" t="str">
        <f>VLOOKUP(E14,VIP!$A$2:$O16483,2,0)</f>
        <v>DRBRA72</v>
      </c>
      <c r="G14" s="141" t="str">
        <f>VLOOKUP(E14,'LISTADO ATM'!$A$2:$B$900,2,0)</f>
        <v>ATM Ayuntamiento Ramon Santana</v>
      </c>
      <c r="H14" s="141" t="str">
        <f>VLOOKUP(E14,VIP!$A$2:$O21444,7,FALSE)</f>
        <v>Si</v>
      </c>
      <c r="I14" s="141" t="str">
        <f>VLOOKUP(E14,VIP!$A$2:$O13409,8,FALSE)</f>
        <v>Si</v>
      </c>
      <c r="J14" s="141" t="str">
        <f>VLOOKUP(E14,VIP!$A$2:$O13359,8,FALSE)</f>
        <v>Si</v>
      </c>
      <c r="K14" s="141" t="str">
        <f>VLOOKUP(E14,VIP!$A$2:$O16933,6,0)</f>
        <v>NO</v>
      </c>
      <c r="L14" s="153" t="s">
        <v>2744</v>
      </c>
      <c r="M14" s="93" t="s">
        <v>2437</v>
      </c>
      <c r="N14" s="93" t="s">
        <v>2443</v>
      </c>
      <c r="O14" s="141" t="s">
        <v>2445</v>
      </c>
      <c r="P14" s="153"/>
      <c r="Q14" s="93" t="s">
        <v>2744</v>
      </c>
    </row>
    <row r="15" spans="1:17" s="119" customFormat="1" ht="18" x14ac:dyDescent="0.25">
      <c r="A15" s="141" t="str">
        <f>VLOOKUP(E15,'LISTADO ATM'!$A$2:$C$901,3,0)</f>
        <v>ESTE</v>
      </c>
      <c r="B15" s="154" t="s">
        <v>2734</v>
      </c>
      <c r="C15" s="94">
        <v>44471.553877314815</v>
      </c>
      <c r="D15" s="94" t="s">
        <v>2174</v>
      </c>
      <c r="E15" s="156">
        <v>867</v>
      </c>
      <c r="F15" s="154" t="str">
        <f>VLOOKUP(E15,VIP!$A$2:$O16484,2,0)</f>
        <v>DRBR867</v>
      </c>
      <c r="G15" s="141" t="str">
        <f>VLOOKUP(E15,'LISTADO ATM'!$A$2:$B$900,2,0)</f>
        <v xml:space="preserve">ATM Estación Combustible Autopista El Coral </v>
      </c>
      <c r="H15" s="141" t="str">
        <f>VLOOKUP(E15,VIP!$A$2:$O21445,7,FALSE)</f>
        <v>Si</v>
      </c>
      <c r="I15" s="141" t="str">
        <f>VLOOKUP(E15,VIP!$A$2:$O13410,8,FALSE)</f>
        <v>Si</v>
      </c>
      <c r="J15" s="141" t="str">
        <f>VLOOKUP(E15,VIP!$A$2:$O13360,8,FALSE)</f>
        <v>Si</v>
      </c>
      <c r="K15" s="141" t="str">
        <f>VLOOKUP(E15,VIP!$A$2:$O16934,6,0)</f>
        <v>NO</v>
      </c>
      <c r="L15" s="153" t="s">
        <v>2238</v>
      </c>
      <c r="M15" s="93" t="s">
        <v>2437</v>
      </c>
      <c r="N15" s="93" t="s">
        <v>2443</v>
      </c>
      <c r="O15" s="141" t="s">
        <v>2445</v>
      </c>
      <c r="P15" s="153"/>
      <c r="Q15" s="93" t="s">
        <v>2238</v>
      </c>
    </row>
    <row r="16" spans="1:17" s="119" customFormat="1" ht="18" x14ac:dyDescent="0.25">
      <c r="A16" s="141" t="str">
        <f>VLOOKUP(E16,'LISTADO ATM'!$A$2:$C$901,3,0)</f>
        <v>DISTRITO NACIONAL</v>
      </c>
      <c r="B16" s="154" t="s">
        <v>2735</v>
      </c>
      <c r="C16" s="94">
        <v>44471.549571759257</v>
      </c>
      <c r="D16" s="94" t="s">
        <v>2174</v>
      </c>
      <c r="E16" s="156">
        <v>281</v>
      </c>
      <c r="F16" s="154" t="str">
        <f>VLOOKUP(E16,VIP!$A$2:$O16485,2,0)</f>
        <v>DRBR737</v>
      </c>
      <c r="G16" s="141" t="str">
        <f>VLOOKUP(E16,'LISTADO ATM'!$A$2:$B$900,2,0)</f>
        <v xml:space="preserve">ATM S/M Pola Independencia </v>
      </c>
      <c r="H16" s="141" t="str">
        <f>VLOOKUP(E16,VIP!$A$2:$O21446,7,FALSE)</f>
        <v>Si</v>
      </c>
      <c r="I16" s="141" t="str">
        <f>VLOOKUP(E16,VIP!$A$2:$O13411,8,FALSE)</f>
        <v>Si</v>
      </c>
      <c r="J16" s="141" t="str">
        <f>VLOOKUP(E16,VIP!$A$2:$O13361,8,FALSE)</f>
        <v>Si</v>
      </c>
      <c r="K16" s="141" t="str">
        <f>VLOOKUP(E16,VIP!$A$2:$O16935,6,0)</f>
        <v>NO</v>
      </c>
      <c r="L16" s="153" t="s">
        <v>2238</v>
      </c>
      <c r="M16" s="93" t="s">
        <v>2437</v>
      </c>
      <c r="N16" s="93" t="s">
        <v>2443</v>
      </c>
      <c r="O16" s="141" t="s">
        <v>2445</v>
      </c>
      <c r="P16" s="153"/>
      <c r="Q16" s="93" t="s">
        <v>2238</v>
      </c>
    </row>
    <row r="17" spans="1:17" s="119" customFormat="1" ht="18" x14ac:dyDescent="0.25">
      <c r="A17" s="141" t="str">
        <f>VLOOKUP(E17,'LISTADO ATM'!$A$2:$C$901,3,0)</f>
        <v>ESTE</v>
      </c>
      <c r="B17" s="154" t="s">
        <v>2736</v>
      </c>
      <c r="C17" s="94">
        <v>44471.510891203703</v>
      </c>
      <c r="D17" s="94" t="s">
        <v>2737</v>
      </c>
      <c r="E17" s="156">
        <v>213</v>
      </c>
      <c r="F17" s="154" t="str">
        <f>VLOOKUP(E17,VIP!$A$2:$O16486,2,0)</f>
        <v>DRBR213</v>
      </c>
      <c r="G17" s="141" t="str">
        <f>VLOOKUP(E17,'LISTADO ATM'!$A$2:$B$900,2,0)</f>
        <v xml:space="preserve">ATM Almacenes Iberia (La Romana) </v>
      </c>
      <c r="H17" s="141" t="str">
        <f>VLOOKUP(E17,VIP!$A$2:$O21447,7,FALSE)</f>
        <v>Si</v>
      </c>
      <c r="I17" s="141" t="str">
        <f>VLOOKUP(E17,VIP!$A$2:$O13412,8,FALSE)</f>
        <v>Si</v>
      </c>
      <c r="J17" s="141" t="str">
        <f>VLOOKUP(E17,VIP!$A$2:$O13362,8,FALSE)</f>
        <v>Si</v>
      </c>
      <c r="K17" s="141" t="str">
        <f>VLOOKUP(E17,VIP!$A$2:$O16936,6,0)</f>
        <v>NO</v>
      </c>
      <c r="L17" s="153" t="s">
        <v>2669</v>
      </c>
      <c r="M17" s="93" t="s">
        <v>2437</v>
      </c>
      <c r="N17" s="93" t="s">
        <v>2443</v>
      </c>
      <c r="O17" s="141" t="s">
        <v>2745</v>
      </c>
      <c r="P17" s="153"/>
      <c r="Q17" s="93" t="s">
        <v>2669</v>
      </c>
    </row>
    <row r="18" spans="1:17" s="119" customFormat="1" ht="18" x14ac:dyDescent="0.25">
      <c r="A18" s="141" t="str">
        <f>VLOOKUP(E18,'LISTADO ATM'!$A$2:$C$901,3,0)</f>
        <v>ESTE</v>
      </c>
      <c r="B18" s="154" t="s">
        <v>2738</v>
      </c>
      <c r="C18" s="94">
        <v>44471.495138888888</v>
      </c>
      <c r="D18" s="94" t="s">
        <v>2440</v>
      </c>
      <c r="E18" s="156">
        <v>480</v>
      </c>
      <c r="F18" s="154" t="str">
        <f>VLOOKUP(E18,VIP!$A$2:$O16487,2,0)</f>
        <v>DRBR480</v>
      </c>
      <c r="G18" s="141" t="str">
        <f>VLOOKUP(E18,'LISTADO ATM'!$A$2:$B$900,2,0)</f>
        <v>ATM UNP Farmaconal Higuey</v>
      </c>
      <c r="H18" s="141" t="str">
        <f>VLOOKUP(E18,VIP!$A$2:$O21448,7,FALSE)</f>
        <v>N/A</v>
      </c>
      <c r="I18" s="141" t="str">
        <f>VLOOKUP(E18,VIP!$A$2:$O13413,8,FALSE)</f>
        <v>N/A</v>
      </c>
      <c r="J18" s="141" t="str">
        <f>VLOOKUP(E18,VIP!$A$2:$O13363,8,FALSE)</f>
        <v>N/A</v>
      </c>
      <c r="K18" s="141" t="str">
        <f>VLOOKUP(E18,VIP!$A$2:$O16937,6,0)</f>
        <v>N/A</v>
      </c>
      <c r="L18" s="153" t="s">
        <v>2409</v>
      </c>
      <c r="M18" s="93" t="s">
        <v>2437</v>
      </c>
      <c r="N18" s="93" t="s">
        <v>2443</v>
      </c>
      <c r="O18" s="141" t="s">
        <v>2444</v>
      </c>
      <c r="P18" s="153"/>
      <c r="Q18" s="93" t="s">
        <v>2409</v>
      </c>
    </row>
    <row r="19" spans="1:17" s="119" customFormat="1" ht="18" x14ac:dyDescent="0.25">
      <c r="A19" s="141" t="str">
        <f>VLOOKUP(E19,'LISTADO ATM'!$A$2:$C$901,3,0)</f>
        <v>DISTRITO NACIONAL</v>
      </c>
      <c r="B19" s="154" t="s">
        <v>2739</v>
      </c>
      <c r="C19" s="94">
        <v>44471.493958333333</v>
      </c>
      <c r="D19" s="94" t="s">
        <v>2440</v>
      </c>
      <c r="E19" s="156">
        <v>887</v>
      </c>
      <c r="F19" s="154" t="str">
        <f>VLOOKUP(E19,VIP!$A$2:$O16488,2,0)</f>
        <v>DRBR887</v>
      </c>
      <c r="G19" s="141" t="str">
        <f>VLOOKUP(E19,'LISTADO ATM'!$A$2:$B$900,2,0)</f>
        <v>ATM S/M Bravo Los Proceres</v>
      </c>
      <c r="H19" s="141" t="str">
        <f>VLOOKUP(E19,VIP!$A$2:$O21449,7,FALSE)</f>
        <v>Si</v>
      </c>
      <c r="I19" s="141" t="str">
        <f>VLOOKUP(E19,VIP!$A$2:$O13414,8,FALSE)</f>
        <v>Si</v>
      </c>
      <c r="J19" s="141" t="str">
        <f>VLOOKUP(E19,VIP!$A$2:$O13364,8,FALSE)</f>
        <v>Si</v>
      </c>
      <c r="K19" s="141" t="str">
        <f>VLOOKUP(E19,VIP!$A$2:$O16938,6,0)</f>
        <v>NO</v>
      </c>
      <c r="L19" s="153" t="s">
        <v>2409</v>
      </c>
      <c r="M19" s="93" t="s">
        <v>2437</v>
      </c>
      <c r="N19" s="93" t="s">
        <v>2443</v>
      </c>
      <c r="O19" s="141" t="s">
        <v>2444</v>
      </c>
      <c r="P19" s="153"/>
      <c r="Q19" s="93" t="s">
        <v>2409</v>
      </c>
    </row>
    <row r="20" spans="1:17" s="119" customFormat="1" ht="18" x14ac:dyDescent="0.25">
      <c r="A20" s="141" t="str">
        <f>VLOOKUP(E20,'LISTADO ATM'!$A$2:$C$901,3,0)</f>
        <v>DISTRITO NACIONAL</v>
      </c>
      <c r="B20" s="154" t="s">
        <v>2740</v>
      </c>
      <c r="C20" s="94">
        <v>44471.492766203701</v>
      </c>
      <c r="D20" s="94" t="s">
        <v>2459</v>
      </c>
      <c r="E20" s="156">
        <v>23</v>
      </c>
      <c r="F20" s="154" t="str">
        <f>VLOOKUP(E20,VIP!$A$2:$O16489,2,0)</f>
        <v>DRBR023</v>
      </c>
      <c r="G20" s="141" t="str">
        <f>VLOOKUP(E20,'LISTADO ATM'!$A$2:$B$900,2,0)</f>
        <v xml:space="preserve">ATM Oficina México </v>
      </c>
      <c r="H20" s="141" t="str">
        <f>VLOOKUP(E20,VIP!$A$2:$O21450,7,FALSE)</f>
        <v>Si</v>
      </c>
      <c r="I20" s="141" t="str">
        <f>VLOOKUP(E20,VIP!$A$2:$O13415,8,FALSE)</f>
        <v>Si</v>
      </c>
      <c r="J20" s="141" t="str">
        <f>VLOOKUP(E20,VIP!$A$2:$O13365,8,FALSE)</f>
        <v>Si</v>
      </c>
      <c r="K20" s="141" t="str">
        <f>VLOOKUP(E20,VIP!$A$2:$O16939,6,0)</f>
        <v>NO</v>
      </c>
      <c r="L20" s="153" t="s">
        <v>2409</v>
      </c>
      <c r="M20" s="93" t="s">
        <v>2437</v>
      </c>
      <c r="N20" s="93" t="s">
        <v>2443</v>
      </c>
      <c r="O20" s="141" t="s">
        <v>2612</v>
      </c>
      <c r="P20" s="153"/>
      <c r="Q20" s="93" t="s">
        <v>2409</v>
      </c>
    </row>
    <row r="21" spans="1:17" s="119" customFormat="1" ht="18" x14ac:dyDescent="0.25">
      <c r="A21" s="141" t="str">
        <f>VLOOKUP(E21,'LISTADO ATM'!$A$2:$C$901,3,0)</f>
        <v>NORTE</v>
      </c>
      <c r="B21" s="154" t="s">
        <v>2741</v>
      </c>
      <c r="C21" s="94">
        <v>44471.490439814814</v>
      </c>
      <c r="D21" s="94" t="s">
        <v>2632</v>
      </c>
      <c r="E21" s="156">
        <v>129</v>
      </c>
      <c r="F21" s="154" t="str">
        <f>VLOOKUP(E21,VIP!$A$2:$O16490,2,0)</f>
        <v>DRBR129</v>
      </c>
      <c r="G21" s="141" t="str">
        <f>VLOOKUP(E21,'LISTADO ATM'!$A$2:$B$900,2,0)</f>
        <v xml:space="preserve">ATM Multicentro La Sirena (Santiago) </v>
      </c>
      <c r="H21" s="141" t="str">
        <f>VLOOKUP(E21,VIP!$A$2:$O21451,7,FALSE)</f>
        <v>Si</v>
      </c>
      <c r="I21" s="141" t="str">
        <f>VLOOKUP(E21,VIP!$A$2:$O13416,8,FALSE)</f>
        <v>Si</v>
      </c>
      <c r="J21" s="141" t="str">
        <f>VLOOKUP(E21,VIP!$A$2:$O13366,8,FALSE)</f>
        <v>Si</v>
      </c>
      <c r="K21" s="141" t="str">
        <f>VLOOKUP(E21,VIP!$A$2:$O16940,6,0)</f>
        <v>SI</v>
      </c>
      <c r="L21" s="153" t="s">
        <v>2409</v>
      </c>
      <c r="M21" s="93" t="s">
        <v>2437</v>
      </c>
      <c r="N21" s="93" t="s">
        <v>2443</v>
      </c>
      <c r="O21" s="141" t="s">
        <v>2631</v>
      </c>
      <c r="P21" s="153"/>
      <c r="Q21" s="93" t="s">
        <v>2409</v>
      </c>
    </row>
    <row r="22" spans="1:17" s="119" customFormat="1" ht="18" x14ac:dyDescent="0.25">
      <c r="A22" s="141" t="str">
        <f>VLOOKUP(E22,'LISTADO ATM'!$A$2:$C$901,3,0)</f>
        <v>ESTE</v>
      </c>
      <c r="B22" s="154" t="s">
        <v>2742</v>
      </c>
      <c r="C22" s="94">
        <v>44471.489351851851</v>
      </c>
      <c r="D22" s="94" t="s">
        <v>2459</v>
      </c>
      <c r="E22" s="156">
        <v>366</v>
      </c>
      <c r="F22" s="154" t="str">
        <f>VLOOKUP(E22,VIP!$A$2:$O16491,2,0)</f>
        <v>DRBR366</v>
      </c>
      <c r="G22" s="141" t="str">
        <f>VLOOKUP(E22,'LISTADO ATM'!$A$2:$B$900,2,0)</f>
        <v>ATM Oficina Boulevard (Higuey) II</v>
      </c>
      <c r="H22" s="141" t="str">
        <f>VLOOKUP(E22,VIP!$A$2:$O21452,7,FALSE)</f>
        <v>N/A</v>
      </c>
      <c r="I22" s="141" t="str">
        <f>VLOOKUP(E22,VIP!$A$2:$O13417,8,FALSE)</f>
        <v>N/A</v>
      </c>
      <c r="J22" s="141" t="str">
        <f>VLOOKUP(E22,VIP!$A$2:$O13367,8,FALSE)</f>
        <v>N/A</v>
      </c>
      <c r="K22" s="141" t="str">
        <f>VLOOKUP(E22,VIP!$A$2:$O16941,6,0)</f>
        <v>N/A</v>
      </c>
      <c r="L22" s="153" t="s">
        <v>2409</v>
      </c>
      <c r="M22" s="93" t="s">
        <v>2437</v>
      </c>
      <c r="N22" s="93" t="s">
        <v>2443</v>
      </c>
      <c r="O22" s="141" t="s">
        <v>2612</v>
      </c>
      <c r="P22" s="153"/>
      <c r="Q22" s="93" t="s">
        <v>2409</v>
      </c>
    </row>
    <row r="23" spans="1:17" s="119" customFormat="1" ht="18" x14ac:dyDescent="0.25">
      <c r="A23" s="141" t="str">
        <f>VLOOKUP(E23,'LISTADO ATM'!$A$2:$C$901,3,0)</f>
        <v>DISTRITO NACIONAL</v>
      </c>
      <c r="B23" s="154" t="s">
        <v>2679</v>
      </c>
      <c r="C23" s="94">
        <v>44471.449756944443</v>
      </c>
      <c r="D23" s="94" t="s">
        <v>2459</v>
      </c>
      <c r="E23" s="156">
        <v>378</v>
      </c>
      <c r="F23" s="154" t="str">
        <f>VLOOKUP(E23,VIP!$A$2:$O16473,2,0)</f>
        <v>DRBR378</v>
      </c>
      <c r="G23" s="141" t="str">
        <f>VLOOKUP(E23,'LISTADO ATM'!$A$2:$B$900,2,0)</f>
        <v>ATM UNP Villa Flores</v>
      </c>
      <c r="H23" s="141" t="str">
        <f>VLOOKUP(E23,VIP!$A$2:$O21434,7,FALSE)</f>
        <v>N/A</v>
      </c>
      <c r="I23" s="141" t="str">
        <f>VLOOKUP(E23,VIP!$A$2:$O13399,8,FALSE)</f>
        <v>N/A</v>
      </c>
      <c r="J23" s="141" t="str">
        <f>VLOOKUP(E23,VIP!$A$2:$O13349,8,FALSE)</f>
        <v>N/A</v>
      </c>
      <c r="K23" s="141" t="str">
        <f>VLOOKUP(E23,VIP!$A$2:$O16923,6,0)</f>
        <v>N/A</v>
      </c>
      <c r="L23" s="153" t="s">
        <v>2409</v>
      </c>
      <c r="M23" s="234" t="s">
        <v>2530</v>
      </c>
      <c r="N23" s="93" t="s">
        <v>2443</v>
      </c>
      <c r="O23" s="141" t="s">
        <v>2612</v>
      </c>
      <c r="P23" s="153"/>
      <c r="Q23" s="235">
        <v>44471.608796296299</v>
      </c>
    </row>
    <row r="24" spans="1:17" s="119" customFormat="1" ht="18" x14ac:dyDescent="0.25">
      <c r="A24" s="141" t="str">
        <f>VLOOKUP(E24,'LISTADO ATM'!$A$2:$C$901,3,0)</f>
        <v>DISTRITO NACIONAL</v>
      </c>
      <c r="B24" s="154" t="s">
        <v>2680</v>
      </c>
      <c r="C24" s="94">
        <v>44471.447488425925</v>
      </c>
      <c r="D24" s="94" t="s">
        <v>2440</v>
      </c>
      <c r="E24" s="156">
        <v>547</v>
      </c>
      <c r="F24" s="154" t="str">
        <f>VLOOKUP(E24,VIP!$A$2:$O16474,2,0)</f>
        <v>DRBR16B</v>
      </c>
      <c r="G24" s="141" t="str">
        <f>VLOOKUP(E24,'LISTADO ATM'!$A$2:$B$900,2,0)</f>
        <v xml:space="preserve">ATM Plaza Lama Herrera </v>
      </c>
      <c r="H24" s="141" t="str">
        <f>VLOOKUP(E24,VIP!$A$2:$O21435,7,FALSE)</f>
        <v>Si</v>
      </c>
      <c r="I24" s="141" t="str">
        <f>VLOOKUP(E24,VIP!$A$2:$O13400,8,FALSE)</f>
        <v>Si</v>
      </c>
      <c r="J24" s="141" t="str">
        <f>VLOOKUP(E24,VIP!$A$2:$O13350,8,FALSE)</f>
        <v>Si</v>
      </c>
      <c r="K24" s="141" t="str">
        <f>VLOOKUP(E24,VIP!$A$2:$O16924,6,0)</f>
        <v>NO</v>
      </c>
      <c r="L24" s="153" t="s">
        <v>2433</v>
      </c>
      <c r="M24" s="93" t="s">
        <v>2437</v>
      </c>
      <c r="N24" s="93" t="s">
        <v>2443</v>
      </c>
      <c r="O24" s="141" t="s">
        <v>2444</v>
      </c>
      <c r="P24" s="153"/>
      <c r="Q24" s="93" t="s">
        <v>2433</v>
      </c>
    </row>
    <row r="25" spans="1:17" s="119" customFormat="1" ht="18" x14ac:dyDescent="0.25">
      <c r="A25" s="141" t="str">
        <f>VLOOKUP(E25,'LISTADO ATM'!$A$2:$C$901,3,0)</f>
        <v>NORTE</v>
      </c>
      <c r="B25" s="154" t="s">
        <v>2681</v>
      </c>
      <c r="C25" s="94">
        <v>44471.44494212963</v>
      </c>
      <c r="D25" s="94" t="s">
        <v>2175</v>
      </c>
      <c r="E25" s="156">
        <v>942</v>
      </c>
      <c r="F25" s="154" t="str">
        <f>VLOOKUP(E25,VIP!$A$2:$O16475,2,0)</f>
        <v>DRBR942</v>
      </c>
      <c r="G25" s="141" t="str">
        <f>VLOOKUP(E25,'LISTADO ATM'!$A$2:$B$900,2,0)</f>
        <v xml:space="preserve">ATM Estación Texaco La Vega </v>
      </c>
      <c r="H25" s="141" t="str">
        <f>VLOOKUP(E25,VIP!$A$2:$O21436,7,FALSE)</f>
        <v>Si</v>
      </c>
      <c r="I25" s="141" t="str">
        <f>VLOOKUP(E25,VIP!$A$2:$O13401,8,FALSE)</f>
        <v>Si</v>
      </c>
      <c r="J25" s="141" t="str">
        <f>VLOOKUP(E25,VIP!$A$2:$O13351,8,FALSE)</f>
        <v>Si</v>
      </c>
      <c r="K25" s="141" t="str">
        <f>VLOOKUP(E25,VIP!$A$2:$O16925,6,0)</f>
        <v>NO</v>
      </c>
      <c r="L25" s="153" t="s">
        <v>2238</v>
      </c>
      <c r="M25" s="234" t="s">
        <v>2530</v>
      </c>
      <c r="N25" s="93" t="s">
        <v>2443</v>
      </c>
      <c r="O25" s="141" t="s">
        <v>2623</v>
      </c>
      <c r="P25" s="153"/>
      <c r="Q25" s="235">
        <v>44471.58666666667</v>
      </c>
    </row>
    <row r="26" spans="1:17" s="119" customFormat="1" ht="18" x14ac:dyDescent="0.25">
      <c r="A26" s="141" t="str">
        <f>VLOOKUP(E26,'LISTADO ATM'!$A$2:$C$901,3,0)</f>
        <v>DISTRITO NACIONAL</v>
      </c>
      <c r="B26" s="154" t="s">
        <v>2682</v>
      </c>
      <c r="C26" s="94">
        <v>44471.44358796296</v>
      </c>
      <c r="D26" s="94" t="s">
        <v>2459</v>
      </c>
      <c r="E26" s="156">
        <v>911</v>
      </c>
      <c r="F26" s="154" t="str">
        <f>VLOOKUP(E26,VIP!$A$2:$O16476,2,0)</f>
        <v>DRBR911</v>
      </c>
      <c r="G26" s="141" t="str">
        <f>VLOOKUP(E26,'LISTADO ATM'!$A$2:$B$900,2,0)</f>
        <v xml:space="preserve">ATM Oficina Venezuela II </v>
      </c>
      <c r="H26" s="141" t="str">
        <f>VLOOKUP(E26,VIP!$A$2:$O21437,7,FALSE)</f>
        <v>Si</v>
      </c>
      <c r="I26" s="141" t="str">
        <f>VLOOKUP(E26,VIP!$A$2:$O13402,8,FALSE)</f>
        <v>Si</v>
      </c>
      <c r="J26" s="141" t="str">
        <f>VLOOKUP(E26,VIP!$A$2:$O13352,8,FALSE)</f>
        <v>Si</v>
      </c>
      <c r="K26" s="141" t="str">
        <f>VLOOKUP(E26,VIP!$A$2:$O16926,6,0)</f>
        <v>SI</v>
      </c>
      <c r="L26" s="153" t="s">
        <v>2409</v>
      </c>
      <c r="M26" s="93" t="s">
        <v>2437</v>
      </c>
      <c r="N26" s="93" t="s">
        <v>2443</v>
      </c>
      <c r="O26" s="141" t="s">
        <v>2612</v>
      </c>
      <c r="P26" s="153"/>
      <c r="Q26" s="93" t="s">
        <v>2409</v>
      </c>
    </row>
    <row r="27" spans="1:17" ht="18" x14ac:dyDescent="0.25">
      <c r="A27" s="141" t="str">
        <f>VLOOKUP(E27,'LISTADO ATM'!$A$2:$C$901,3,0)</f>
        <v>NORTE</v>
      </c>
      <c r="B27" s="154" t="s">
        <v>2683</v>
      </c>
      <c r="C27" s="94">
        <v>44471.442499999997</v>
      </c>
      <c r="D27" s="94" t="s">
        <v>2175</v>
      </c>
      <c r="E27" s="156">
        <v>936</v>
      </c>
      <c r="F27" s="154" t="str">
        <f>VLOOKUP(E27,VIP!$A$2:$O16477,2,0)</f>
        <v>DRBR936</v>
      </c>
      <c r="G27" s="141" t="str">
        <f>VLOOKUP(E27,'LISTADO ATM'!$A$2:$B$900,2,0)</f>
        <v xml:space="preserve">ATM Autobanco Oficina La Vega I </v>
      </c>
      <c r="H27" s="141" t="str">
        <f>VLOOKUP(E27,VIP!$A$2:$O21438,7,FALSE)</f>
        <v>Si</v>
      </c>
      <c r="I27" s="141" t="str">
        <f>VLOOKUP(E27,VIP!$A$2:$O13403,8,FALSE)</f>
        <v>Si</v>
      </c>
      <c r="J27" s="141" t="str">
        <f>VLOOKUP(E27,VIP!$A$2:$O13353,8,FALSE)</f>
        <v>Si</v>
      </c>
      <c r="K27" s="141" t="str">
        <f>VLOOKUP(E27,VIP!$A$2:$O16927,6,0)</f>
        <v>NO</v>
      </c>
      <c r="L27" s="153" t="s">
        <v>2212</v>
      </c>
      <c r="M27" s="93" t="s">
        <v>2437</v>
      </c>
      <c r="N27" s="93" t="s">
        <v>2443</v>
      </c>
      <c r="O27" s="141" t="s">
        <v>2623</v>
      </c>
      <c r="P27" s="153"/>
      <c r="Q27" s="93" t="s">
        <v>2212</v>
      </c>
    </row>
    <row r="28" spans="1:17" ht="18" x14ac:dyDescent="0.25">
      <c r="A28" s="141" t="str">
        <f>VLOOKUP(E28,'LISTADO ATM'!$A$2:$C$901,3,0)</f>
        <v>DISTRITO NACIONAL</v>
      </c>
      <c r="B28" s="154" t="s">
        <v>2684</v>
      </c>
      <c r="C28" s="94">
        <v>44471.440844907411</v>
      </c>
      <c r="D28" s="94" t="s">
        <v>2459</v>
      </c>
      <c r="E28" s="156">
        <v>551</v>
      </c>
      <c r="F28" s="154" t="str">
        <f>VLOOKUP(E28,VIP!$A$2:$O16478,2,0)</f>
        <v>DRBR01C</v>
      </c>
      <c r="G28" s="141" t="str">
        <f>VLOOKUP(E28,'LISTADO ATM'!$A$2:$B$900,2,0)</f>
        <v xml:space="preserve">ATM Oficina Padre Castellanos </v>
      </c>
      <c r="H28" s="141" t="str">
        <f>VLOOKUP(E28,VIP!$A$2:$O21439,7,FALSE)</f>
        <v>Si</v>
      </c>
      <c r="I28" s="141" t="str">
        <f>VLOOKUP(E28,VIP!$A$2:$O13404,8,FALSE)</f>
        <v>Si</v>
      </c>
      <c r="J28" s="141" t="str">
        <f>VLOOKUP(E28,VIP!$A$2:$O13354,8,FALSE)</f>
        <v>Si</v>
      </c>
      <c r="K28" s="141" t="str">
        <f>VLOOKUP(E28,VIP!$A$2:$O16928,6,0)</f>
        <v>NO</v>
      </c>
      <c r="L28" s="153" t="s">
        <v>2409</v>
      </c>
      <c r="M28" s="93" t="s">
        <v>2437</v>
      </c>
      <c r="N28" s="93" t="s">
        <v>2443</v>
      </c>
      <c r="O28" s="141" t="s">
        <v>2612</v>
      </c>
      <c r="P28" s="153"/>
      <c r="Q28" s="93" t="s">
        <v>2409</v>
      </c>
    </row>
    <row r="29" spans="1:17" ht="18" x14ac:dyDescent="0.25">
      <c r="A29" s="141" t="str">
        <f>VLOOKUP(E29,'LISTADO ATM'!$A$2:$C$901,3,0)</f>
        <v>NORTE</v>
      </c>
      <c r="B29" s="154" t="s">
        <v>2685</v>
      </c>
      <c r="C29" s="94">
        <v>44471.439733796295</v>
      </c>
      <c r="D29" s="94" t="s">
        <v>2175</v>
      </c>
      <c r="E29" s="156">
        <v>97</v>
      </c>
      <c r="F29" s="154" t="str">
        <f>VLOOKUP(E29,VIP!$A$2:$O16479,2,0)</f>
        <v>DRBR097</v>
      </c>
      <c r="G29" s="141" t="str">
        <f>VLOOKUP(E29,'LISTADO ATM'!$A$2:$B$900,2,0)</f>
        <v xml:space="preserve">ATM Oficina Villa Riva </v>
      </c>
      <c r="H29" s="141" t="str">
        <f>VLOOKUP(E29,VIP!$A$2:$O21440,7,FALSE)</f>
        <v>Si</v>
      </c>
      <c r="I29" s="141" t="str">
        <f>VLOOKUP(E29,VIP!$A$2:$O13405,8,FALSE)</f>
        <v>Si</v>
      </c>
      <c r="J29" s="141" t="str">
        <f>VLOOKUP(E29,VIP!$A$2:$O13355,8,FALSE)</f>
        <v>Si</v>
      </c>
      <c r="K29" s="141" t="str">
        <f>VLOOKUP(E29,VIP!$A$2:$O16929,6,0)</f>
        <v>NO</v>
      </c>
      <c r="L29" s="153" t="s">
        <v>2630</v>
      </c>
      <c r="M29" s="234" t="s">
        <v>2530</v>
      </c>
      <c r="N29" s="93" t="s">
        <v>2443</v>
      </c>
      <c r="O29" s="141" t="s">
        <v>2623</v>
      </c>
      <c r="P29" s="153"/>
      <c r="Q29" s="235">
        <v>44471.568668981483</v>
      </c>
    </row>
    <row r="30" spans="1:17" ht="18" x14ac:dyDescent="0.25">
      <c r="A30" s="141" t="str">
        <f>VLOOKUP(E30,'LISTADO ATM'!$A$2:$C$901,3,0)</f>
        <v>DISTRITO NACIONAL</v>
      </c>
      <c r="B30" s="154" t="s">
        <v>2686</v>
      </c>
      <c r="C30" s="94">
        <v>44471.439421296294</v>
      </c>
      <c r="D30" s="94" t="s">
        <v>2440</v>
      </c>
      <c r="E30" s="156">
        <v>585</v>
      </c>
      <c r="F30" s="154" t="str">
        <f>VLOOKUP(E30,VIP!$A$2:$O16480,2,0)</f>
        <v>DRBR083</v>
      </c>
      <c r="G30" s="141" t="str">
        <f>VLOOKUP(E30,'LISTADO ATM'!$A$2:$B$900,2,0)</f>
        <v xml:space="preserve">ATM Oficina Haina Oriental </v>
      </c>
      <c r="H30" s="141" t="str">
        <f>VLOOKUP(E30,VIP!$A$2:$O21441,7,FALSE)</f>
        <v>Si</v>
      </c>
      <c r="I30" s="141" t="str">
        <f>VLOOKUP(E30,VIP!$A$2:$O13406,8,FALSE)</f>
        <v>Si</v>
      </c>
      <c r="J30" s="141" t="str">
        <f>VLOOKUP(E30,VIP!$A$2:$O13356,8,FALSE)</f>
        <v>Si</v>
      </c>
      <c r="K30" s="141" t="str">
        <f>VLOOKUP(E30,VIP!$A$2:$O16930,6,0)</f>
        <v>NO</v>
      </c>
      <c r="L30" s="153" t="s">
        <v>2433</v>
      </c>
      <c r="M30" s="93" t="s">
        <v>2437</v>
      </c>
      <c r="N30" s="93" t="s">
        <v>2443</v>
      </c>
      <c r="O30" s="141" t="s">
        <v>2444</v>
      </c>
      <c r="P30" s="153"/>
      <c r="Q30" s="93" t="s">
        <v>2716</v>
      </c>
    </row>
    <row r="31" spans="1:17" ht="18" x14ac:dyDescent="0.25">
      <c r="A31" s="141" t="str">
        <f>VLOOKUP(E31,'LISTADO ATM'!$A$2:$C$901,3,0)</f>
        <v>NORTE</v>
      </c>
      <c r="B31" s="154" t="s">
        <v>2687</v>
      </c>
      <c r="C31" s="94">
        <v>44471.436712962961</v>
      </c>
      <c r="D31" s="94" t="s">
        <v>2459</v>
      </c>
      <c r="E31" s="156">
        <v>990</v>
      </c>
      <c r="F31" s="154" t="str">
        <f>VLOOKUP(E31,VIP!$A$2:$O16481,2,0)</f>
        <v>DRBR742</v>
      </c>
      <c r="G31" s="141" t="str">
        <f>VLOOKUP(E31,'LISTADO ATM'!$A$2:$B$900,2,0)</f>
        <v xml:space="preserve">ATM Autoservicio Bonao II </v>
      </c>
      <c r="H31" s="141" t="str">
        <f>VLOOKUP(E31,VIP!$A$2:$O21442,7,FALSE)</f>
        <v>Si</v>
      </c>
      <c r="I31" s="141" t="str">
        <f>VLOOKUP(E31,VIP!$A$2:$O13407,8,FALSE)</f>
        <v>Si</v>
      </c>
      <c r="J31" s="141" t="str">
        <f>VLOOKUP(E31,VIP!$A$2:$O13357,8,FALSE)</f>
        <v>Si</v>
      </c>
      <c r="K31" s="141" t="str">
        <f>VLOOKUP(E31,VIP!$A$2:$O16931,6,0)</f>
        <v>NO</v>
      </c>
      <c r="L31" s="153" t="s">
        <v>2409</v>
      </c>
      <c r="M31" s="234" t="s">
        <v>2530</v>
      </c>
      <c r="N31" s="93" t="s">
        <v>2443</v>
      </c>
      <c r="O31" s="141" t="s">
        <v>2612</v>
      </c>
      <c r="P31" s="153"/>
      <c r="Q31" s="235">
        <v>44471.607812499999</v>
      </c>
    </row>
    <row r="32" spans="1:17" ht="18" x14ac:dyDescent="0.25">
      <c r="A32" s="141" t="str">
        <f>VLOOKUP(E32,'LISTADO ATM'!$A$2:$C$901,3,0)</f>
        <v>SUR</v>
      </c>
      <c r="B32" s="154" t="s">
        <v>2688</v>
      </c>
      <c r="C32" s="94">
        <v>44471.433981481481</v>
      </c>
      <c r="D32" s="94" t="s">
        <v>2174</v>
      </c>
      <c r="E32" s="156">
        <v>968</v>
      </c>
      <c r="F32" s="154" t="str">
        <f>VLOOKUP(E32,VIP!$A$2:$O16482,2,0)</f>
        <v>DRBR24I</v>
      </c>
      <c r="G32" s="141" t="str">
        <f>VLOOKUP(E32,'LISTADO ATM'!$A$2:$B$900,2,0)</f>
        <v xml:space="preserve">ATM UNP Mercado Baní </v>
      </c>
      <c r="H32" s="141" t="str">
        <f>VLOOKUP(E32,VIP!$A$2:$O21443,7,FALSE)</f>
        <v>Si</v>
      </c>
      <c r="I32" s="141" t="str">
        <f>VLOOKUP(E32,VIP!$A$2:$O13408,8,FALSE)</f>
        <v>Si</v>
      </c>
      <c r="J32" s="141" t="str">
        <f>VLOOKUP(E32,VIP!$A$2:$O13358,8,FALSE)</f>
        <v>Si</v>
      </c>
      <c r="K32" s="141" t="str">
        <f>VLOOKUP(E32,VIP!$A$2:$O16932,6,0)</f>
        <v>SI</v>
      </c>
      <c r="L32" s="153" t="s">
        <v>2212</v>
      </c>
      <c r="M32" s="234" t="s">
        <v>2530</v>
      </c>
      <c r="N32" s="93" t="s">
        <v>2443</v>
      </c>
      <c r="O32" s="141" t="s">
        <v>2445</v>
      </c>
      <c r="P32" s="153"/>
      <c r="Q32" s="235">
        <v>44471.555798611109</v>
      </c>
    </row>
    <row r="33" spans="1:17" ht="18" x14ac:dyDescent="0.25">
      <c r="A33" s="141" t="str">
        <f>VLOOKUP(E33,'LISTADO ATM'!$A$2:$C$901,3,0)</f>
        <v>ESTE</v>
      </c>
      <c r="B33" s="154" t="s">
        <v>2689</v>
      </c>
      <c r="C33" s="94">
        <v>44471.432962962965</v>
      </c>
      <c r="D33" s="94" t="s">
        <v>2174</v>
      </c>
      <c r="E33" s="156">
        <v>519</v>
      </c>
      <c r="F33" s="154" t="str">
        <f>VLOOKUP(E33,VIP!$A$2:$O16483,2,0)</f>
        <v>DRBR519</v>
      </c>
      <c r="G33" s="141" t="str">
        <f>VLOOKUP(E33,'LISTADO ATM'!$A$2:$B$900,2,0)</f>
        <v xml:space="preserve">ATM Plaza Estrella (Bávaro) </v>
      </c>
      <c r="H33" s="141" t="str">
        <f>VLOOKUP(E33,VIP!$A$2:$O21444,7,FALSE)</f>
        <v>Si</v>
      </c>
      <c r="I33" s="141" t="str">
        <f>VLOOKUP(E33,VIP!$A$2:$O13409,8,FALSE)</f>
        <v>Si</v>
      </c>
      <c r="J33" s="141" t="str">
        <f>VLOOKUP(E33,VIP!$A$2:$O13359,8,FALSE)</f>
        <v>Si</v>
      </c>
      <c r="K33" s="141" t="str">
        <f>VLOOKUP(E33,VIP!$A$2:$O16933,6,0)</f>
        <v>NO</v>
      </c>
      <c r="L33" s="153" t="s">
        <v>2212</v>
      </c>
      <c r="M33" s="234" t="s">
        <v>2530</v>
      </c>
      <c r="N33" s="93" t="s">
        <v>2443</v>
      </c>
      <c r="O33" s="141" t="s">
        <v>2445</v>
      </c>
      <c r="P33" s="153"/>
      <c r="Q33" s="235">
        <v>44471.564826388887</v>
      </c>
    </row>
    <row r="34" spans="1:17" ht="18" x14ac:dyDescent="0.25">
      <c r="A34" s="141" t="str">
        <f>VLOOKUP(E34,'LISTADO ATM'!$A$2:$C$901,3,0)</f>
        <v>ESTE</v>
      </c>
      <c r="B34" s="154" t="s">
        <v>2690</v>
      </c>
      <c r="C34" s="94">
        <v>44471.432002314818</v>
      </c>
      <c r="D34" s="94" t="s">
        <v>2174</v>
      </c>
      <c r="E34" s="156">
        <v>188</v>
      </c>
      <c r="F34" s="154" t="str">
        <f>VLOOKUP(E34,VIP!$A$2:$O16484,2,0)</f>
        <v>DRBR188</v>
      </c>
      <c r="G34" s="141" t="str">
        <f>VLOOKUP(E34,'LISTADO ATM'!$A$2:$B$900,2,0)</f>
        <v xml:space="preserve">ATM UNP Miches </v>
      </c>
      <c r="H34" s="141" t="str">
        <f>VLOOKUP(E34,VIP!$A$2:$O21445,7,FALSE)</f>
        <v>Si</v>
      </c>
      <c r="I34" s="141" t="str">
        <f>VLOOKUP(E34,VIP!$A$2:$O13410,8,FALSE)</f>
        <v>Si</v>
      </c>
      <c r="J34" s="141" t="str">
        <f>VLOOKUP(E34,VIP!$A$2:$O13360,8,FALSE)</f>
        <v>Si</v>
      </c>
      <c r="K34" s="141" t="str">
        <f>VLOOKUP(E34,VIP!$A$2:$O16934,6,0)</f>
        <v>NO</v>
      </c>
      <c r="L34" s="153" t="s">
        <v>2212</v>
      </c>
      <c r="M34" s="234" t="s">
        <v>2530</v>
      </c>
      <c r="N34" s="93" t="s">
        <v>2443</v>
      </c>
      <c r="O34" s="141" t="s">
        <v>2445</v>
      </c>
      <c r="P34" s="153"/>
      <c r="Q34" s="235">
        <v>44471.566365740742</v>
      </c>
    </row>
    <row r="35" spans="1:17" ht="18" x14ac:dyDescent="0.25">
      <c r="A35" s="141" t="str">
        <f>VLOOKUP(E35,'LISTADO ATM'!$A$2:$C$901,3,0)</f>
        <v>NORTE</v>
      </c>
      <c r="B35" s="154" t="s">
        <v>2691</v>
      </c>
      <c r="C35" s="94">
        <v>44471.431400462963</v>
      </c>
      <c r="D35" s="94" t="s">
        <v>2174</v>
      </c>
      <c r="E35" s="156">
        <v>262</v>
      </c>
      <c r="F35" s="154" t="str">
        <f>VLOOKUP(E35,VIP!$A$2:$O16485,2,0)</f>
        <v>DRBR262</v>
      </c>
      <c r="G35" s="141" t="str">
        <f>VLOOKUP(E35,'LISTADO ATM'!$A$2:$B$900,2,0)</f>
        <v xml:space="preserve">ATM Oficina Obras Públicas (Santiago) </v>
      </c>
      <c r="H35" s="141" t="str">
        <f>VLOOKUP(E35,VIP!$A$2:$O21446,7,FALSE)</f>
        <v>Si</v>
      </c>
      <c r="I35" s="141" t="str">
        <f>VLOOKUP(E35,VIP!$A$2:$O13411,8,FALSE)</f>
        <v>Si</v>
      </c>
      <c r="J35" s="141" t="str">
        <f>VLOOKUP(E35,VIP!$A$2:$O13361,8,FALSE)</f>
        <v>Si</v>
      </c>
      <c r="K35" s="141" t="str">
        <f>VLOOKUP(E35,VIP!$A$2:$O16935,6,0)</f>
        <v>SI</v>
      </c>
      <c r="L35" s="153" t="s">
        <v>2212</v>
      </c>
      <c r="M35" s="93" t="s">
        <v>2437</v>
      </c>
      <c r="N35" s="93" t="s">
        <v>2443</v>
      </c>
      <c r="O35" s="141" t="s">
        <v>2445</v>
      </c>
      <c r="P35" s="153"/>
      <c r="Q35" s="93" t="s">
        <v>2212</v>
      </c>
    </row>
    <row r="36" spans="1:17" ht="18" x14ac:dyDescent="0.25">
      <c r="A36" s="141" t="str">
        <f>VLOOKUP(E36,'LISTADO ATM'!$A$2:$C$901,3,0)</f>
        <v>DISTRITO NACIONAL</v>
      </c>
      <c r="B36" s="154" t="s">
        <v>2692</v>
      </c>
      <c r="C36" s="94">
        <v>44471.415486111109</v>
      </c>
      <c r="D36" s="94" t="s">
        <v>2440</v>
      </c>
      <c r="E36" s="156">
        <v>169</v>
      </c>
      <c r="F36" s="154" t="str">
        <f>VLOOKUP(E36,VIP!$A$2:$O16486,2,0)</f>
        <v>DRBR169</v>
      </c>
      <c r="G36" s="141" t="str">
        <f>VLOOKUP(E36,'LISTADO ATM'!$A$2:$B$900,2,0)</f>
        <v xml:space="preserve">ATM Oficina Caonabo </v>
      </c>
      <c r="H36" s="141" t="str">
        <f>VLOOKUP(E36,VIP!$A$2:$O21447,7,FALSE)</f>
        <v>Si</v>
      </c>
      <c r="I36" s="141" t="str">
        <f>VLOOKUP(E36,VIP!$A$2:$O13412,8,FALSE)</f>
        <v>Si</v>
      </c>
      <c r="J36" s="141" t="str">
        <f>VLOOKUP(E36,VIP!$A$2:$O13362,8,FALSE)</f>
        <v>Si</v>
      </c>
      <c r="K36" s="141" t="str">
        <f>VLOOKUP(E36,VIP!$A$2:$O16936,6,0)</f>
        <v>NO</v>
      </c>
      <c r="L36" s="153" t="s">
        <v>2409</v>
      </c>
      <c r="M36" s="234" t="s">
        <v>2530</v>
      </c>
      <c r="N36" s="93" t="s">
        <v>2443</v>
      </c>
      <c r="O36" s="141" t="s">
        <v>2444</v>
      </c>
      <c r="P36" s="153"/>
      <c r="Q36" s="235">
        <v>44471.604756944442</v>
      </c>
    </row>
    <row r="37" spans="1:17" ht="18" x14ac:dyDescent="0.25">
      <c r="A37" s="141" t="str">
        <f>VLOOKUP(E37,'LISTADO ATM'!$A$2:$C$901,3,0)</f>
        <v>DISTRITO NACIONAL</v>
      </c>
      <c r="B37" s="154" t="s">
        <v>2693</v>
      </c>
      <c r="C37" s="94">
        <v>44471.413518518515</v>
      </c>
      <c r="D37" s="94" t="s">
        <v>2440</v>
      </c>
      <c r="E37" s="156">
        <v>696</v>
      </c>
      <c r="F37" s="154" t="str">
        <f>VLOOKUP(E37,VIP!$A$2:$O16487,2,0)</f>
        <v>DRBR696</v>
      </c>
      <c r="G37" s="141" t="str">
        <f>VLOOKUP(E37,'LISTADO ATM'!$A$2:$B$900,2,0)</f>
        <v>ATM Olé Jacobo Majluta</v>
      </c>
      <c r="H37" s="141" t="str">
        <f>VLOOKUP(E37,VIP!$A$2:$O21448,7,FALSE)</f>
        <v>Si</v>
      </c>
      <c r="I37" s="141" t="str">
        <f>VLOOKUP(E37,VIP!$A$2:$O13413,8,FALSE)</f>
        <v>Si</v>
      </c>
      <c r="J37" s="141" t="str">
        <f>VLOOKUP(E37,VIP!$A$2:$O13363,8,FALSE)</f>
        <v>Si</v>
      </c>
      <c r="K37" s="141" t="str">
        <f>VLOOKUP(E37,VIP!$A$2:$O16937,6,0)</f>
        <v>NO</v>
      </c>
      <c r="L37" s="153" t="s">
        <v>2716</v>
      </c>
      <c r="M37" s="93" t="s">
        <v>2437</v>
      </c>
      <c r="N37" s="93" t="s">
        <v>2443</v>
      </c>
      <c r="O37" s="141" t="s">
        <v>2444</v>
      </c>
      <c r="P37" s="153"/>
      <c r="Q37" s="93" t="s">
        <v>2716</v>
      </c>
    </row>
    <row r="38" spans="1:17" ht="18" x14ac:dyDescent="0.25">
      <c r="A38" s="141" t="str">
        <f>VLOOKUP(E38,'LISTADO ATM'!$A$2:$C$901,3,0)</f>
        <v>DISTRITO NACIONAL</v>
      </c>
      <c r="B38" s="154" t="s">
        <v>2694</v>
      </c>
      <c r="C38" s="94">
        <v>44471.412488425929</v>
      </c>
      <c r="D38" s="94" t="s">
        <v>2440</v>
      </c>
      <c r="E38" s="156">
        <v>31</v>
      </c>
      <c r="F38" s="154" t="str">
        <f>VLOOKUP(E38,VIP!$A$2:$O16488,2,0)</f>
        <v>DRBR031</v>
      </c>
      <c r="G38" s="141" t="str">
        <f>VLOOKUP(E38,'LISTADO ATM'!$A$2:$B$900,2,0)</f>
        <v xml:space="preserve">ATM Oficina San Martín I </v>
      </c>
      <c r="H38" s="141" t="str">
        <f>VLOOKUP(E38,VIP!$A$2:$O21449,7,FALSE)</f>
        <v>Si</v>
      </c>
      <c r="I38" s="141" t="str">
        <f>VLOOKUP(E38,VIP!$A$2:$O13414,8,FALSE)</f>
        <v>Si</v>
      </c>
      <c r="J38" s="141" t="str">
        <f>VLOOKUP(E38,VIP!$A$2:$O13364,8,FALSE)</f>
        <v>Si</v>
      </c>
      <c r="K38" s="141" t="str">
        <f>VLOOKUP(E38,VIP!$A$2:$O16938,6,0)</f>
        <v>NO</v>
      </c>
      <c r="L38" s="153" t="s">
        <v>2409</v>
      </c>
      <c r="M38" s="93" t="s">
        <v>2437</v>
      </c>
      <c r="N38" s="93" t="s">
        <v>2443</v>
      </c>
      <c r="O38" s="141" t="s">
        <v>2444</v>
      </c>
      <c r="P38" s="153"/>
      <c r="Q38" s="93" t="s">
        <v>2409</v>
      </c>
    </row>
    <row r="39" spans="1:17" ht="18" x14ac:dyDescent="0.25">
      <c r="A39" s="141" t="str">
        <f>VLOOKUP(E39,'LISTADO ATM'!$A$2:$C$901,3,0)</f>
        <v>DISTRITO NACIONAL</v>
      </c>
      <c r="B39" s="154" t="s">
        <v>2695</v>
      </c>
      <c r="C39" s="94">
        <v>44471.411377314813</v>
      </c>
      <c r="D39" s="94" t="s">
        <v>2440</v>
      </c>
      <c r="E39" s="156">
        <v>793</v>
      </c>
      <c r="F39" s="154" t="str">
        <f>VLOOKUP(E39,VIP!$A$2:$O16489,2,0)</f>
        <v>DRBR793</v>
      </c>
      <c r="G39" s="141" t="str">
        <f>VLOOKUP(E39,'LISTADO ATM'!$A$2:$B$900,2,0)</f>
        <v xml:space="preserve">ATM Centro de Caja Agora Mall </v>
      </c>
      <c r="H39" s="141" t="str">
        <f>VLOOKUP(E39,VIP!$A$2:$O21450,7,FALSE)</f>
        <v>Si</v>
      </c>
      <c r="I39" s="141" t="str">
        <f>VLOOKUP(E39,VIP!$A$2:$O13415,8,FALSE)</f>
        <v>Si</v>
      </c>
      <c r="J39" s="141" t="str">
        <f>VLOOKUP(E39,VIP!$A$2:$O13365,8,FALSE)</f>
        <v>Si</v>
      </c>
      <c r="K39" s="141" t="str">
        <f>VLOOKUP(E39,VIP!$A$2:$O16939,6,0)</f>
        <v>NO</v>
      </c>
      <c r="L39" s="153" t="s">
        <v>2409</v>
      </c>
      <c r="M39" s="234" t="s">
        <v>2530</v>
      </c>
      <c r="N39" s="93" t="s">
        <v>2443</v>
      </c>
      <c r="O39" s="141" t="s">
        <v>2444</v>
      </c>
      <c r="P39" s="153"/>
      <c r="Q39" s="235">
        <v>44471.609340277777</v>
      </c>
    </row>
    <row r="40" spans="1:17" ht="18" x14ac:dyDescent="0.25">
      <c r="A40" s="141" t="str">
        <f>VLOOKUP(E40,'LISTADO ATM'!$A$2:$C$901,3,0)</f>
        <v>DISTRITO NACIONAL</v>
      </c>
      <c r="B40" s="154" t="s">
        <v>2696</v>
      </c>
      <c r="C40" s="94">
        <v>44471.410173611112</v>
      </c>
      <c r="D40" s="94" t="s">
        <v>2440</v>
      </c>
      <c r="E40" s="156">
        <v>416</v>
      </c>
      <c r="F40" s="154" t="str">
        <f>VLOOKUP(E40,VIP!$A$2:$O16490,2,0)</f>
        <v>DRBR416</v>
      </c>
      <c r="G40" s="141" t="str">
        <f>VLOOKUP(E40,'LISTADO ATM'!$A$2:$B$900,2,0)</f>
        <v xml:space="preserve">ATM Autobanco San Martín II </v>
      </c>
      <c r="H40" s="141" t="str">
        <f>VLOOKUP(E40,VIP!$A$2:$O21451,7,FALSE)</f>
        <v>Si</v>
      </c>
      <c r="I40" s="141" t="str">
        <f>VLOOKUP(E40,VIP!$A$2:$O13416,8,FALSE)</f>
        <v>Si</v>
      </c>
      <c r="J40" s="141" t="str">
        <f>VLOOKUP(E40,VIP!$A$2:$O13366,8,FALSE)</f>
        <v>Si</v>
      </c>
      <c r="K40" s="141" t="str">
        <f>VLOOKUP(E40,VIP!$A$2:$O16940,6,0)</f>
        <v>NO</v>
      </c>
      <c r="L40" s="153" t="s">
        <v>2409</v>
      </c>
      <c r="M40" s="93" t="s">
        <v>2437</v>
      </c>
      <c r="N40" s="93" t="s">
        <v>2443</v>
      </c>
      <c r="O40" s="141" t="s">
        <v>2444</v>
      </c>
      <c r="P40" s="153"/>
      <c r="Q40" s="93" t="s">
        <v>2409</v>
      </c>
    </row>
    <row r="41" spans="1:17" ht="18" x14ac:dyDescent="0.25">
      <c r="A41" s="141" t="str">
        <f>VLOOKUP(E41,'LISTADO ATM'!$A$2:$C$901,3,0)</f>
        <v>NORTE</v>
      </c>
      <c r="B41" s="154" t="s">
        <v>2697</v>
      </c>
      <c r="C41" s="94">
        <v>44471.402268518519</v>
      </c>
      <c r="D41" s="94" t="s">
        <v>2459</v>
      </c>
      <c r="E41" s="156">
        <v>372</v>
      </c>
      <c r="F41" s="154" t="str">
        <f>VLOOKUP(E41,VIP!$A$2:$O16491,2,0)</f>
        <v>DRBR372</v>
      </c>
      <c r="G41" s="141" t="str">
        <f>VLOOKUP(E41,'LISTADO ATM'!$A$2:$B$900,2,0)</f>
        <v>ATM Oficina Sánchez II</v>
      </c>
      <c r="H41" s="141" t="str">
        <f>VLOOKUP(E41,VIP!$A$2:$O21452,7,FALSE)</f>
        <v>N/A</v>
      </c>
      <c r="I41" s="141" t="str">
        <f>VLOOKUP(E41,VIP!$A$2:$O13417,8,FALSE)</f>
        <v>N/A</v>
      </c>
      <c r="J41" s="141" t="str">
        <f>VLOOKUP(E41,VIP!$A$2:$O13367,8,FALSE)</f>
        <v>N/A</v>
      </c>
      <c r="K41" s="141" t="str">
        <f>VLOOKUP(E41,VIP!$A$2:$O16941,6,0)</f>
        <v>N/A</v>
      </c>
      <c r="L41" s="153" t="s">
        <v>2409</v>
      </c>
      <c r="M41" s="234" t="s">
        <v>2530</v>
      </c>
      <c r="N41" s="93" t="s">
        <v>2443</v>
      </c>
      <c r="O41" s="141" t="s">
        <v>2612</v>
      </c>
      <c r="P41" s="153"/>
      <c r="Q41" s="235">
        <v>44471.603263888886</v>
      </c>
    </row>
    <row r="42" spans="1:17" ht="18" x14ac:dyDescent="0.25">
      <c r="A42" s="141" t="str">
        <f>VLOOKUP(E42,'LISTADO ATM'!$A$2:$C$901,3,0)</f>
        <v>SUR</v>
      </c>
      <c r="B42" s="154" t="s">
        <v>2717</v>
      </c>
      <c r="C42" s="94">
        <v>44471.397245370368</v>
      </c>
      <c r="D42" s="94" t="s">
        <v>2459</v>
      </c>
      <c r="E42" s="156">
        <v>984</v>
      </c>
      <c r="F42" s="154" t="str">
        <f>VLOOKUP(E42,VIP!$A$2:$O16475,2,0)</f>
        <v>DRBR984</v>
      </c>
      <c r="G42" s="141" t="str">
        <f>VLOOKUP(E42,'LISTADO ATM'!$A$2:$B$900,2,0)</f>
        <v xml:space="preserve">ATM Oficina Neiba II </v>
      </c>
      <c r="H42" s="141" t="str">
        <f>VLOOKUP(E42,VIP!$A$2:$O21436,7,FALSE)</f>
        <v>Si</v>
      </c>
      <c r="I42" s="141" t="str">
        <f>VLOOKUP(E42,VIP!$A$2:$O13401,8,FALSE)</f>
        <v>Si</v>
      </c>
      <c r="J42" s="141" t="str">
        <f>VLOOKUP(E42,VIP!$A$2:$O13351,8,FALSE)</f>
        <v>Si</v>
      </c>
      <c r="K42" s="141" t="str">
        <f>VLOOKUP(E42,VIP!$A$2:$O16925,6,0)</f>
        <v>NO</v>
      </c>
      <c r="L42" s="153" t="s">
        <v>2723</v>
      </c>
      <c r="M42" s="234" t="s">
        <v>2530</v>
      </c>
      <c r="N42" s="234" t="s">
        <v>2721</v>
      </c>
      <c r="O42" s="141" t="s">
        <v>2722</v>
      </c>
      <c r="P42" s="153"/>
      <c r="Q42" s="234" t="s">
        <v>2530</v>
      </c>
    </row>
    <row r="43" spans="1:17" ht="18" x14ac:dyDescent="0.25">
      <c r="A43" s="141" t="str">
        <f>VLOOKUP(E43,'LISTADO ATM'!$A$2:$C$901,3,0)</f>
        <v>SUR</v>
      </c>
      <c r="B43" s="154" t="s">
        <v>2718</v>
      </c>
      <c r="C43" s="94">
        <v>44471.39576388889</v>
      </c>
      <c r="D43" s="94" t="s">
        <v>2459</v>
      </c>
      <c r="E43" s="156">
        <v>48</v>
      </c>
      <c r="F43" s="154" t="str">
        <f>VLOOKUP(E43,VIP!$A$2:$O16476,2,0)</f>
        <v>DRBR048</v>
      </c>
      <c r="G43" s="141" t="str">
        <f>VLOOKUP(E43,'LISTADO ATM'!$A$2:$B$900,2,0)</f>
        <v xml:space="preserve">ATM Autoservicio Neiba I </v>
      </c>
      <c r="H43" s="141" t="str">
        <f>VLOOKUP(E43,VIP!$A$2:$O21437,7,FALSE)</f>
        <v>Si</v>
      </c>
      <c r="I43" s="141" t="str">
        <f>VLOOKUP(E43,VIP!$A$2:$O13402,8,FALSE)</f>
        <v>Si</v>
      </c>
      <c r="J43" s="141" t="str">
        <f>VLOOKUP(E43,VIP!$A$2:$O13352,8,FALSE)</f>
        <v>Si</v>
      </c>
      <c r="K43" s="141" t="str">
        <f>VLOOKUP(E43,VIP!$A$2:$O16926,6,0)</f>
        <v>SI</v>
      </c>
      <c r="L43" s="153" t="s">
        <v>2723</v>
      </c>
      <c r="M43" s="234" t="s">
        <v>2530</v>
      </c>
      <c r="N43" s="234" t="s">
        <v>2721</v>
      </c>
      <c r="O43" s="141" t="s">
        <v>2722</v>
      </c>
      <c r="P43" s="153"/>
      <c r="Q43" s="234" t="s">
        <v>2530</v>
      </c>
    </row>
    <row r="44" spans="1:17" ht="18" x14ac:dyDescent="0.25">
      <c r="A44" s="141" t="str">
        <f>VLOOKUP(E44,'LISTADO ATM'!$A$2:$C$901,3,0)</f>
        <v>SUR</v>
      </c>
      <c r="B44" s="154" t="s">
        <v>2719</v>
      </c>
      <c r="C44" s="94">
        <v>44471.393703703703</v>
      </c>
      <c r="D44" s="94" t="s">
        <v>2459</v>
      </c>
      <c r="E44" s="156">
        <v>342</v>
      </c>
      <c r="F44" s="154" t="str">
        <f>VLOOKUP(E44,VIP!$A$2:$O16477,2,0)</f>
        <v>DRBR342</v>
      </c>
      <c r="G44" s="141" t="str">
        <f>VLOOKUP(E44,'LISTADO ATM'!$A$2:$B$900,2,0)</f>
        <v>ATM Oficina Obras Públicas Azua</v>
      </c>
      <c r="H44" s="141" t="str">
        <f>VLOOKUP(E44,VIP!$A$2:$O21438,7,FALSE)</f>
        <v>Si</v>
      </c>
      <c r="I44" s="141" t="str">
        <f>VLOOKUP(E44,VIP!$A$2:$O13403,8,FALSE)</f>
        <v>Si</v>
      </c>
      <c r="J44" s="141" t="str">
        <f>VLOOKUP(E44,VIP!$A$2:$O13353,8,FALSE)</f>
        <v>Si</v>
      </c>
      <c r="K44" s="141" t="str">
        <f>VLOOKUP(E44,VIP!$A$2:$O16927,6,0)</f>
        <v>SI</v>
      </c>
      <c r="L44" s="153" t="s">
        <v>2723</v>
      </c>
      <c r="M44" s="234" t="s">
        <v>2530</v>
      </c>
      <c r="N44" s="234" t="s">
        <v>2721</v>
      </c>
      <c r="O44" s="141" t="s">
        <v>2722</v>
      </c>
      <c r="P44" s="153"/>
      <c r="Q44" s="234" t="s">
        <v>2530</v>
      </c>
    </row>
    <row r="45" spans="1:17" ht="18" x14ac:dyDescent="0.25">
      <c r="A45" s="141" t="str">
        <f>VLOOKUP(E45,'LISTADO ATM'!$A$2:$C$901,3,0)</f>
        <v>NORTE</v>
      </c>
      <c r="B45" s="154" t="s">
        <v>2720</v>
      </c>
      <c r="C45" s="94">
        <v>44471.392777777779</v>
      </c>
      <c r="D45" s="94" t="s">
        <v>2459</v>
      </c>
      <c r="E45" s="156">
        <v>380</v>
      </c>
      <c r="F45" s="154" t="str">
        <f>VLOOKUP(E45,VIP!$A$2:$O16478,2,0)</f>
        <v>DRBR380</v>
      </c>
      <c r="G45" s="141" t="str">
        <f>VLOOKUP(E45,'LISTADO ATM'!$A$2:$B$900,2,0)</f>
        <v xml:space="preserve">ATM Oficina Navarrete </v>
      </c>
      <c r="H45" s="141" t="str">
        <f>VLOOKUP(E45,VIP!$A$2:$O21439,7,FALSE)</f>
        <v>Si</v>
      </c>
      <c r="I45" s="141" t="str">
        <f>VLOOKUP(E45,VIP!$A$2:$O13404,8,FALSE)</f>
        <v>Si</v>
      </c>
      <c r="J45" s="141" t="str">
        <f>VLOOKUP(E45,VIP!$A$2:$O13354,8,FALSE)</f>
        <v>Si</v>
      </c>
      <c r="K45" s="141" t="str">
        <f>VLOOKUP(E45,VIP!$A$2:$O16928,6,0)</f>
        <v>NO</v>
      </c>
      <c r="L45" s="153" t="s">
        <v>2723</v>
      </c>
      <c r="M45" s="234" t="s">
        <v>2530</v>
      </c>
      <c r="N45" s="234" t="s">
        <v>2721</v>
      </c>
      <c r="O45" s="141" t="s">
        <v>2722</v>
      </c>
      <c r="P45" s="153"/>
      <c r="Q45" s="234" t="s">
        <v>2530</v>
      </c>
    </row>
    <row r="46" spans="1:17" ht="18" x14ac:dyDescent="0.25">
      <c r="A46" s="141" t="str">
        <f>VLOOKUP(E46,'LISTADO ATM'!$A$2:$C$901,3,0)</f>
        <v>NORTE</v>
      </c>
      <c r="B46" s="154" t="s">
        <v>2698</v>
      </c>
      <c r="C46" s="94">
        <v>44471.383449074077</v>
      </c>
      <c r="D46" s="94" t="s">
        <v>2174</v>
      </c>
      <c r="E46" s="156">
        <v>666</v>
      </c>
      <c r="F46" s="154" t="str">
        <f>VLOOKUP(E46,VIP!$A$2:$O16493,2,0)</f>
        <v>DRBR666</v>
      </c>
      <c r="G46" s="141" t="str">
        <f>VLOOKUP(E46,'LISTADO ATM'!$A$2:$B$900,2,0)</f>
        <v>ATM S/M El Porvernir Libert</v>
      </c>
      <c r="H46" s="141" t="str">
        <f>VLOOKUP(E46,VIP!$A$2:$O21454,7,FALSE)</f>
        <v>N/A</v>
      </c>
      <c r="I46" s="141" t="str">
        <f>VLOOKUP(E46,VIP!$A$2:$O13419,8,FALSE)</f>
        <v>N/A</v>
      </c>
      <c r="J46" s="141" t="str">
        <f>VLOOKUP(E46,VIP!$A$2:$O13369,8,FALSE)</f>
        <v>N/A</v>
      </c>
      <c r="K46" s="141" t="str">
        <f>VLOOKUP(E46,VIP!$A$2:$O16943,6,0)</f>
        <v>N/A</v>
      </c>
      <c r="L46" s="153" t="s">
        <v>2455</v>
      </c>
      <c r="M46" s="234" t="s">
        <v>2530</v>
      </c>
      <c r="N46" s="93" t="s">
        <v>2443</v>
      </c>
      <c r="O46" s="141" t="s">
        <v>2445</v>
      </c>
      <c r="P46" s="153"/>
      <c r="Q46" s="235">
        <v>44471.617037037038</v>
      </c>
    </row>
    <row r="47" spans="1:17" ht="18" x14ac:dyDescent="0.25">
      <c r="A47" s="141" t="str">
        <f>VLOOKUP(E47,'LISTADO ATM'!$A$2:$C$901,3,0)</f>
        <v>SUR</v>
      </c>
      <c r="B47" s="154" t="s">
        <v>2699</v>
      </c>
      <c r="C47" s="94">
        <v>44471.38175925926</v>
      </c>
      <c r="D47" s="94" t="s">
        <v>2459</v>
      </c>
      <c r="E47" s="156">
        <v>137</v>
      </c>
      <c r="F47" s="154" t="str">
        <f>VLOOKUP(E47,VIP!$A$2:$O16494,2,0)</f>
        <v>DRBR137</v>
      </c>
      <c r="G47" s="141" t="str">
        <f>VLOOKUP(E47,'LISTADO ATM'!$A$2:$B$900,2,0)</f>
        <v xml:space="preserve">ATM Oficina Nizao </v>
      </c>
      <c r="H47" s="141" t="str">
        <f>VLOOKUP(E47,VIP!$A$2:$O21455,7,FALSE)</f>
        <v>Si</v>
      </c>
      <c r="I47" s="141" t="str">
        <f>VLOOKUP(E47,VIP!$A$2:$O13420,8,FALSE)</f>
        <v>Si</v>
      </c>
      <c r="J47" s="141" t="str">
        <f>VLOOKUP(E47,VIP!$A$2:$O13370,8,FALSE)</f>
        <v>Si</v>
      </c>
      <c r="K47" s="141" t="str">
        <f>VLOOKUP(E47,VIP!$A$2:$O16944,6,0)</f>
        <v>NO</v>
      </c>
      <c r="L47" s="153" t="s">
        <v>2409</v>
      </c>
      <c r="M47" s="234" t="s">
        <v>2530</v>
      </c>
      <c r="N47" s="93" t="s">
        <v>2443</v>
      </c>
      <c r="O47" s="141" t="s">
        <v>2612</v>
      </c>
      <c r="P47" s="153"/>
      <c r="Q47" s="235">
        <v>44471.609525462962</v>
      </c>
    </row>
    <row r="48" spans="1:17" ht="18" x14ac:dyDescent="0.25">
      <c r="A48" s="141" t="str">
        <f>VLOOKUP(E48,'LISTADO ATM'!$A$2:$C$901,3,0)</f>
        <v>SUR</v>
      </c>
      <c r="B48" s="154" t="s">
        <v>2700</v>
      </c>
      <c r="C48" s="94">
        <v>44471.361504629633</v>
      </c>
      <c r="D48" s="94" t="s">
        <v>2174</v>
      </c>
      <c r="E48" s="156">
        <v>89</v>
      </c>
      <c r="F48" s="154" t="str">
        <f>VLOOKUP(E48,VIP!$A$2:$O16495,2,0)</f>
        <v>DRBR089</v>
      </c>
      <c r="G48" s="141" t="str">
        <f>VLOOKUP(E48,'LISTADO ATM'!$A$2:$B$900,2,0)</f>
        <v xml:space="preserve">ATM UNP El Cercado (San Juan) </v>
      </c>
      <c r="H48" s="141" t="str">
        <f>VLOOKUP(E48,VIP!$A$2:$O21456,7,FALSE)</f>
        <v>Si</v>
      </c>
      <c r="I48" s="141" t="str">
        <f>VLOOKUP(E48,VIP!$A$2:$O13421,8,FALSE)</f>
        <v>Si</v>
      </c>
      <c r="J48" s="141" t="str">
        <f>VLOOKUP(E48,VIP!$A$2:$O13371,8,FALSE)</f>
        <v>Si</v>
      </c>
      <c r="K48" s="141" t="str">
        <f>VLOOKUP(E48,VIP!$A$2:$O16945,6,0)</f>
        <v>NO</v>
      </c>
      <c r="L48" s="153" t="s">
        <v>2455</v>
      </c>
      <c r="M48" s="93" t="s">
        <v>2437</v>
      </c>
      <c r="N48" s="93" t="s">
        <v>2443</v>
      </c>
      <c r="O48" s="141" t="s">
        <v>2445</v>
      </c>
      <c r="P48" s="153"/>
      <c r="Q48" s="93" t="s">
        <v>2455</v>
      </c>
    </row>
    <row r="49" spans="1:17" ht="18" x14ac:dyDescent="0.25">
      <c r="A49" s="141" t="str">
        <f>VLOOKUP(E49,'LISTADO ATM'!$A$2:$C$901,3,0)</f>
        <v>SUR</v>
      </c>
      <c r="B49" s="154" t="s">
        <v>2701</v>
      </c>
      <c r="C49" s="94">
        <v>44471.358541666668</v>
      </c>
      <c r="D49" s="94" t="s">
        <v>2459</v>
      </c>
      <c r="E49" s="156">
        <v>297</v>
      </c>
      <c r="F49" s="154" t="str">
        <f>VLOOKUP(E49,VIP!$A$2:$O16496,2,0)</f>
        <v>DRBR297</v>
      </c>
      <c r="G49" s="141" t="str">
        <f>VLOOKUP(E49,'LISTADO ATM'!$A$2:$B$900,2,0)</f>
        <v xml:space="preserve">ATM S/M Cadena Ocoa </v>
      </c>
      <c r="H49" s="141" t="str">
        <f>VLOOKUP(E49,VIP!$A$2:$O21457,7,FALSE)</f>
        <v>Si</v>
      </c>
      <c r="I49" s="141" t="str">
        <f>VLOOKUP(E49,VIP!$A$2:$O13422,8,FALSE)</f>
        <v>Si</v>
      </c>
      <c r="J49" s="141" t="str">
        <f>VLOOKUP(E49,VIP!$A$2:$O13372,8,FALSE)</f>
        <v>Si</v>
      </c>
      <c r="K49" s="141" t="str">
        <f>VLOOKUP(E49,VIP!$A$2:$O16946,6,0)</f>
        <v>NO</v>
      </c>
      <c r="L49" s="153" t="s">
        <v>2630</v>
      </c>
      <c r="M49" s="234" t="s">
        <v>2530</v>
      </c>
      <c r="N49" s="93" t="s">
        <v>2443</v>
      </c>
      <c r="O49" s="141" t="s">
        <v>2612</v>
      </c>
      <c r="P49" s="153"/>
      <c r="Q49" s="235">
        <v>44471.588067129633</v>
      </c>
    </row>
    <row r="50" spans="1:17" ht="18" x14ac:dyDescent="0.25">
      <c r="A50" s="141" t="str">
        <f>VLOOKUP(E50,'LISTADO ATM'!$A$2:$C$901,3,0)</f>
        <v>DISTRITO NACIONAL</v>
      </c>
      <c r="B50" s="154" t="s">
        <v>2702</v>
      </c>
      <c r="C50" s="94">
        <v>44471.355775462966</v>
      </c>
      <c r="D50" s="94" t="s">
        <v>2174</v>
      </c>
      <c r="E50" s="156">
        <v>623</v>
      </c>
      <c r="F50" s="154" t="str">
        <f>VLOOKUP(E50,VIP!$A$2:$O16497,2,0)</f>
        <v>DRBR623</v>
      </c>
      <c r="G50" s="141" t="str">
        <f>VLOOKUP(E50,'LISTADO ATM'!$A$2:$B$900,2,0)</f>
        <v xml:space="preserve">ATM Operaciones Especiales (Manoguayabo) </v>
      </c>
      <c r="H50" s="141" t="str">
        <f>VLOOKUP(E50,VIP!$A$2:$O21458,7,FALSE)</f>
        <v>Si</v>
      </c>
      <c r="I50" s="141" t="str">
        <f>VLOOKUP(E50,VIP!$A$2:$O13423,8,FALSE)</f>
        <v>Si</v>
      </c>
      <c r="J50" s="141" t="str">
        <f>VLOOKUP(E50,VIP!$A$2:$O13373,8,FALSE)</f>
        <v>Si</v>
      </c>
      <c r="K50" s="141" t="str">
        <f>VLOOKUP(E50,VIP!$A$2:$O16947,6,0)</f>
        <v>No</v>
      </c>
      <c r="L50" s="153" t="s">
        <v>2212</v>
      </c>
      <c r="M50" s="234" t="s">
        <v>2530</v>
      </c>
      <c r="N50" s="93" t="s">
        <v>2443</v>
      </c>
      <c r="O50" s="141" t="s">
        <v>2445</v>
      </c>
      <c r="P50" s="153"/>
      <c r="Q50" s="235">
        <v>44471.5703587963</v>
      </c>
    </row>
    <row r="51" spans="1:17" ht="18" x14ac:dyDescent="0.25">
      <c r="A51" s="141" t="str">
        <f>VLOOKUP(E51,'LISTADO ATM'!$A$2:$C$901,3,0)</f>
        <v>DISTRITO NACIONAL</v>
      </c>
      <c r="B51" s="154" t="s">
        <v>2703</v>
      </c>
      <c r="C51" s="94">
        <v>44471.355127314811</v>
      </c>
      <c r="D51" s="94" t="s">
        <v>2440</v>
      </c>
      <c r="E51" s="156">
        <v>577</v>
      </c>
      <c r="F51" s="154" t="str">
        <f>VLOOKUP(E51,VIP!$A$2:$O16498,2,0)</f>
        <v>DRBR173</v>
      </c>
      <c r="G51" s="141" t="str">
        <f>VLOOKUP(E51,'LISTADO ATM'!$A$2:$B$900,2,0)</f>
        <v xml:space="preserve">ATM Olé Ave. Duarte </v>
      </c>
      <c r="H51" s="141" t="str">
        <f>VLOOKUP(E51,VIP!$A$2:$O21459,7,FALSE)</f>
        <v>Si</v>
      </c>
      <c r="I51" s="141" t="str">
        <f>VLOOKUP(E51,VIP!$A$2:$O13424,8,FALSE)</f>
        <v>Si</v>
      </c>
      <c r="J51" s="141" t="str">
        <f>VLOOKUP(E51,VIP!$A$2:$O13374,8,FALSE)</f>
        <v>Si</v>
      </c>
      <c r="K51" s="141" t="str">
        <f>VLOOKUP(E51,VIP!$A$2:$O16948,6,0)</f>
        <v>SI</v>
      </c>
      <c r="L51" s="153" t="s">
        <v>2716</v>
      </c>
      <c r="M51" s="234" t="s">
        <v>2530</v>
      </c>
      <c r="N51" s="93" t="s">
        <v>2443</v>
      </c>
      <c r="O51" s="141" t="s">
        <v>2444</v>
      </c>
      <c r="P51" s="153"/>
      <c r="Q51" s="235">
        <v>44471.588460648149</v>
      </c>
    </row>
    <row r="52" spans="1:17" ht="18" x14ac:dyDescent="0.25">
      <c r="A52" s="141" t="str">
        <f>VLOOKUP(E52,'LISTADO ATM'!$A$2:$C$901,3,0)</f>
        <v>NORTE</v>
      </c>
      <c r="B52" s="154" t="s">
        <v>2704</v>
      </c>
      <c r="C52" s="94">
        <v>44471.355057870373</v>
      </c>
      <c r="D52" s="94" t="s">
        <v>2175</v>
      </c>
      <c r="E52" s="156">
        <v>463</v>
      </c>
      <c r="F52" s="154" t="str">
        <f>VLOOKUP(E52,VIP!$A$2:$O16499,2,0)</f>
        <v>DRBR463</v>
      </c>
      <c r="G52" s="141" t="str">
        <f>VLOOKUP(E52,'LISTADO ATM'!$A$2:$B$900,2,0)</f>
        <v xml:space="preserve">ATM La Sirena El Embrujo </v>
      </c>
      <c r="H52" s="141" t="str">
        <f>VLOOKUP(E52,VIP!$A$2:$O21460,7,FALSE)</f>
        <v>Si</v>
      </c>
      <c r="I52" s="141" t="str">
        <f>VLOOKUP(E52,VIP!$A$2:$O13425,8,FALSE)</f>
        <v>Si</v>
      </c>
      <c r="J52" s="141" t="str">
        <f>VLOOKUP(E52,VIP!$A$2:$O13375,8,FALSE)</f>
        <v>Si</v>
      </c>
      <c r="K52" s="141" t="str">
        <f>VLOOKUP(E52,VIP!$A$2:$O16949,6,0)</f>
        <v>NO</v>
      </c>
      <c r="L52" s="153" t="s">
        <v>2212</v>
      </c>
      <c r="M52" s="234" t="s">
        <v>2530</v>
      </c>
      <c r="N52" s="93" t="s">
        <v>2443</v>
      </c>
      <c r="O52" s="141" t="s">
        <v>2670</v>
      </c>
      <c r="P52" s="153"/>
      <c r="Q52" s="235">
        <v>44471.571076388886</v>
      </c>
    </row>
    <row r="53" spans="1:17" ht="18" x14ac:dyDescent="0.25">
      <c r="A53" s="141" t="str">
        <f>VLOOKUP(E53,'LISTADO ATM'!$A$2:$C$901,3,0)</f>
        <v>DISTRITO NACIONAL</v>
      </c>
      <c r="B53" s="154" t="s">
        <v>2705</v>
      </c>
      <c r="C53" s="94">
        <v>44471.354513888888</v>
      </c>
      <c r="D53" s="94" t="s">
        <v>2174</v>
      </c>
      <c r="E53" s="156">
        <v>232</v>
      </c>
      <c r="F53" s="154" t="str">
        <f>VLOOKUP(E53,VIP!$A$2:$O16500,2,0)</f>
        <v>DRBR232</v>
      </c>
      <c r="G53" s="141" t="str">
        <f>VLOOKUP(E53,'LISTADO ATM'!$A$2:$B$900,2,0)</f>
        <v xml:space="preserve">ATM S/M Nacional Charles de Gaulle </v>
      </c>
      <c r="H53" s="141" t="str">
        <f>VLOOKUP(E53,VIP!$A$2:$O21461,7,FALSE)</f>
        <v>Si</v>
      </c>
      <c r="I53" s="141" t="str">
        <f>VLOOKUP(E53,VIP!$A$2:$O13426,8,FALSE)</f>
        <v>Si</v>
      </c>
      <c r="J53" s="141" t="str">
        <f>VLOOKUP(E53,VIP!$A$2:$O13376,8,FALSE)</f>
        <v>Si</v>
      </c>
      <c r="K53" s="141" t="str">
        <f>VLOOKUP(E53,VIP!$A$2:$O16950,6,0)</f>
        <v>SI</v>
      </c>
      <c r="L53" s="153" t="s">
        <v>2212</v>
      </c>
      <c r="M53" s="234" t="s">
        <v>2530</v>
      </c>
      <c r="N53" s="93" t="s">
        <v>2443</v>
      </c>
      <c r="O53" s="141" t="s">
        <v>2445</v>
      </c>
      <c r="P53" s="153"/>
      <c r="Q53" s="235">
        <v>44471.572187500002</v>
      </c>
    </row>
    <row r="54" spans="1:17" ht="18" x14ac:dyDescent="0.25">
      <c r="A54" s="141" t="str">
        <f>VLOOKUP(E54,'LISTADO ATM'!$A$2:$C$901,3,0)</f>
        <v>DISTRITO NACIONAL</v>
      </c>
      <c r="B54" s="154" t="s">
        <v>2706</v>
      </c>
      <c r="C54" s="94">
        <v>44471.353912037041</v>
      </c>
      <c r="D54" s="94" t="s">
        <v>2174</v>
      </c>
      <c r="E54" s="156">
        <v>149</v>
      </c>
      <c r="F54" s="154" t="str">
        <f>VLOOKUP(E54,VIP!$A$2:$O16501,2,0)</f>
        <v>DRBR149</v>
      </c>
      <c r="G54" s="141" t="str">
        <f>VLOOKUP(E54,'LISTADO ATM'!$A$2:$B$900,2,0)</f>
        <v>ATM Estación Metro Concepción</v>
      </c>
      <c r="H54" s="141" t="str">
        <f>VLOOKUP(E54,VIP!$A$2:$O21462,7,FALSE)</f>
        <v>N/A</v>
      </c>
      <c r="I54" s="141" t="str">
        <f>VLOOKUP(E54,VIP!$A$2:$O13427,8,FALSE)</f>
        <v>N/A</v>
      </c>
      <c r="J54" s="141" t="str">
        <f>VLOOKUP(E54,VIP!$A$2:$O13377,8,FALSE)</f>
        <v>N/A</v>
      </c>
      <c r="K54" s="141" t="str">
        <f>VLOOKUP(E54,VIP!$A$2:$O16951,6,0)</f>
        <v>N/A</v>
      </c>
      <c r="L54" s="153" t="s">
        <v>2212</v>
      </c>
      <c r="M54" s="234" t="s">
        <v>2530</v>
      </c>
      <c r="N54" s="93" t="s">
        <v>2443</v>
      </c>
      <c r="O54" s="141" t="s">
        <v>2445</v>
      </c>
      <c r="P54" s="153"/>
      <c r="Q54" s="235">
        <v>44471.531793981485</v>
      </c>
    </row>
    <row r="55" spans="1:17" ht="18" x14ac:dyDescent="0.25">
      <c r="A55" s="141" t="str">
        <f>VLOOKUP(E55,'LISTADO ATM'!$A$2:$C$901,3,0)</f>
        <v>DISTRITO NACIONAL</v>
      </c>
      <c r="B55" s="154" t="s">
        <v>2707</v>
      </c>
      <c r="C55" s="94">
        <v>44471.353530092594</v>
      </c>
      <c r="D55" s="94" t="s">
        <v>2440</v>
      </c>
      <c r="E55" s="156">
        <v>610</v>
      </c>
      <c r="F55" s="154" t="str">
        <f>VLOOKUP(E55,VIP!$A$2:$O16502,2,0)</f>
        <v>DRBR610</v>
      </c>
      <c r="G55" s="141" t="str">
        <f>VLOOKUP(E55,'LISTADO ATM'!$A$2:$B$900,2,0)</f>
        <v xml:space="preserve">ATM EDEESTE </v>
      </c>
      <c r="H55" s="141" t="str">
        <f>VLOOKUP(E55,VIP!$A$2:$O21463,7,FALSE)</f>
        <v>Si</v>
      </c>
      <c r="I55" s="141" t="str">
        <f>VLOOKUP(E55,VIP!$A$2:$O13428,8,FALSE)</f>
        <v>Si</v>
      </c>
      <c r="J55" s="141" t="str">
        <f>VLOOKUP(E55,VIP!$A$2:$O13378,8,FALSE)</f>
        <v>Si</v>
      </c>
      <c r="K55" s="141" t="str">
        <f>VLOOKUP(E55,VIP!$A$2:$O16952,6,0)</f>
        <v>NO</v>
      </c>
      <c r="L55" s="153" t="s">
        <v>2433</v>
      </c>
      <c r="M55" s="234" t="s">
        <v>2530</v>
      </c>
      <c r="N55" s="93" t="s">
        <v>2443</v>
      </c>
      <c r="O55" s="141" t="s">
        <v>2444</v>
      </c>
      <c r="P55" s="153"/>
      <c r="Q55" s="235">
        <v>44471.590925925928</v>
      </c>
    </row>
    <row r="56" spans="1:17" ht="18" x14ac:dyDescent="0.25">
      <c r="A56" s="141" t="str">
        <f>VLOOKUP(E56,'LISTADO ATM'!$A$2:$C$901,3,0)</f>
        <v>DISTRITO NACIONAL</v>
      </c>
      <c r="B56" s="154" t="s">
        <v>2708</v>
      </c>
      <c r="C56" s="94">
        <v>44471.353368055556</v>
      </c>
      <c r="D56" s="94" t="s">
        <v>2174</v>
      </c>
      <c r="E56" s="156">
        <v>35</v>
      </c>
      <c r="F56" s="154" t="str">
        <f>VLOOKUP(E56,VIP!$A$2:$O16503,2,0)</f>
        <v>DRBR035</v>
      </c>
      <c r="G56" s="141" t="str">
        <f>VLOOKUP(E56,'LISTADO ATM'!$A$2:$B$900,2,0)</f>
        <v xml:space="preserve">ATM Dirección General de Aduanas I </v>
      </c>
      <c r="H56" s="141" t="str">
        <f>VLOOKUP(E56,VIP!$A$2:$O21464,7,FALSE)</f>
        <v>Si</v>
      </c>
      <c r="I56" s="141" t="str">
        <f>VLOOKUP(E56,VIP!$A$2:$O13429,8,FALSE)</f>
        <v>Si</v>
      </c>
      <c r="J56" s="141" t="str">
        <f>VLOOKUP(E56,VIP!$A$2:$O13379,8,FALSE)</f>
        <v>Si</v>
      </c>
      <c r="K56" s="141" t="str">
        <f>VLOOKUP(E56,VIP!$A$2:$O16953,6,0)</f>
        <v>NO</v>
      </c>
      <c r="L56" s="153" t="s">
        <v>2212</v>
      </c>
      <c r="M56" s="93" t="s">
        <v>2437</v>
      </c>
      <c r="N56" s="93" t="s">
        <v>2443</v>
      </c>
      <c r="O56" s="141" t="s">
        <v>2445</v>
      </c>
      <c r="P56" s="153"/>
      <c r="Q56" s="93" t="s">
        <v>2212</v>
      </c>
    </row>
    <row r="57" spans="1:17" ht="18" x14ac:dyDescent="0.25">
      <c r="A57" s="141" t="str">
        <f>VLOOKUP(E57,'LISTADO ATM'!$A$2:$C$901,3,0)</f>
        <v>NORTE</v>
      </c>
      <c r="B57" s="154" t="s">
        <v>2709</v>
      </c>
      <c r="C57" s="94">
        <v>44471.352893518517</v>
      </c>
      <c r="D57" s="94" t="s">
        <v>2175</v>
      </c>
      <c r="E57" s="156">
        <v>948</v>
      </c>
      <c r="F57" s="154" t="str">
        <f>VLOOKUP(E57,VIP!$A$2:$O16504,2,0)</f>
        <v>DRBR948</v>
      </c>
      <c r="G57" s="141" t="str">
        <f>VLOOKUP(E57,'LISTADO ATM'!$A$2:$B$900,2,0)</f>
        <v xml:space="preserve">ATM Autobanco El Jaya II (SFM) </v>
      </c>
      <c r="H57" s="141" t="str">
        <f>VLOOKUP(E57,VIP!$A$2:$O21465,7,FALSE)</f>
        <v>Si</v>
      </c>
      <c r="I57" s="141" t="str">
        <f>VLOOKUP(E57,VIP!$A$2:$O13430,8,FALSE)</f>
        <v>Si</v>
      </c>
      <c r="J57" s="141" t="str">
        <f>VLOOKUP(E57,VIP!$A$2:$O13380,8,FALSE)</f>
        <v>Si</v>
      </c>
      <c r="K57" s="141" t="str">
        <f>VLOOKUP(E57,VIP!$A$2:$O16954,6,0)</f>
        <v>NO</v>
      </c>
      <c r="L57" s="153" t="s">
        <v>2212</v>
      </c>
      <c r="M57" s="234" t="s">
        <v>2530</v>
      </c>
      <c r="N57" s="93" t="s">
        <v>2443</v>
      </c>
      <c r="O57" s="141" t="s">
        <v>2670</v>
      </c>
      <c r="P57" s="153"/>
      <c r="Q57" s="235">
        <v>44471.570462962962</v>
      </c>
    </row>
    <row r="58" spans="1:17" ht="18" x14ac:dyDescent="0.25">
      <c r="A58" s="141" t="str">
        <f>VLOOKUP(E58,'LISTADO ATM'!$A$2:$C$901,3,0)</f>
        <v>NORTE</v>
      </c>
      <c r="B58" s="154" t="s">
        <v>2710</v>
      </c>
      <c r="C58" s="94">
        <v>44471.352453703701</v>
      </c>
      <c r="D58" s="94" t="s">
        <v>2174</v>
      </c>
      <c r="E58" s="156">
        <v>926</v>
      </c>
      <c r="F58" s="154" t="str">
        <f>VLOOKUP(E58,VIP!$A$2:$O16505,2,0)</f>
        <v>DRBR926</v>
      </c>
      <c r="G58" s="141" t="str">
        <f>VLOOKUP(E58,'LISTADO ATM'!$A$2:$B$900,2,0)</f>
        <v>ATM S/M Juan Cepin</v>
      </c>
      <c r="H58" s="141" t="str">
        <f>VLOOKUP(E58,VIP!$A$2:$O21466,7,FALSE)</f>
        <v>N/A</v>
      </c>
      <c r="I58" s="141" t="str">
        <f>VLOOKUP(E58,VIP!$A$2:$O13431,8,FALSE)</f>
        <v>N/A</v>
      </c>
      <c r="J58" s="141" t="str">
        <f>VLOOKUP(E58,VIP!$A$2:$O13381,8,FALSE)</f>
        <v>N/A</v>
      </c>
      <c r="K58" s="141" t="str">
        <f>VLOOKUP(E58,VIP!$A$2:$O16955,6,0)</f>
        <v>N/A</v>
      </c>
      <c r="L58" s="153" t="s">
        <v>2212</v>
      </c>
      <c r="M58" s="234" t="s">
        <v>2530</v>
      </c>
      <c r="N58" s="93" t="s">
        <v>2443</v>
      </c>
      <c r="O58" s="141" t="s">
        <v>2445</v>
      </c>
      <c r="P58" s="153"/>
      <c r="Q58" s="235">
        <v>44471.568287037036</v>
      </c>
    </row>
    <row r="59" spans="1:17" ht="18" x14ac:dyDescent="0.25">
      <c r="A59" s="141" t="str">
        <f>VLOOKUP(E59,'LISTADO ATM'!$A$2:$C$901,3,0)</f>
        <v>DISTRITO NACIONAL</v>
      </c>
      <c r="B59" s="154" t="s">
        <v>2711</v>
      </c>
      <c r="C59" s="94">
        <v>44471.352048611108</v>
      </c>
      <c r="D59" s="94" t="s">
        <v>2174</v>
      </c>
      <c r="E59" s="156">
        <v>792</v>
      </c>
      <c r="F59" s="154" t="str">
        <f>VLOOKUP(E59,VIP!$A$2:$O16506,2,0)</f>
        <v>DRBR792</v>
      </c>
      <c r="G59" s="141" t="str">
        <f>VLOOKUP(E59,'LISTADO ATM'!$A$2:$B$900,2,0)</f>
        <v>ATM Hospital Salvador de Gautier</v>
      </c>
      <c r="H59" s="141" t="str">
        <f>VLOOKUP(E59,VIP!$A$2:$O21467,7,FALSE)</f>
        <v>Si</v>
      </c>
      <c r="I59" s="141" t="str">
        <f>VLOOKUP(E59,VIP!$A$2:$O13432,8,FALSE)</f>
        <v>Si</v>
      </c>
      <c r="J59" s="141" t="str">
        <f>VLOOKUP(E59,VIP!$A$2:$O13382,8,FALSE)</f>
        <v>Si</v>
      </c>
      <c r="K59" s="141" t="str">
        <f>VLOOKUP(E59,VIP!$A$2:$O16956,6,0)</f>
        <v>NO</v>
      </c>
      <c r="L59" s="153" t="s">
        <v>2212</v>
      </c>
      <c r="M59" s="93" t="s">
        <v>2437</v>
      </c>
      <c r="N59" s="93" t="s">
        <v>2443</v>
      </c>
      <c r="O59" s="141" t="s">
        <v>2445</v>
      </c>
      <c r="P59" s="153"/>
      <c r="Q59" s="93" t="s">
        <v>2212</v>
      </c>
    </row>
    <row r="60" spans="1:17" ht="18" x14ac:dyDescent="0.25">
      <c r="A60" s="141" t="str">
        <f>VLOOKUP(E60,'LISTADO ATM'!$A$2:$C$901,3,0)</f>
        <v>NORTE</v>
      </c>
      <c r="B60" s="154" t="s">
        <v>2712</v>
      </c>
      <c r="C60" s="94">
        <v>44471.35125</v>
      </c>
      <c r="D60" s="94" t="s">
        <v>2175</v>
      </c>
      <c r="E60" s="156">
        <v>397</v>
      </c>
      <c r="F60" s="154" t="str">
        <f>VLOOKUP(E60,VIP!$A$2:$O16507,2,0)</f>
        <v>DRBR397</v>
      </c>
      <c r="G60" s="141" t="str">
        <f>VLOOKUP(E60,'LISTADO ATM'!$A$2:$B$900,2,0)</f>
        <v xml:space="preserve">ATM Autobanco San Francisco de Macoris </v>
      </c>
      <c r="H60" s="141" t="str">
        <f>VLOOKUP(E60,VIP!$A$2:$O21468,7,FALSE)</f>
        <v>Si</v>
      </c>
      <c r="I60" s="141" t="str">
        <f>VLOOKUP(E60,VIP!$A$2:$O13433,8,FALSE)</f>
        <v>Si</v>
      </c>
      <c r="J60" s="141" t="str">
        <f>VLOOKUP(E60,VIP!$A$2:$O13383,8,FALSE)</f>
        <v>Si</v>
      </c>
      <c r="K60" s="141" t="str">
        <f>VLOOKUP(E60,VIP!$A$2:$O16957,6,0)</f>
        <v>NO</v>
      </c>
      <c r="L60" s="153" t="s">
        <v>2212</v>
      </c>
      <c r="M60" s="234" t="s">
        <v>2530</v>
      </c>
      <c r="N60" s="93" t="s">
        <v>2443</v>
      </c>
      <c r="O60" s="141" t="s">
        <v>2670</v>
      </c>
      <c r="P60" s="153"/>
      <c r="Q60" s="235">
        <v>44471.566192129627</v>
      </c>
    </row>
    <row r="61" spans="1:17" ht="18" x14ac:dyDescent="0.25">
      <c r="A61" s="141" t="str">
        <f>VLOOKUP(E61,'LISTADO ATM'!$A$2:$C$901,3,0)</f>
        <v>SUR</v>
      </c>
      <c r="B61" s="154" t="s">
        <v>2713</v>
      </c>
      <c r="C61" s="94">
        <v>44471.350868055553</v>
      </c>
      <c r="D61" s="94" t="s">
        <v>2174</v>
      </c>
      <c r="E61" s="156">
        <v>360</v>
      </c>
      <c r="F61" s="154" t="str">
        <f>VLOOKUP(E61,VIP!$A$2:$O16508,2,0)</f>
        <v>DRBR360</v>
      </c>
      <c r="G61" s="141" t="str">
        <f>VLOOKUP(E61,'LISTADO ATM'!$A$2:$B$900,2,0)</f>
        <v>ATM Ayuntamiento Guayabal</v>
      </c>
      <c r="H61" s="141" t="str">
        <f>VLOOKUP(E61,VIP!$A$2:$O21469,7,FALSE)</f>
        <v>si</v>
      </c>
      <c r="I61" s="141" t="str">
        <f>VLOOKUP(E61,VIP!$A$2:$O13434,8,FALSE)</f>
        <v>si</v>
      </c>
      <c r="J61" s="141" t="str">
        <f>VLOOKUP(E61,VIP!$A$2:$O13384,8,FALSE)</f>
        <v>si</v>
      </c>
      <c r="K61" s="141" t="str">
        <f>VLOOKUP(E61,VIP!$A$2:$O16958,6,0)</f>
        <v>NO</v>
      </c>
      <c r="L61" s="153" t="s">
        <v>2212</v>
      </c>
      <c r="M61" s="93" t="s">
        <v>2437</v>
      </c>
      <c r="N61" s="93" t="s">
        <v>2443</v>
      </c>
      <c r="O61" s="141" t="s">
        <v>2445</v>
      </c>
      <c r="P61" s="153"/>
      <c r="Q61" s="93" t="s">
        <v>2212</v>
      </c>
    </row>
    <row r="62" spans="1:17" ht="18" x14ac:dyDescent="0.25">
      <c r="A62" s="141" t="str">
        <f>VLOOKUP(E62,'LISTADO ATM'!$A$2:$C$901,3,0)</f>
        <v>DISTRITO NACIONAL</v>
      </c>
      <c r="B62" s="154" t="s">
        <v>2714</v>
      </c>
      <c r="C62" s="94">
        <v>44471.348958333336</v>
      </c>
      <c r="D62" s="94" t="s">
        <v>2174</v>
      </c>
      <c r="E62" s="156">
        <v>10</v>
      </c>
      <c r="F62" s="154" t="str">
        <f>VLOOKUP(E62,VIP!$A$2:$O16509,2,0)</f>
        <v>DRBR010</v>
      </c>
      <c r="G62" s="141" t="str">
        <f>VLOOKUP(E62,'LISTADO ATM'!$A$2:$B$900,2,0)</f>
        <v xml:space="preserve">ATM Ministerio Salud Pública </v>
      </c>
      <c r="H62" s="141" t="str">
        <f>VLOOKUP(E62,VIP!$A$2:$O21470,7,FALSE)</f>
        <v>Si</v>
      </c>
      <c r="I62" s="141" t="str">
        <f>VLOOKUP(E62,VIP!$A$2:$O13435,8,FALSE)</f>
        <v>Si</v>
      </c>
      <c r="J62" s="141" t="str">
        <f>VLOOKUP(E62,VIP!$A$2:$O13385,8,FALSE)</f>
        <v>Si</v>
      </c>
      <c r="K62" s="141" t="str">
        <f>VLOOKUP(E62,VIP!$A$2:$O16959,6,0)</f>
        <v>NO</v>
      </c>
      <c r="L62" s="153" t="s">
        <v>2212</v>
      </c>
      <c r="M62" s="234" t="s">
        <v>2530</v>
      </c>
      <c r="N62" s="93" t="s">
        <v>2443</v>
      </c>
      <c r="O62" s="141" t="s">
        <v>2445</v>
      </c>
      <c r="P62" s="153"/>
      <c r="Q62" s="235">
        <v>44471.585902777777</v>
      </c>
    </row>
    <row r="63" spans="1:17" ht="18" x14ac:dyDescent="0.25">
      <c r="A63" s="141" t="str">
        <f>VLOOKUP(E63,'LISTADO ATM'!$A$2:$C$901,3,0)</f>
        <v>DISTRITO NACIONAL</v>
      </c>
      <c r="B63" s="154" t="s">
        <v>2715</v>
      </c>
      <c r="C63" s="94">
        <v>44471.327106481483</v>
      </c>
      <c r="D63" s="94" t="s">
        <v>2440</v>
      </c>
      <c r="E63" s="156">
        <v>714</v>
      </c>
      <c r="F63" s="154" t="str">
        <f>VLOOKUP(E63,VIP!$A$2:$O16510,2,0)</f>
        <v>DRBR16M</v>
      </c>
      <c r="G63" s="141" t="str">
        <f>VLOOKUP(E63,'LISTADO ATM'!$A$2:$B$900,2,0)</f>
        <v xml:space="preserve">ATM Hospital de Herrera </v>
      </c>
      <c r="H63" s="141" t="str">
        <f>VLOOKUP(E63,VIP!$A$2:$O21471,7,FALSE)</f>
        <v>Si</v>
      </c>
      <c r="I63" s="141" t="str">
        <f>VLOOKUP(E63,VIP!$A$2:$O13436,8,FALSE)</f>
        <v>Si</v>
      </c>
      <c r="J63" s="141" t="str">
        <f>VLOOKUP(E63,VIP!$A$2:$O13386,8,FALSE)</f>
        <v>Si</v>
      </c>
      <c r="K63" s="141" t="str">
        <f>VLOOKUP(E63,VIP!$A$2:$O16960,6,0)</f>
        <v>NO</v>
      </c>
      <c r="L63" s="153" t="s">
        <v>2409</v>
      </c>
      <c r="M63" s="93" t="s">
        <v>2437</v>
      </c>
      <c r="N63" s="93" t="s">
        <v>2443</v>
      </c>
      <c r="O63" s="141" t="s">
        <v>2444</v>
      </c>
      <c r="P63" s="153"/>
      <c r="Q63" s="93" t="s">
        <v>2409</v>
      </c>
    </row>
    <row r="64" spans="1:17" ht="18" x14ac:dyDescent="0.25">
      <c r="A64" s="141" t="str">
        <f>VLOOKUP(E64,'LISTADO ATM'!$A$2:$C$901,3,0)</f>
        <v>DISTRITO NACIONAL</v>
      </c>
      <c r="B64" s="154" t="s">
        <v>2672</v>
      </c>
      <c r="C64" s="94">
        <v>44471.325983796298</v>
      </c>
      <c r="D64" s="94" t="s">
        <v>2459</v>
      </c>
      <c r="E64" s="156">
        <v>715</v>
      </c>
      <c r="F64" s="154" t="str">
        <f>VLOOKUP(E64,VIP!$A$2:$O16472,2,0)</f>
        <v>DRBR992</v>
      </c>
      <c r="G64" s="141" t="str">
        <f>VLOOKUP(E64,'LISTADO ATM'!$A$2:$B$900,2,0)</f>
        <v xml:space="preserve">ATM Oficina 27 de Febrero (Lobby) </v>
      </c>
      <c r="H64" s="141" t="str">
        <f>VLOOKUP(E64,VIP!$A$2:$O21433,7,FALSE)</f>
        <v>Si</v>
      </c>
      <c r="I64" s="141" t="str">
        <f>VLOOKUP(E64,VIP!$A$2:$O13398,8,FALSE)</f>
        <v>Si</v>
      </c>
      <c r="J64" s="141" t="str">
        <f>VLOOKUP(E64,VIP!$A$2:$O13348,8,FALSE)</f>
        <v>Si</v>
      </c>
      <c r="K64" s="141" t="str">
        <f>VLOOKUP(E64,VIP!$A$2:$O16922,6,0)</f>
        <v>NO</v>
      </c>
      <c r="L64" s="153" t="s">
        <v>2409</v>
      </c>
      <c r="M64" s="93" t="s">
        <v>2437</v>
      </c>
      <c r="N64" s="93" t="s">
        <v>2443</v>
      </c>
      <c r="O64" s="141" t="s">
        <v>2612</v>
      </c>
      <c r="P64" s="153"/>
      <c r="Q64" s="93" t="s">
        <v>2409</v>
      </c>
    </row>
    <row r="65" spans="1:17" ht="18" x14ac:dyDescent="0.25">
      <c r="A65" s="141" t="str">
        <f>VLOOKUP(E65,'LISTADO ATM'!$A$2:$C$901,3,0)</f>
        <v>DISTRITO NACIONAL</v>
      </c>
      <c r="B65" s="154" t="s">
        <v>2673</v>
      </c>
      <c r="C65" s="94">
        <v>44471.324849537035</v>
      </c>
      <c r="D65" s="94" t="s">
        <v>2440</v>
      </c>
      <c r="E65" s="156">
        <v>227</v>
      </c>
      <c r="F65" s="154" t="str">
        <f>VLOOKUP(E65,VIP!$A$2:$O16473,2,0)</f>
        <v>DRBR227</v>
      </c>
      <c r="G65" s="141" t="str">
        <f>VLOOKUP(E65,'LISTADO ATM'!$A$2:$B$900,2,0)</f>
        <v xml:space="preserve">ATM S/M Bravo Av. Enriquillo </v>
      </c>
      <c r="H65" s="141" t="str">
        <f>VLOOKUP(E65,VIP!$A$2:$O21434,7,FALSE)</f>
        <v>Si</v>
      </c>
      <c r="I65" s="141" t="str">
        <f>VLOOKUP(E65,VIP!$A$2:$O13399,8,FALSE)</f>
        <v>Si</v>
      </c>
      <c r="J65" s="141" t="str">
        <f>VLOOKUP(E65,VIP!$A$2:$O13349,8,FALSE)</f>
        <v>Si</v>
      </c>
      <c r="K65" s="141" t="str">
        <f>VLOOKUP(E65,VIP!$A$2:$O16923,6,0)</f>
        <v>NO</v>
      </c>
      <c r="L65" s="153" t="s">
        <v>2433</v>
      </c>
      <c r="M65" s="234" t="s">
        <v>2530</v>
      </c>
      <c r="N65" s="93" t="s">
        <v>2443</v>
      </c>
      <c r="O65" s="141" t="s">
        <v>2444</v>
      </c>
      <c r="P65" s="153"/>
      <c r="Q65" s="235">
        <v>44471.589178240742</v>
      </c>
    </row>
    <row r="66" spans="1:17" ht="18" x14ac:dyDescent="0.25">
      <c r="A66" s="141" t="str">
        <f>VLOOKUP(E66,'LISTADO ATM'!$A$2:$C$901,3,0)</f>
        <v>ESTE</v>
      </c>
      <c r="B66" s="154" t="s">
        <v>2674</v>
      </c>
      <c r="C66" s="94">
        <v>44471.324537037035</v>
      </c>
      <c r="D66" s="94" t="s">
        <v>2174</v>
      </c>
      <c r="E66" s="156">
        <v>330</v>
      </c>
      <c r="F66" s="154" t="str">
        <f>VLOOKUP(E66,VIP!$A$2:$O16474,2,0)</f>
        <v>DRBR330</v>
      </c>
      <c r="G66" s="141" t="str">
        <f>VLOOKUP(E66,'LISTADO ATM'!$A$2:$B$900,2,0)</f>
        <v xml:space="preserve">ATM Oficina Boulevard (Higuey) </v>
      </c>
      <c r="H66" s="141" t="str">
        <f>VLOOKUP(E66,VIP!$A$2:$O21435,7,FALSE)</f>
        <v>Si</v>
      </c>
      <c r="I66" s="141" t="str">
        <f>VLOOKUP(E66,VIP!$A$2:$O13400,8,FALSE)</f>
        <v>Si</v>
      </c>
      <c r="J66" s="141" t="str">
        <f>VLOOKUP(E66,VIP!$A$2:$O13350,8,FALSE)</f>
        <v>Si</v>
      </c>
      <c r="K66" s="141" t="str">
        <f>VLOOKUP(E66,VIP!$A$2:$O16924,6,0)</f>
        <v>SI</v>
      </c>
      <c r="L66" s="153" t="s">
        <v>2678</v>
      </c>
      <c r="M66" s="93" t="s">
        <v>2437</v>
      </c>
      <c r="N66" s="93" t="s">
        <v>2443</v>
      </c>
      <c r="O66" s="141" t="s">
        <v>2445</v>
      </c>
      <c r="P66" s="153"/>
      <c r="Q66" s="93" t="s">
        <v>2678</v>
      </c>
    </row>
    <row r="67" spans="1:17" ht="18" x14ac:dyDescent="0.25">
      <c r="A67" s="141" t="str">
        <f>VLOOKUP(E67,'LISTADO ATM'!$A$2:$C$901,3,0)</f>
        <v>DISTRITO NACIONAL</v>
      </c>
      <c r="B67" s="154" t="s">
        <v>2675</v>
      </c>
      <c r="C67" s="94">
        <v>44471.323587962965</v>
      </c>
      <c r="D67" s="94" t="s">
        <v>2440</v>
      </c>
      <c r="E67" s="156">
        <v>235</v>
      </c>
      <c r="F67" s="154" t="str">
        <f>VLOOKUP(E67,VIP!$A$2:$O16475,2,0)</f>
        <v>DRBR235</v>
      </c>
      <c r="G67" s="141" t="str">
        <f>VLOOKUP(E67,'LISTADO ATM'!$A$2:$B$900,2,0)</f>
        <v xml:space="preserve">ATM Oficina Multicentro La Sirena San Isidro </v>
      </c>
      <c r="H67" s="141" t="str">
        <f>VLOOKUP(E67,VIP!$A$2:$O21436,7,FALSE)</f>
        <v>Si</v>
      </c>
      <c r="I67" s="141" t="str">
        <f>VLOOKUP(E67,VIP!$A$2:$O13401,8,FALSE)</f>
        <v>Si</v>
      </c>
      <c r="J67" s="141" t="str">
        <f>VLOOKUP(E67,VIP!$A$2:$O13351,8,FALSE)</f>
        <v>Si</v>
      </c>
      <c r="K67" s="141" t="str">
        <f>VLOOKUP(E67,VIP!$A$2:$O16925,6,0)</f>
        <v>SI</v>
      </c>
      <c r="L67" s="153" t="s">
        <v>2433</v>
      </c>
      <c r="M67" s="234" t="s">
        <v>2530</v>
      </c>
      <c r="N67" s="93" t="s">
        <v>2443</v>
      </c>
      <c r="O67" s="141" t="s">
        <v>2444</v>
      </c>
      <c r="P67" s="153"/>
      <c r="Q67" s="235">
        <v>44471.587997685187</v>
      </c>
    </row>
    <row r="68" spans="1:17" ht="18" x14ac:dyDescent="0.25">
      <c r="A68" s="141" t="str">
        <f>VLOOKUP(E68,'LISTADO ATM'!$A$2:$C$901,3,0)</f>
        <v>SUR</v>
      </c>
      <c r="B68" s="154" t="s">
        <v>2676</v>
      </c>
      <c r="C68" s="94">
        <v>44471.322326388887</v>
      </c>
      <c r="D68" s="94" t="s">
        <v>2440</v>
      </c>
      <c r="E68" s="156">
        <v>356</v>
      </c>
      <c r="F68" s="154" t="str">
        <f>VLOOKUP(E68,VIP!$A$2:$O16476,2,0)</f>
        <v>DRBR356</v>
      </c>
      <c r="G68" s="141" t="str">
        <f>VLOOKUP(E68,'LISTADO ATM'!$A$2:$B$900,2,0)</f>
        <v xml:space="preserve">ATM Estación Sigma (San Cristóbal) </v>
      </c>
      <c r="H68" s="141" t="str">
        <f>VLOOKUP(E68,VIP!$A$2:$O21437,7,FALSE)</f>
        <v>Si</v>
      </c>
      <c r="I68" s="141" t="str">
        <f>VLOOKUP(E68,VIP!$A$2:$O13402,8,FALSE)</f>
        <v>Si</v>
      </c>
      <c r="J68" s="141" t="str">
        <f>VLOOKUP(E68,VIP!$A$2:$O13352,8,FALSE)</f>
        <v>Si</v>
      </c>
      <c r="K68" s="141" t="str">
        <f>VLOOKUP(E68,VIP!$A$2:$O16926,6,0)</f>
        <v>NO</v>
      </c>
      <c r="L68" s="153" t="s">
        <v>2433</v>
      </c>
      <c r="M68" s="234" t="s">
        <v>2530</v>
      </c>
      <c r="N68" s="93" t="s">
        <v>2443</v>
      </c>
      <c r="O68" s="141" t="s">
        <v>2444</v>
      </c>
      <c r="P68" s="153"/>
      <c r="Q68" s="235">
        <v>44471.589108796295</v>
      </c>
    </row>
    <row r="69" spans="1:17" ht="18" x14ac:dyDescent="0.25">
      <c r="A69" s="141" t="str">
        <f>VLOOKUP(E69,'LISTADO ATM'!$A$2:$C$901,3,0)</f>
        <v>DISTRITO NACIONAL</v>
      </c>
      <c r="B69" s="154" t="s">
        <v>2677</v>
      </c>
      <c r="C69" s="94">
        <v>44471.316284722219</v>
      </c>
      <c r="D69" s="94" t="s">
        <v>2440</v>
      </c>
      <c r="E69" s="156">
        <v>369</v>
      </c>
      <c r="F69" s="154" t="str">
        <f>VLOOKUP(E69,VIP!$A$2:$O16477,2,0)</f>
        <v xml:space="preserve">DRBR369 </v>
      </c>
      <c r="G69" s="141" t="str">
        <f>VLOOKUP(E69,'LISTADO ATM'!$A$2:$B$900,2,0)</f>
        <v>ATM Plaza Lama Aut. Duarte</v>
      </c>
      <c r="H69" s="141" t="str">
        <f>VLOOKUP(E69,VIP!$A$2:$O21438,7,FALSE)</f>
        <v>N/A</v>
      </c>
      <c r="I69" s="141" t="str">
        <f>VLOOKUP(E69,VIP!$A$2:$O13403,8,FALSE)</f>
        <v>N/A</v>
      </c>
      <c r="J69" s="141" t="str">
        <f>VLOOKUP(E69,VIP!$A$2:$O13353,8,FALSE)</f>
        <v>N/A</v>
      </c>
      <c r="K69" s="141" t="str">
        <f>VLOOKUP(E69,VIP!$A$2:$O16927,6,0)</f>
        <v>N/A</v>
      </c>
      <c r="L69" s="153" t="s">
        <v>2409</v>
      </c>
      <c r="M69" s="93" t="s">
        <v>2437</v>
      </c>
      <c r="N69" s="93" t="s">
        <v>2443</v>
      </c>
      <c r="O69" s="141" t="s">
        <v>2444</v>
      </c>
      <c r="P69" s="153"/>
      <c r="Q69" s="93" t="s">
        <v>2409</v>
      </c>
    </row>
    <row r="70" spans="1:17" ht="18" x14ac:dyDescent="0.25">
      <c r="A70" s="141" t="str">
        <f>VLOOKUP(E70,'LISTADO ATM'!$A$2:$C$901,3,0)</f>
        <v>NORTE</v>
      </c>
      <c r="B70" s="154">
        <v>3336044865</v>
      </c>
      <c r="C70" s="94">
        <v>44471.256296296298</v>
      </c>
      <c r="D70" s="94" t="s">
        <v>2175</v>
      </c>
      <c r="E70" s="156">
        <v>361</v>
      </c>
      <c r="F70" s="154" t="str">
        <f>VLOOKUP(E70,VIP!$A$2:$O16471,2,0)</f>
        <v>DRBR361</v>
      </c>
      <c r="G70" s="141" t="str">
        <f>VLOOKUP(E70,'LISTADO ATM'!$A$2:$B$900,2,0)</f>
        <v xml:space="preserve">ATM estacion Next Cumbre </v>
      </c>
      <c r="H70" s="141" t="str">
        <f>VLOOKUP(E70,VIP!$A$2:$O21432,7,FALSE)</f>
        <v>N/A</v>
      </c>
      <c r="I70" s="141" t="str">
        <f>VLOOKUP(E70,VIP!$A$2:$O13397,8,FALSE)</f>
        <v>N/A</v>
      </c>
      <c r="J70" s="141" t="str">
        <f>VLOOKUP(E70,VIP!$A$2:$O13347,8,FALSE)</f>
        <v>N/A</v>
      </c>
      <c r="K70" s="141" t="str">
        <f>VLOOKUP(E70,VIP!$A$2:$O16921,6,0)</f>
        <v>N/A</v>
      </c>
      <c r="L70" s="153" t="s">
        <v>2212</v>
      </c>
      <c r="M70" s="234" t="s">
        <v>2530</v>
      </c>
      <c r="N70" s="93" t="s">
        <v>2443</v>
      </c>
      <c r="O70" s="141" t="s">
        <v>2623</v>
      </c>
      <c r="P70" s="153"/>
      <c r="Q70" s="235">
        <v>44471.557442129626</v>
      </c>
    </row>
    <row r="71" spans="1:17" ht="18" x14ac:dyDescent="0.25">
      <c r="A71" s="141" t="str">
        <f>VLOOKUP(E71,'LISTADO ATM'!$A$2:$C$901,3,0)</f>
        <v>DISTRITO NACIONAL</v>
      </c>
      <c r="B71" s="154">
        <v>3336044864</v>
      </c>
      <c r="C71" s="94">
        <v>44471.255439814813</v>
      </c>
      <c r="D71" s="94" t="s">
        <v>2174</v>
      </c>
      <c r="E71" s="156">
        <v>240</v>
      </c>
      <c r="F71" s="154" t="str">
        <f>VLOOKUP(E71,VIP!$A$2:$O16472,2,0)</f>
        <v>DRBR24D</v>
      </c>
      <c r="G71" s="141" t="str">
        <f>VLOOKUP(E71,'LISTADO ATM'!$A$2:$B$900,2,0)</f>
        <v xml:space="preserve">ATM Oficina Carrefour I </v>
      </c>
      <c r="H71" s="141" t="str">
        <f>VLOOKUP(E71,VIP!$A$2:$O21433,7,FALSE)</f>
        <v>Si</v>
      </c>
      <c r="I71" s="141" t="str">
        <f>VLOOKUP(E71,VIP!$A$2:$O13398,8,FALSE)</f>
        <v>Si</v>
      </c>
      <c r="J71" s="141" t="str">
        <f>VLOOKUP(E71,VIP!$A$2:$O13348,8,FALSE)</f>
        <v>Si</v>
      </c>
      <c r="K71" s="141" t="str">
        <f>VLOOKUP(E71,VIP!$A$2:$O16922,6,0)</f>
        <v>SI</v>
      </c>
      <c r="L71" s="153" t="s">
        <v>2238</v>
      </c>
      <c r="M71" s="234" t="s">
        <v>2530</v>
      </c>
      <c r="N71" s="93" t="s">
        <v>2443</v>
      </c>
      <c r="O71" s="141" t="s">
        <v>2445</v>
      </c>
      <c r="P71" s="153"/>
      <c r="Q71" s="235">
        <v>44471.449016203704</v>
      </c>
    </row>
    <row r="72" spans="1:17" ht="18" x14ac:dyDescent="0.25">
      <c r="A72" s="141" t="str">
        <f>VLOOKUP(E72,'LISTADO ATM'!$A$2:$C$901,3,0)</f>
        <v>DISTRITO NACIONAL</v>
      </c>
      <c r="B72" s="154">
        <v>3336044863</v>
      </c>
      <c r="C72" s="94">
        <v>44471.254826388889</v>
      </c>
      <c r="D72" s="94" t="s">
        <v>2174</v>
      </c>
      <c r="E72" s="156">
        <v>473</v>
      </c>
      <c r="F72" s="154" t="str">
        <f>VLOOKUP(E72,VIP!$A$2:$O16473,2,0)</f>
        <v>DRBR473</v>
      </c>
      <c r="G72" s="141" t="str">
        <f>VLOOKUP(E72,'LISTADO ATM'!$A$2:$B$900,2,0)</f>
        <v xml:space="preserve">ATM Oficina Carrefour II </v>
      </c>
      <c r="H72" s="141" t="str">
        <f>VLOOKUP(E72,VIP!$A$2:$O21434,7,FALSE)</f>
        <v>Si</v>
      </c>
      <c r="I72" s="141" t="str">
        <f>VLOOKUP(E72,VIP!$A$2:$O13399,8,FALSE)</f>
        <v>Si</v>
      </c>
      <c r="J72" s="141" t="str">
        <f>VLOOKUP(E72,VIP!$A$2:$O13349,8,FALSE)</f>
        <v>Si</v>
      </c>
      <c r="K72" s="141" t="str">
        <f>VLOOKUP(E72,VIP!$A$2:$O16923,6,0)</f>
        <v>NO</v>
      </c>
      <c r="L72" s="153" t="s">
        <v>2238</v>
      </c>
      <c r="M72" s="234" t="s">
        <v>2530</v>
      </c>
      <c r="N72" s="93" t="s">
        <v>2443</v>
      </c>
      <c r="O72" s="141" t="s">
        <v>2445</v>
      </c>
      <c r="P72" s="153"/>
      <c r="Q72" s="235">
        <v>44471.587361111109</v>
      </c>
    </row>
    <row r="73" spans="1:17" ht="18" x14ac:dyDescent="0.25">
      <c r="A73" s="141" t="str">
        <f>VLOOKUP(E73,'LISTADO ATM'!$A$2:$C$901,3,0)</f>
        <v>SUR</v>
      </c>
      <c r="B73" s="154">
        <v>3336044862</v>
      </c>
      <c r="C73" s="94">
        <v>44471.241944444446</v>
      </c>
      <c r="D73" s="94" t="s">
        <v>2174</v>
      </c>
      <c r="E73" s="156">
        <v>584</v>
      </c>
      <c r="F73" s="154" t="str">
        <f>VLOOKUP(E73,VIP!$A$2:$O16474,2,0)</f>
        <v>DRBR404</v>
      </c>
      <c r="G73" s="141" t="str">
        <f>VLOOKUP(E73,'LISTADO ATM'!$A$2:$B$900,2,0)</f>
        <v xml:space="preserve">ATM Oficina San Cristóbal I </v>
      </c>
      <c r="H73" s="141" t="str">
        <f>VLOOKUP(E73,VIP!$A$2:$O21435,7,FALSE)</f>
        <v>Si</v>
      </c>
      <c r="I73" s="141" t="str">
        <f>VLOOKUP(E73,VIP!$A$2:$O13400,8,FALSE)</f>
        <v>Si</v>
      </c>
      <c r="J73" s="141" t="str">
        <f>VLOOKUP(E73,VIP!$A$2:$O13350,8,FALSE)</f>
        <v>Si</v>
      </c>
      <c r="K73" s="141" t="str">
        <f>VLOOKUP(E73,VIP!$A$2:$O16924,6,0)</f>
        <v>SI</v>
      </c>
      <c r="L73" s="153" t="s">
        <v>2455</v>
      </c>
      <c r="M73" s="93" t="s">
        <v>2437</v>
      </c>
      <c r="N73" s="93" t="s">
        <v>2443</v>
      </c>
      <c r="O73" s="141" t="s">
        <v>2445</v>
      </c>
      <c r="P73" s="153"/>
      <c r="Q73" s="93" t="s">
        <v>2455</v>
      </c>
    </row>
    <row r="74" spans="1:17" ht="18" x14ac:dyDescent="0.25">
      <c r="A74" s="141" t="str">
        <f>VLOOKUP(E74,'LISTADO ATM'!$A$2:$C$901,3,0)</f>
        <v>ESTE</v>
      </c>
      <c r="B74" s="154">
        <v>3336044861</v>
      </c>
      <c r="C74" s="94">
        <v>44471.107395833336</v>
      </c>
      <c r="D74" s="94" t="s">
        <v>2174</v>
      </c>
      <c r="E74" s="156">
        <v>159</v>
      </c>
      <c r="F74" s="154" t="str">
        <f>VLOOKUP(E74,VIP!$A$2:$O16470,2,0)</f>
        <v>DRBR159</v>
      </c>
      <c r="G74" s="141" t="str">
        <f>VLOOKUP(E74,'LISTADO ATM'!$A$2:$B$900,2,0)</f>
        <v xml:space="preserve">ATM Hotel Dreams Bayahibe I </v>
      </c>
      <c r="H74" s="141" t="str">
        <f>VLOOKUP(E74,VIP!$A$2:$O21431,7,FALSE)</f>
        <v>Si</v>
      </c>
      <c r="I74" s="141" t="str">
        <f>VLOOKUP(E74,VIP!$A$2:$O13396,8,FALSE)</f>
        <v>Si</v>
      </c>
      <c r="J74" s="141" t="str">
        <f>VLOOKUP(E74,VIP!$A$2:$O13346,8,FALSE)</f>
        <v>Si</v>
      </c>
      <c r="K74" s="141" t="str">
        <f>VLOOKUP(E74,VIP!$A$2:$O16920,6,0)</f>
        <v>NO</v>
      </c>
      <c r="L74" s="153" t="s">
        <v>2238</v>
      </c>
      <c r="M74" s="93" t="s">
        <v>2437</v>
      </c>
      <c r="N74" s="93" t="s">
        <v>2443</v>
      </c>
      <c r="O74" s="141" t="s">
        <v>2445</v>
      </c>
      <c r="P74" s="153"/>
      <c r="Q74" s="93" t="s">
        <v>2238</v>
      </c>
    </row>
    <row r="75" spans="1:17" ht="18" x14ac:dyDescent="0.25">
      <c r="A75" s="141" t="str">
        <f>VLOOKUP(E75,'LISTADO ATM'!$A$2:$C$901,3,0)</f>
        <v>ESTE</v>
      </c>
      <c r="B75" s="154">
        <v>3336044860</v>
      </c>
      <c r="C75" s="94">
        <v>44471.106076388889</v>
      </c>
      <c r="D75" s="94" t="s">
        <v>2174</v>
      </c>
      <c r="E75" s="156">
        <v>838</v>
      </c>
      <c r="F75" s="154" t="str">
        <f>VLOOKUP(E75,VIP!$A$2:$O16471,2,0)</f>
        <v>DRBR838</v>
      </c>
      <c r="G75" s="141" t="str">
        <f>VLOOKUP(E75,'LISTADO ATM'!$A$2:$B$900,2,0)</f>
        <v xml:space="preserve">ATM UNP Consuelo </v>
      </c>
      <c r="H75" s="141" t="str">
        <f>VLOOKUP(E75,VIP!$A$2:$O21432,7,FALSE)</f>
        <v>Si</v>
      </c>
      <c r="I75" s="141" t="str">
        <f>VLOOKUP(E75,VIP!$A$2:$O13397,8,FALSE)</f>
        <v>Si</v>
      </c>
      <c r="J75" s="141" t="str">
        <f>VLOOKUP(E75,VIP!$A$2:$O13347,8,FALSE)</f>
        <v>Si</v>
      </c>
      <c r="K75" s="141" t="str">
        <f>VLOOKUP(E75,VIP!$A$2:$O16921,6,0)</f>
        <v>NO</v>
      </c>
      <c r="L75" s="153" t="s">
        <v>2212</v>
      </c>
      <c r="M75" s="234" t="s">
        <v>2530</v>
      </c>
      <c r="N75" s="93" t="s">
        <v>2443</v>
      </c>
      <c r="O75" s="141" t="s">
        <v>2445</v>
      </c>
      <c r="P75" s="153"/>
      <c r="Q75" s="235">
        <v>44471.565347222226</v>
      </c>
    </row>
    <row r="76" spans="1:17" ht="18" x14ac:dyDescent="0.25">
      <c r="A76" s="141" t="str">
        <f>VLOOKUP(E76,'LISTADO ATM'!$A$2:$C$901,3,0)</f>
        <v>DISTRITO NACIONAL</v>
      </c>
      <c r="B76" s="154">
        <v>3336044859</v>
      </c>
      <c r="C76" s="94">
        <v>44471.104432870372</v>
      </c>
      <c r="D76" s="94" t="s">
        <v>2174</v>
      </c>
      <c r="E76" s="156">
        <v>192</v>
      </c>
      <c r="F76" s="154" t="str">
        <f>VLOOKUP(E76,VIP!$A$2:$O16472,2,0)</f>
        <v>DRBR192</v>
      </c>
      <c r="G76" s="141" t="str">
        <f>VLOOKUP(E76,'LISTADO ATM'!$A$2:$B$900,2,0)</f>
        <v xml:space="preserve">ATM Autobanco Luperón II </v>
      </c>
      <c r="H76" s="141" t="str">
        <f>VLOOKUP(E76,VIP!$A$2:$O21433,7,FALSE)</f>
        <v>Si</v>
      </c>
      <c r="I76" s="141" t="str">
        <f>VLOOKUP(E76,VIP!$A$2:$O13398,8,FALSE)</f>
        <v>Si</v>
      </c>
      <c r="J76" s="141" t="str">
        <f>VLOOKUP(E76,VIP!$A$2:$O13348,8,FALSE)</f>
        <v>Si</v>
      </c>
      <c r="K76" s="141" t="str">
        <f>VLOOKUP(E76,VIP!$A$2:$O16922,6,0)</f>
        <v>NO</v>
      </c>
      <c r="L76" s="153" t="s">
        <v>2212</v>
      </c>
      <c r="M76" s="93" t="s">
        <v>2437</v>
      </c>
      <c r="N76" s="93" t="s">
        <v>2443</v>
      </c>
      <c r="O76" s="141" t="s">
        <v>2445</v>
      </c>
      <c r="P76" s="153"/>
      <c r="Q76" s="93" t="s">
        <v>2212</v>
      </c>
    </row>
    <row r="77" spans="1:17" ht="18" x14ac:dyDescent="0.25">
      <c r="A77" s="141" t="str">
        <f>VLOOKUP(E77,'LISTADO ATM'!$A$2:$C$901,3,0)</f>
        <v>DISTRITO NACIONAL</v>
      </c>
      <c r="B77" s="154">
        <v>3336044858</v>
      </c>
      <c r="C77" s="94">
        <v>44471.103263888886</v>
      </c>
      <c r="D77" s="94" t="s">
        <v>2174</v>
      </c>
      <c r="E77" s="156">
        <v>761</v>
      </c>
      <c r="F77" s="154" t="str">
        <f>VLOOKUP(E77,VIP!$A$2:$O16473,2,0)</f>
        <v>DRBR761</v>
      </c>
      <c r="G77" s="141" t="str">
        <f>VLOOKUP(E77,'LISTADO ATM'!$A$2:$B$900,2,0)</f>
        <v xml:space="preserve">ATM ISSPOL </v>
      </c>
      <c r="H77" s="141" t="str">
        <f>VLOOKUP(E77,VIP!$A$2:$O21434,7,FALSE)</f>
        <v>Si</v>
      </c>
      <c r="I77" s="141" t="str">
        <f>VLOOKUP(E77,VIP!$A$2:$O13399,8,FALSE)</f>
        <v>Si</v>
      </c>
      <c r="J77" s="141" t="str">
        <f>VLOOKUP(E77,VIP!$A$2:$O13349,8,FALSE)</f>
        <v>Si</v>
      </c>
      <c r="K77" s="141" t="str">
        <f>VLOOKUP(E77,VIP!$A$2:$O16923,6,0)</f>
        <v>NO</v>
      </c>
      <c r="L77" s="153" t="s">
        <v>2212</v>
      </c>
      <c r="M77" s="93" t="s">
        <v>2437</v>
      </c>
      <c r="N77" s="93" t="s">
        <v>2443</v>
      </c>
      <c r="O77" s="141" t="s">
        <v>2445</v>
      </c>
      <c r="P77" s="153"/>
      <c r="Q77" s="93" t="s">
        <v>2212</v>
      </c>
    </row>
    <row r="78" spans="1:17" ht="18" x14ac:dyDescent="0.25">
      <c r="A78" s="141" t="str">
        <f>VLOOKUP(E78,'LISTADO ATM'!$A$2:$C$901,3,0)</f>
        <v>DISTRITO NACIONAL</v>
      </c>
      <c r="B78" s="154">
        <v>3336044857</v>
      </c>
      <c r="C78" s="94">
        <v>44471.09752314815</v>
      </c>
      <c r="D78" s="94" t="s">
        <v>2174</v>
      </c>
      <c r="E78" s="156">
        <v>686</v>
      </c>
      <c r="F78" s="154" t="str">
        <f>VLOOKUP(E78,VIP!$A$2:$O16474,2,0)</f>
        <v>DRBR686</v>
      </c>
      <c r="G78" s="141" t="str">
        <f>VLOOKUP(E78,'LISTADO ATM'!$A$2:$B$900,2,0)</f>
        <v>ATM Autoservicio Oficina Máximo Gómez</v>
      </c>
      <c r="H78" s="141" t="str">
        <f>VLOOKUP(E78,VIP!$A$2:$O21435,7,FALSE)</f>
        <v>Si</v>
      </c>
      <c r="I78" s="141" t="str">
        <f>VLOOKUP(E78,VIP!$A$2:$O13400,8,FALSE)</f>
        <v>Si</v>
      </c>
      <c r="J78" s="141" t="str">
        <f>VLOOKUP(E78,VIP!$A$2:$O13350,8,FALSE)</f>
        <v>Si</v>
      </c>
      <c r="K78" s="141" t="str">
        <f>VLOOKUP(E78,VIP!$A$2:$O16924,6,0)</f>
        <v>NO</v>
      </c>
      <c r="L78" s="153" t="s">
        <v>2212</v>
      </c>
      <c r="M78" s="93" t="s">
        <v>2437</v>
      </c>
      <c r="N78" s="93" t="s">
        <v>2443</v>
      </c>
      <c r="O78" s="141" t="s">
        <v>2445</v>
      </c>
      <c r="P78" s="153"/>
      <c r="Q78" s="93" t="s">
        <v>2212</v>
      </c>
    </row>
    <row r="79" spans="1:17" ht="18" x14ac:dyDescent="0.25">
      <c r="A79" s="141" t="str">
        <f>VLOOKUP(E79,'LISTADO ATM'!$A$2:$C$901,3,0)</f>
        <v>DISTRITO NACIONAL</v>
      </c>
      <c r="B79" s="154">
        <v>3336044856</v>
      </c>
      <c r="C79" s="94">
        <v>44471.096979166665</v>
      </c>
      <c r="D79" s="94" t="s">
        <v>2174</v>
      </c>
      <c r="E79" s="156">
        <v>194</v>
      </c>
      <c r="F79" s="154" t="str">
        <f>VLOOKUP(E79,VIP!$A$2:$O16475,2,0)</f>
        <v>DRBR194</v>
      </c>
      <c r="G79" s="141" t="str">
        <f>VLOOKUP(E79,'LISTADO ATM'!$A$2:$B$900,2,0)</f>
        <v xml:space="preserve">ATM UNP Pantoja </v>
      </c>
      <c r="H79" s="141" t="str">
        <f>VLOOKUP(E79,VIP!$A$2:$O21436,7,FALSE)</f>
        <v>Si</v>
      </c>
      <c r="I79" s="141" t="str">
        <f>VLOOKUP(E79,VIP!$A$2:$O13401,8,FALSE)</f>
        <v>No</v>
      </c>
      <c r="J79" s="141" t="str">
        <f>VLOOKUP(E79,VIP!$A$2:$O13351,8,FALSE)</f>
        <v>No</v>
      </c>
      <c r="K79" s="141" t="str">
        <f>VLOOKUP(E79,VIP!$A$2:$O16925,6,0)</f>
        <v>NO</v>
      </c>
      <c r="L79" s="153" t="s">
        <v>2212</v>
      </c>
      <c r="M79" s="93" t="s">
        <v>2437</v>
      </c>
      <c r="N79" s="93" t="s">
        <v>2443</v>
      </c>
      <c r="O79" s="141" t="s">
        <v>2445</v>
      </c>
      <c r="P79" s="153"/>
      <c r="Q79" s="93" t="s">
        <v>2212</v>
      </c>
    </row>
    <row r="80" spans="1:17" ht="18" x14ac:dyDescent="0.25">
      <c r="A80" s="141" t="str">
        <f>VLOOKUP(E80,'LISTADO ATM'!$A$2:$C$901,3,0)</f>
        <v>NORTE</v>
      </c>
      <c r="B80" s="154">
        <v>3336044855</v>
      </c>
      <c r="C80" s="94">
        <v>44471.096018518518</v>
      </c>
      <c r="D80" s="94" t="s">
        <v>2175</v>
      </c>
      <c r="E80" s="156">
        <v>602</v>
      </c>
      <c r="F80" s="154" t="str">
        <f>VLOOKUP(E80,VIP!$A$2:$O16476,2,0)</f>
        <v>DRBR122</v>
      </c>
      <c r="G80" s="141" t="str">
        <f>VLOOKUP(E80,'LISTADO ATM'!$A$2:$B$900,2,0)</f>
        <v xml:space="preserve">ATM Zona Franca (Santiago) I </v>
      </c>
      <c r="H80" s="141" t="str">
        <f>VLOOKUP(E80,VIP!$A$2:$O21437,7,FALSE)</f>
        <v>Si</v>
      </c>
      <c r="I80" s="141" t="str">
        <f>VLOOKUP(E80,VIP!$A$2:$O13402,8,FALSE)</f>
        <v>No</v>
      </c>
      <c r="J80" s="141" t="str">
        <f>VLOOKUP(E80,VIP!$A$2:$O13352,8,FALSE)</f>
        <v>No</v>
      </c>
      <c r="K80" s="141" t="str">
        <f>VLOOKUP(E80,VIP!$A$2:$O16926,6,0)</f>
        <v>NO</v>
      </c>
      <c r="L80" s="153" t="s">
        <v>2212</v>
      </c>
      <c r="M80" s="234" t="s">
        <v>2530</v>
      </c>
      <c r="N80" s="93" t="s">
        <v>2443</v>
      </c>
      <c r="O80" s="141" t="s">
        <v>2623</v>
      </c>
      <c r="P80" s="153"/>
      <c r="Q80" s="235">
        <v>44471.448136574072</v>
      </c>
    </row>
    <row r="81" spans="1:17" ht="18" x14ac:dyDescent="0.25">
      <c r="A81" s="141" t="str">
        <f>VLOOKUP(E81,'LISTADO ATM'!$A$2:$C$901,3,0)</f>
        <v>DISTRITO NACIONAL</v>
      </c>
      <c r="B81" s="154">
        <v>3336044854</v>
      </c>
      <c r="C81" s="94">
        <v>44471.095497685186</v>
      </c>
      <c r="D81" s="94" t="s">
        <v>2174</v>
      </c>
      <c r="E81" s="156">
        <v>670</v>
      </c>
      <c r="F81" s="154" t="str">
        <f>VLOOKUP(E81,VIP!$A$2:$O16477,2,0)</f>
        <v>DRBR670</v>
      </c>
      <c r="G81" s="141" t="str">
        <f>VLOOKUP(E81,'LISTADO ATM'!$A$2:$B$900,2,0)</f>
        <v>ATM Estación Texaco Algodón</v>
      </c>
      <c r="H81" s="141" t="str">
        <f>VLOOKUP(E81,VIP!$A$2:$O21438,7,FALSE)</f>
        <v>Si</v>
      </c>
      <c r="I81" s="141" t="str">
        <f>VLOOKUP(E81,VIP!$A$2:$O13403,8,FALSE)</f>
        <v>Si</v>
      </c>
      <c r="J81" s="141" t="str">
        <f>VLOOKUP(E81,VIP!$A$2:$O13353,8,FALSE)</f>
        <v>Si</v>
      </c>
      <c r="K81" s="141" t="str">
        <f>VLOOKUP(E81,VIP!$A$2:$O16927,6,0)</f>
        <v>NO</v>
      </c>
      <c r="L81" s="153" t="s">
        <v>2212</v>
      </c>
      <c r="M81" s="234" t="s">
        <v>2530</v>
      </c>
      <c r="N81" s="93" t="s">
        <v>2443</v>
      </c>
      <c r="O81" s="141" t="s">
        <v>2445</v>
      </c>
      <c r="P81" s="153"/>
      <c r="Q81" s="235">
        <v>44471.438888888886</v>
      </c>
    </row>
    <row r="82" spans="1:17" ht="18" x14ac:dyDescent="0.25">
      <c r="A82" s="141" t="str">
        <f>VLOOKUP(E82,'LISTADO ATM'!$A$2:$C$901,3,0)</f>
        <v>DISTRITO NACIONAL</v>
      </c>
      <c r="B82" s="154">
        <v>3336044853</v>
      </c>
      <c r="C82" s="94">
        <v>44471.094988425924</v>
      </c>
      <c r="D82" s="94" t="s">
        <v>2174</v>
      </c>
      <c r="E82" s="156">
        <v>239</v>
      </c>
      <c r="F82" s="154" t="str">
        <f>VLOOKUP(E82,VIP!$A$2:$O16478,2,0)</f>
        <v>DRBR239</v>
      </c>
      <c r="G82" s="141" t="str">
        <f>VLOOKUP(E82,'LISTADO ATM'!$A$2:$B$900,2,0)</f>
        <v xml:space="preserve">ATM Autobanco Charles de Gaulle </v>
      </c>
      <c r="H82" s="141" t="str">
        <f>VLOOKUP(E82,VIP!$A$2:$O21439,7,FALSE)</f>
        <v>Si</v>
      </c>
      <c r="I82" s="141" t="str">
        <f>VLOOKUP(E82,VIP!$A$2:$O13404,8,FALSE)</f>
        <v>Si</v>
      </c>
      <c r="J82" s="141" t="str">
        <f>VLOOKUP(E82,VIP!$A$2:$O13354,8,FALSE)</f>
        <v>Si</v>
      </c>
      <c r="K82" s="141" t="str">
        <f>VLOOKUP(E82,VIP!$A$2:$O16928,6,0)</f>
        <v>SI</v>
      </c>
      <c r="L82" s="153" t="s">
        <v>2212</v>
      </c>
      <c r="M82" s="93" t="s">
        <v>2437</v>
      </c>
      <c r="N82" s="93" t="s">
        <v>2443</v>
      </c>
      <c r="O82" s="141" t="s">
        <v>2445</v>
      </c>
      <c r="P82" s="153"/>
      <c r="Q82" s="93" t="s">
        <v>2212</v>
      </c>
    </row>
    <row r="83" spans="1:17" ht="18" x14ac:dyDescent="0.25">
      <c r="A83" s="141" t="str">
        <f>VLOOKUP(E83,'LISTADO ATM'!$A$2:$C$901,3,0)</f>
        <v>DISTRITO NACIONAL</v>
      </c>
      <c r="B83" s="154">
        <v>3336044852</v>
      </c>
      <c r="C83" s="94">
        <v>44471.094687500001</v>
      </c>
      <c r="D83" s="94" t="s">
        <v>2174</v>
      </c>
      <c r="E83" s="156">
        <v>943</v>
      </c>
      <c r="F83" s="154" t="str">
        <f>VLOOKUP(E83,VIP!$A$2:$O16479,2,0)</f>
        <v>DRBR16K</v>
      </c>
      <c r="G83" s="141" t="str">
        <f>VLOOKUP(E83,'LISTADO ATM'!$A$2:$B$900,2,0)</f>
        <v xml:space="preserve">ATM Oficina Tránsito Terreste </v>
      </c>
      <c r="H83" s="141" t="str">
        <f>VLOOKUP(E83,VIP!$A$2:$O21440,7,FALSE)</f>
        <v>Si</v>
      </c>
      <c r="I83" s="141" t="str">
        <f>VLOOKUP(E83,VIP!$A$2:$O13405,8,FALSE)</f>
        <v>Si</v>
      </c>
      <c r="J83" s="141" t="str">
        <f>VLOOKUP(E83,VIP!$A$2:$O13355,8,FALSE)</f>
        <v>Si</v>
      </c>
      <c r="K83" s="141" t="str">
        <f>VLOOKUP(E83,VIP!$A$2:$O16929,6,0)</f>
        <v>NO</v>
      </c>
      <c r="L83" s="153" t="s">
        <v>2212</v>
      </c>
      <c r="M83" s="93" t="s">
        <v>2437</v>
      </c>
      <c r="N83" s="93" t="s">
        <v>2443</v>
      </c>
      <c r="O83" s="141" t="s">
        <v>2445</v>
      </c>
      <c r="P83" s="153"/>
      <c r="Q83" s="93" t="s">
        <v>2212</v>
      </c>
    </row>
    <row r="84" spans="1:17" ht="18" x14ac:dyDescent="0.25">
      <c r="A84" s="141" t="str">
        <f>VLOOKUP(E84,'LISTADO ATM'!$A$2:$C$901,3,0)</f>
        <v>DISTRITO NACIONAL</v>
      </c>
      <c r="B84" s="154">
        <v>3336044851</v>
      </c>
      <c r="C84" s="94">
        <v>44471.062418981484</v>
      </c>
      <c r="D84" s="94" t="s">
        <v>2440</v>
      </c>
      <c r="E84" s="156">
        <v>573</v>
      </c>
      <c r="F84" s="154" t="str">
        <f>VLOOKUP(E84,VIP!$A$2:$O16480,2,0)</f>
        <v>DRBR038</v>
      </c>
      <c r="G84" s="141" t="str">
        <f>VLOOKUP(E84,'LISTADO ATM'!$A$2:$B$900,2,0)</f>
        <v xml:space="preserve">ATM IDSS </v>
      </c>
      <c r="H84" s="141" t="str">
        <f>VLOOKUP(E84,VIP!$A$2:$O21441,7,FALSE)</f>
        <v>Si</v>
      </c>
      <c r="I84" s="141" t="str">
        <f>VLOOKUP(E84,VIP!$A$2:$O13406,8,FALSE)</f>
        <v>Si</v>
      </c>
      <c r="J84" s="141" t="str">
        <f>VLOOKUP(E84,VIP!$A$2:$O13356,8,FALSE)</f>
        <v>Si</v>
      </c>
      <c r="K84" s="141" t="str">
        <f>VLOOKUP(E84,VIP!$A$2:$O16930,6,0)</f>
        <v>NO</v>
      </c>
      <c r="L84" s="153" t="s">
        <v>2409</v>
      </c>
      <c r="M84" s="93" t="s">
        <v>2437</v>
      </c>
      <c r="N84" s="93" t="s">
        <v>2443</v>
      </c>
      <c r="O84" s="141" t="s">
        <v>2444</v>
      </c>
      <c r="P84" s="153"/>
      <c r="Q84" s="93" t="s">
        <v>2409</v>
      </c>
    </row>
    <row r="85" spans="1:17" ht="18" x14ac:dyDescent="0.25">
      <c r="A85" s="141" t="str">
        <f>VLOOKUP(E85,'LISTADO ATM'!$A$2:$C$901,3,0)</f>
        <v>NORTE</v>
      </c>
      <c r="B85" s="154">
        <v>3336044850</v>
      </c>
      <c r="C85" s="94">
        <v>44471.060219907406</v>
      </c>
      <c r="D85" s="94" t="s">
        <v>2632</v>
      </c>
      <c r="E85" s="156">
        <v>647</v>
      </c>
      <c r="F85" s="154" t="str">
        <f>VLOOKUP(E85,VIP!$A$2:$O16481,2,0)</f>
        <v>DRBR254</v>
      </c>
      <c r="G85" s="141" t="str">
        <f>VLOOKUP(E85,'LISTADO ATM'!$A$2:$B$900,2,0)</f>
        <v xml:space="preserve">ATM CORAASAN </v>
      </c>
      <c r="H85" s="141" t="str">
        <f>VLOOKUP(E85,VIP!$A$2:$O21442,7,FALSE)</f>
        <v>Si</v>
      </c>
      <c r="I85" s="141" t="str">
        <f>VLOOKUP(E85,VIP!$A$2:$O13407,8,FALSE)</f>
        <v>Si</v>
      </c>
      <c r="J85" s="141" t="str">
        <f>VLOOKUP(E85,VIP!$A$2:$O13357,8,FALSE)</f>
        <v>Si</v>
      </c>
      <c r="K85" s="141" t="str">
        <f>VLOOKUP(E85,VIP!$A$2:$O16931,6,0)</f>
        <v>NO</v>
      </c>
      <c r="L85" s="153" t="s">
        <v>2409</v>
      </c>
      <c r="M85" s="234" t="s">
        <v>2530</v>
      </c>
      <c r="N85" s="93" t="s">
        <v>2443</v>
      </c>
      <c r="O85" s="141" t="s">
        <v>2631</v>
      </c>
      <c r="P85" s="153"/>
      <c r="Q85" s="235">
        <v>44471.605127314811</v>
      </c>
    </row>
    <row r="86" spans="1:17" ht="18" x14ac:dyDescent="0.25">
      <c r="A86" s="141" t="str">
        <f>VLOOKUP(E86,'LISTADO ATM'!$A$2:$C$901,3,0)</f>
        <v>NORTE</v>
      </c>
      <c r="B86" s="154">
        <v>3336044849</v>
      </c>
      <c r="C86" s="94">
        <v>44471.055983796294</v>
      </c>
      <c r="D86" s="94" t="s">
        <v>2459</v>
      </c>
      <c r="E86" s="156">
        <v>796</v>
      </c>
      <c r="F86" s="154" t="str">
        <f>VLOOKUP(E86,VIP!$A$2:$O16482,2,0)</f>
        <v>DRBR155</v>
      </c>
      <c r="G86" s="141" t="str">
        <f>VLOOKUP(E86,'LISTADO ATM'!$A$2:$B$900,2,0)</f>
        <v xml:space="preserve">ATM Oficina Plaza Ventura (Nagua) </v>
      </c>
      <c r="H86" s="141" t="str">
        <f>VLOOKUP(E86,VIP!$A$2:$O21443,7,FALSE)</f>
        <v>Si</v>
      </c>
      <c r="I86" s="141" t="str">
        <f>VLOOKUP(E86,VIP!$A$2:$O13408,8,FALSE)</f>
        <v>Si</v>
      </c>
      <c r="J86" s="141" t="str">
        <f>VLOOKUP(E86,VIP!$A$2:$O13358,8,FALSE)</f>
        <v>Si</v>
      </c>
      <c r="K86" s="141" t="str">
        <f>VLOOKUP(E86,VIP!$A$2:$O16932,6,0)</f>
        <v>SI</v>
      </c>
      <c r="L86" s="153" t="s">
        <v>2409</v>
      </c>
      <c r="M86" s="234" t="s">
        <v>2530</v>
      </c>
      <c r="N86" s="93" t="s">
        <v>2443</v>
      </c>
      <c r="O86" s="141" t="s">
        <v>2612</v>
      </c>
      <c r="P86" s="153"/>
      <c r="Q86" s="235">
        <v>44471.450312499997</v>
      </c>
    </row>
    <row r="87" spans="1:17" ht="18" x14ac:dyDescent="0.25">
      <c r="A87" s="141" t="str">
        <f>VLOOKUP(E87,'LISTADO ATM'!$A$2:$C$901,3,0)</f>
        <v>ESTE</v>
      </c>
      <c r="B87" s="154">
        <v>3336044848</v>
      </c>
      <c r="C87" s="94">
        <v>44471.054548611108</v>
      </c>
      <c r="D87" s="94" t="s">
        <v>2174</v>
      </c>
      <c r="E87" s="156">
        <v>934</v>
      </c>
      <c r="F87" s="154" t="str">
        <f>VLOOKUP(E87,VIP!$A$2:$O16483,2,0)</f>
        <v>DRBR934</v>
      </c>
      <c r="G87" s="141" t="str">
        <f>VLOOKUP(E87,'LISTADO ATM'!$A$2:$B$900,2,0)</f>
        <v>ATM Hotel Dreams La Romana</v>
      </c>
      <c r="H87" s="141" t="str">
        <f>VLOOKUP(E87,VIP!$A$2:$O21444,7,FALSE)</f>
        <v>Si</v>
      </c>
      <c r="I87" s="141" t="str">
        <f>VLOOKUP(E87,VIP!$A$2:$O13409,8,FALSE)</f>
        <v>Si</v>
      </c>
      <c r="J87" s="141" t="str">
        <f>VLOOKUP(E87,VIP!$A$2:$O13359,8,FALSE)</f>
        <v>Si</v>
      </c>
      <c r="K87" s="141" t="str">
        <f>VLOOKUP(E87,VIP!$A$2:$O16933,6,0)</f>
        <v>NO</v>
      </c>
      <c r="L87" s="153" t="s">
        <v>2455</v>
      </c>
      <c r="M87" s="93" t="s">
        <v>2437</v>
      </c>
      <c r="N87" s="93" t="s">
        <v>2443</v>
      </c>
      <c r="O87" s="141" t="s">
        <v>2445</v>
      </c>
      <c r="P87" s="153"/>
      <c r="Q87" s="93" t="s">
        <v>2455</v>
      </c>
    </row>
    <row r="88" spans="1:17" ht="18" x14ac:dyDescent="0.25">
      <c r="A88" s="141" t="str">
        <f>VLOOKUP(E88,'LISTADO ATM'!$A$2:$C$901,3,0)</f>
        <v>NORTE</v>
      </c>
      <c r="B88" s="154">
        <v>3336044847</v>
      </c>
      <c r="C88" s="94">
        <v>44471.053819444445</v>
      </c>
      <c r="D88" s="94" t="s">
        <v>2174</v>
      </c>
      <c r="E88" s="156">
        <v>154</v>
      </c>
      <c r="F88" s="154" t="str">
        <f>VLOOKUP(E88,VIP!$A$2:$O16484,2,0)</f>
        <v>DRBR154</v>
      </c>
      <c r="G88" s="141" t="str">
        <f>VLOOKUP(E88,'LISTADO ATM'!$A$2:$B$900,2,0)</f>
        <v xml:space="preserve">ATM Oficina Sánchez </v>
      </c>
      <c r="H88" s="141" t="str">
        <f>VLOOKUP(E88,VIP!$A$2:$O21445,7,FALSE)</f>
        <v>Si</v>
      </c>
      <c r="I88" s="141" t="str">
        <f>VLOOKUP(E88,VIP!$A$2:$O13410,8,FALSE)</f>
        <v>Si</v>
      </c>
      <c r="J88" s="141" t="str">
        <f>VLOOKUP(E88,VIP!$A$2:$O13360,8,FALSE)</f>
        <v>Si</v>
      </c>
      <c r="K88" s="141" t="str">
        <f>VLOOKUP(E88,VIP!$A$2:$O16934,6,0)</f>
        <v>SI</v>
      </c>
      <c r="L88" s="153" t="s">
        <v>2212</v>
      </c>
      <c r="M88" s="234" t="s">
        <v>2530</v>
      </c>
      <c r="N88" s="93" t="s">
        <v>2443</v>
      </c>
      <c r="O88" s="141" t="s">
        <v>2445</v>
      </c>
      <c r="P88" s="153"/>
      <c r="Q88" s="235">
        <v>44471.561377314814</v>
      </c>
    </row>
    <row r="89" spans="1:17" ht="18" x14ac:dyDescent="0.25">
      <c r="A89" s="141" t="str">
        <f>VLOOKUP(E89,'LISTADO ATM'!$A$2:$C$901,3,0)</f>
        <v>NORTE</v>
      </c>
      <c r="B89" s="154">
        <v>3336044845</v>
      </c>
      <c r="C89" s="94">
        <v>44471.048009259262</v>
      </c>
      <c r="D89" s="94" t="s">
        <v>2174</v>
      </c>
      <c r="E89" s="156">
        <v>8</v>
      </c>
      <c r="F89" s="154" t="str">
        <f>VLOOKUP(E89,VIP!$A$2:$O16485,2,0)</f>
        <v>DRBR008</v>
      </c>
      <c r="G89" s="141" t="str">
        <f>VLOOKUP(E89,'LISTADO ATM'!$A$2:$B$900,2,0)</f>
        <v>ATM Autoservicio Yaque</v>
      </c>
      <c r="H89" s="141" t="str">
        <f>VLOOKUP(E89,VIP!$A$2:$O21446,7,FALSE)</f>
        <v>Si</v>
      </c>
      <c r="I89" s="141" t="str">
        <f>VLOOKUP(E89,VIP!$A$2:$O13411,8,FALSE)</f>
        <v>Si</v>
      </c>
      <c r="J89" s="141" t="str">
        <f>VLOOKUP(E89,VIP!$A$2:$O13361,8,FALSE)</f>
        <v>Si</v>
      </c>
      <c r="K89" s="141" t="str">
        <f>VLOOKUP(E89,VIP!$A$2:$O16935,6,0)</f>
        <v>NO</v>
      </c>
      <c r="L89" s="153" t="s">
        <v>2455</v>
      </c>
      <c r="M89" s="234" t="s">
        <v>2530</v>
      </c>
      <c r="N89" s="93" t="s">
        <v>2443</v>
      </c>
      <c r="O89" s="141" t="s">
        <v>2445</v>
      </c>
      <c r="P89" s="153"/>
      <c r="Q89" s="235">
        <v>44471.614664351851</v>
      </c>
    </row>
    <row r="90" spans="1:17" ht="18" x14ac:dyDescent="0.25">
      <c r="A90" s="141" t="str">
        <f>VLOOKUP(E90,'LISTADO ATM'!$A$2:$C$901,3,0)</f>
        <v>DISTRITO NACIONAL</v>
      </c>
      <c r="B90" s="154">
        <v>3336044844</v>
      </c>
      <c r="C90" s="94">
        <v>44471.023668981485</v>
      </c>
      <c r="D90" s="94" t="s">
        <v>2440</v>
      </c>
      <c r="E90" s="156">
        <v>561</v>
      </c>
      <c r="F90" s="154" t="str">
        <f>VLOOKUP(E90,VIP!$A$2:$O16469,2,0)</f>
        <v>DRBR133</v>
      </c>
      <c r="G90" s="141" t="str">
        <f>VLOOKUP(E90,'LISTADO ATM'!$A$2:$B$900,2,0)</f>
        <v xml:space="preserve">ATM Comando Regional P.N. S.D. Este </v>
      </c>
      <c r="H90" s="141" t="str">
        <f>VLOOKUP(E90,VIP!$A$2:$O21430,7,FALSE)</f>
        <v>Si</v>
      </c>
      <c r="I90" s="141" t="str">
        <f>VLOOKUP(E90,VIP!$A$2:$O13395,8,FALSE)</f>
        <v>Si</v>
      </c>
      <c r="J90" s="141" t="str">
        <f>VLOOKUP(E90,VIP!$A$2:$O13345,8,FALSE)</f>
        <v>Si</v>
      </c>
      <c r="K90" s="141" t="str">
        <f>VLOOKUP(E90,VIP!$A$2:$O16919,6,0)</f>
        <v>NO</v>
      </c>
      <c r="L90" s="153" t="s">
        <v>2433</v>
      </c>
      <c r="M90" s="234" t="s">
        <v>2530</v>
      </c>
      <c r="N90" s="93" t="s">
        <v>2443</v>
      </c>
      <c r="O90" s="141" t="s">
        <v>2444</v>
      </c>
      <c r="P90" s="153"/>
      <c r="Q90" s="235">
        <v>44471.589247685188</v>
      </c>
    </row>
    <row r="91" spans="1:17" ht="18" x14ac:dyDescent="0.25">
      <c r="A91" s="141" t="str">
        <f>VLOOKUP(E91,'LISTADO ATM'!$A$2:$C$901,3,0)</f>
        <v>DISTRITO NACIONAL</v>
      </c>
      <c r="B91" s="154">
        <v>3336044843</v>
      </c>
      <c r="C91" s="94">
        <v>44471.02140046296</v>
      </c>
      <c r="D91" s="94" t="s">
        <v>2440</v>
      </c>
      <c r="E91" s="156">
        <v>389</v>
      </c>
      <c r="F91" s="154" t="str">
        <f>VLOOKUP(E91,VIP!$A$2:$O16470,2,0)</f>
        <v>DRBR389</v>
      </c>
      <c r="G91" s="141" t="str">
        <f>VLOOKUP(E91,'LISTADO ATM'!$A$2:$B$900,2,0)</f>
        <v xml:space="preserve">ATM Casino Hotel Princess </v>
      </c>
      <c r="H91" s="141" t="str">
        <f>VLOOKUP(E91,VIP!$A$2:$O21431,7,FALSE)</f>
        <v>Si</v>
      </c>
      <c r="I91" s="141" t="str">
        <f>VLOOKUP(E91,VIP!$A$2:$O13396,8,FALSE)</f>
        <v>Si</v>
      </c>
      <c r="J91" s="141" t="str">
        <f>VLOOKUP(E91,VIP!$A$2:$O13346,8,FALSE)</f>
        <v>Si</v>
      </c>
      <c r="K91" s="141" t="str">
        <f>VLOOKUP(E91,VIP!$A$2:$O16920,6,0)</f>
        <v>NO</v>
      </c>
      <c r="L91" s="153" t="s">
        <v>2433</v>
      </c>
      <c r="M91" s="234" t="s">
        <v>2530</v>
      </c>
      <c r="N91" s="93" t="s">
        <v>2443</v>
      </c>
      <c r="O91" s="141" t="s">
        <v>2444</v>
      </c>
      <c r="P91" s="153"/>
      <c r="Q91" s="235">
        <v>44471.559756944444</v>
      </c>
    </row>
    <row r="92" spans="1:17" ht="18" x14ac:dyDescent="0.25">
      <c r="A92" s="141" t="str">
        <f>VLOOKUP(E92,'LISTADO ATM'!$A$2:$C$901,3,0)</f>
        <v>DISTRITO NACIONAL</v>
      </c>
      <c r="B92" s="154">
        <v>3336044837</v>
      </c>
      <c r="C92" s="94">
        <v>44470.933749999997</v>
      </c>
      <c r="D92" s="94" t="s">
        <v>2174</v>
      </c>
      <c r="E92" s="156">
        <v>622</v>
      </c>
      <c r="F92" s="154" t="str">
        <f>VLOOKUP(E92,VIP!$A$2:$O16468,2,0)</f>
        <v>DRBR622</v>
      </c>
      <c r="G92" s="141" t="str">
        <f>VLOOKUP(E92,'LISTADO ATM'!$A$2:$B$900,2,0)</f>
        <v xml:space="preserve">ATM Ayuntamiento D.N. </v>
      </c>
      <c r="H92" s="141" t="str">
        <f>VLOOKUP(E92,VIP!$A$2:$O21429,7,FALSE)</f>
        <v>Si</v>
      </c>
      <c r="I92" s="141" t="str">
        <f>VLOOKUP(E92,VIP!$A$2:$O13394,8,FALSE)</f>
        <v>Si</v>
      </c>
      <c r="J92" s="141" t="str">
        <f>VLOOKUP(E92,VIP!$A$2:$O13344,8,FALSE)</f>
        <v>Si</v>
      </c>
      <c r="K92" s="141" t="str">
        <f>VLOOKUP(E92,VIP!$A$2:$O16918,6,0)</f>
        <v>NO</v>
      </c>
      <c r="L92" s="153" t="s">
        <v>2238</v>
      </c>
      <c r="M92" s="234" t="s">
        <v>2530</v>
      </c>
      <c r="N92" s="93" t="s">
        <v>2443</v>
      </c>
      <c r="O92" s="141" t="s">
        <v>2445</v>
      </c>
      <c r="P92" s="153"/>
      <c r="Q92" s="235">
        <v>44471.603333333333</v>
      </c>
    </row>
    <row r="93" spans="1:17" ht="18" x14ac:dyDescent="0.25">
      <c r="A93" s="141" t="str">
        <f>VLOOKUP(E93,'LISTADO ATM'!$A$2:$C$901,3,0)</f>
        <v>DISTRITO NACIONAL</v>
      </c>
      <c r="B93" s="154">
        <v>3336044836</v>
      </c>
      <c r="C93" s="94">
        <v>44470.931898148148</v>
      </c>
      <c r="D93" s="94" t="s">
        <v>2459</v>
      </c>
      <c r="E93" s="156">
        <v>347</v>
      </c>
      <c r="F93" s="154" t="str">
        <f>VLOOKUP(E93,VIP!$A$2:$O16469,2,0)</f>
        <v>DRBR347</v>
      </c>
      <c r="G93" s="141" t="str">
        <f>VLOOKUP(E93,'LISTADO ATM'!$A$2:$B$900,2,0)</f>
        <v>ATM Patio de Colombia</v>
      </c>
      <c r="H93" s="141" t="str">
        <f>VLOOKUP(E93,VIP!$A$2:$O21430,7,FALSE)</f>
        <v>N/A</v>
      </c>
      <c r="I93" s="141" t="str">
        <f>VLOOKUP(E93,VIP!$A$2:$O13395,8,FALSE)</f>
        <v>N/A</v>
      </c>
      <c r="J93" s="141" t="str">
        <f>VLOOKUP(E93,VIP!$A$2:$O13345,8,FALSE)</f>
        <v>N/A</v>
      </c>
      <c r="K93" s="141" t="str">
        <f>VLOOKUP(E93,VIP!$A$2:$O16919,6,0)</f>
        <v>N/A</v>
      </c>
      <c r="L93" s="153" t="s">
        <v>2630</v>
      </c>
      <c r="M93" s="93" t="s">
        <v>2437</v>
      </c>
      <c r="N93" s="93" t="s">
        <v>2443</v>
      </c>
      <c r="O93" s="141" t="s">
        <v>2612</v>
      </c>
      <c r="P93" s="153"/>
      <c r="Q93" s="93" t="s">
        <v>2630</v>
      </c>
    </row>
    <row r="94" spans="1:17" ht="18" x14ac:dyDescent="0.25">
      <c r="A94" s="141" t="str">
        <f>VLOOKUP(E94,'LISTADO ATM'!$A$2:$C$901,3,0)</f>
        <v>DISTRITO NACIONAL</v>
      </c>
      <c r="B94" s="154">
        <v>3336044835</v>
      </c>
      <c r="C94" s="94">
        <v>44470.930763888886</v>
      </c>
      <c r="D94" s="94" t="s">
        <v>2174</v>
      </c>
      <c r="E94" s="156">
        <v>162</v>
      </c>
      <c r="F94" s="154" t="str">
        <f>VLOOKUP(E94,VIP!$A$2:$O16470,2,0)</f>
        <v>DRBR162</v>
      </c>
      <c r="G94" s="141" t="str">
        <f>VLOOKUP(E94,'LISTADO ATM'!$A$2:$B$900,2,0)</f>
        <v xml:space="preserve">ATM Oficina Tiradentes I </v>
      </c>
      <c r="H94" s="141" t="str">
        <f>VLOOKUP(E94,VIP!$A$2:$O21431,7,FALSE)</f>
        <v>Si</v>
      </c>
      <c r="I94" s="141" t="str">
        <f>VLOOKUP(E94,VIP!$A$2:$O13396,8,FALSE)</f>
        <v>Si</v>
      </c>
      <c r="J94" s="141" t="str">
        <f>VLOOKUP(E94,VIP!$A$2:$O13346,8,FALSE)</f>
        <v>Si</v>
      </c>
      <c r="K94" s="141" t="str">
        <f>VLOOKUP(E94,VIP!$A$2:$O16920,6,0)</f>
        <v>NO</v>
      </c>
      <c r="L94" s="153" t="s">
        <v>2212</v>
      </c>
      <c r="M94" s="93" t="s">
        <v>2437</v>
      </c>
      <c r="N94" s="93" t="s">
        <v>2443</v>
      </c>
      <c r="O94" s="141" t="s">
        <v>2445</v>
      </c>
      <c r="P94" s="153"/>
      <c r="Q94" s="93" t="s">
        <v>2212</v>
      </c>
    </row>
    <row r="95" spans="1:17" ht="18" x14ac:dyDescent="0.25">
      <c r="A95" s="141" t="str">
        <f>VLOOKUP(E95,'LISTADO ATM'!$A$2:$C$901,3,0)</f>
        <v>DISTRITO NACIONAL</v>
      </c>
      <c r="B95" s="154">
        <v>3336044834</v>
      </c>
      <c r="C95" s="94">
        <v>44470.929537037038</v>
      </c>
      <c r="D95" s="94" t="s">
        <v>2174</v>
      </c>
      <c r="E95" s="156">
        <v>896</v>
      </c>
      <c r="F95" s="154" t="str">
        <f>VLOOKUP(E95,VIP!$A$2:$O16471,2,0)</f>
        <v>DRBR896</v>
      </c>
      <c r="G95" s="141" t="str">
        <f>VLOOKUP(E95,'LISTADO ATM'!$A$2:$B$900,2,0)</f>
        <v xml:space="preserve">ATM Campamento Militar 16 de Agosto I </v>
      </c>
      <c r="H95" s="141" t="str">
        <f>VLOOKUP(E95,VIP!$A$2:$O21432,7,FALSE)</f>
        <v>Si</v>
      </c>
      <c r="I95" s="141" t="str">
        <f>VLOOKUP(E95,VIP!$A$2:$O13397,8,FALSE)</f>
        <v>Si</v>
      </c>
      <c r="J95" s="141" t="str">
        <f>VLOOKUP(E95,VIP!$A$2:$O13347,8,FALSE)</f>
        <v>Si</v>
      </c>
      <c r="K95" s="141" t="str">
        <f>VLOOKUP(E95,VIP!$A$2:$O16921,6,0)</f>
        <v>NO</v>
      </c>
      <c r="L95" s="153" t="s">
        <v>2455</v>
      </c>
      <c r="M95" s="234" t="s">
        <v>2530</v>
      </c>
      <c r="N95" s="93" t="s">
        <v>2443</v>
      </c>
      <c r="O95" s="141" t="s">
        <v>2445</v>
      </c>
      <c r="P95" s="153"/>
      <c r="Q95" s="235">
        <v>44471.616597222222</v>
      </c>
    </row>
    <row r="96" spans="1:17" ht="18" x14ac:dyDescent="0.25">
      <c r="A96" s="141" t="str">
        <f>VLOOKUP(E96,'LISTADO ATM'!$A$2:$C$901,3,0)</f>
        <v>ESTE</v>
      </c>
      <c r="B96" s="154">
        <v>3336044833</v>
      </c>
      <c r="C96" s="94">
        <v>44470.928344907406</v>
      </c>
      <c r="D96" s="94" t="s">
        <v>2174</v>
      </c>
      <c r="E96" s="156">
        <v>963</v>
      </c>
      <c r="F96" s="154" t="str">
        <f>VLOOKUP(E96,VIP!$A$2:$O16472,2,0)</f>
        <v>DRBR963</v>
      </c>
      <c r="G96" s="141" t="str">
        <f>VLOOKUP(E96,'LISTADO ATM'!$A$2:$B$900,2,0)</f>
        <v xml:space="preserve">ATM Multiplaza La Romana </v>
      </c>
      <c r="H96" s="141" t="str">
        <f>VLOOKUP(E96,VIP!$A$2:$O21433,7,FALSE)</f>
        <v>Si</v>
      </c>
      <c r="I96" s="141" t="str">
        <f>VLOOKUP(E96,VIP!$A$2:$O13398,8,FALSE)</f>
        <v>Si</v>
      </c>
      <c r="J96" s="141" t="str">
        <f>VLOOKUP(E96,VIP!$A$2:$O13348,8,FALSE)</f>
        <v>Si</v>
      </c>
      <c r="K96" s="141" t="str">
        <f>VLOOKUP(E96,VIP!$A$2:$O16922,6,0)</f>
        <v>NO</v>
      </c>
      <c r="L96" s="153" t="s">
        <v>2455</v>
      </c>
      <c r="M96" s="93" t="s">
        <v>2437</v>
      </c>
      <c r="N96" s="93" t="s">
        <v>2443</v>
      </c>
      <c r="O96" s="141" t="s">
        <v>2445</v>
      </c>
      <c r="P96" s="153"/>
      <c r="Q96" s="93" t="s">
        <v>2455</v>
      </c>
    </row>
    <row r="97" spans="1:17" ht="18" x14ac:dyDescent="0.25">
      <c r="A97" s="141" t="str">
        <f>VLOOKUP(E97,'LISTADO ATM'!$A$2:$C$901,3,0)</f>
        <v>DISTRITO NACIONAL</v>
      </c>
      <c r="B97" s="154">
        <v>3336044832</v>
      </c>
      <c r="C97" s="94">
        <v>44470.92728009259</v>
      </c>
      <c r="D97" s="94" t="s">
        <v>2174</v>
      </c>
      <c r="E97" s="156">
        <v>437</v>
      </c>
      <c r="F97" s="154" t="str">
        <f>VLOOKUP(E97,VIP!$A$2:$O16473,2,0)</f>
        <v>DRBR437</v>
      </c>
      <c r="G97" s="141" t="str">
        <f>VLOOKUP(E97,'LISTADO ATM'!$A$2:$B$900,2,0)</f>
        <v xml:space="preserve">ATM Autobanco Torre III </v>
      </c>
      <c r="H97" s="141" t="str">
        <f>VLOOKUP(E97,VIP!$A$2:$O21434,7,FALSE)</f>
        <v>Si</v>
      </c>
      <c r="I97" s="141" t="str">
        <f>VLOOKUP(E97,VIP!$A$2:$O13399,8,FALSE)</f>
        <v>Si</v>
      </c>
      <c r="J97" s="141" t="str">
        <f>VLOOKUP(E97,VIP!$A$2:$O13349,8,FALSE)</f>
        <v>Si</v>
      </c>
      <c r="K97" s="141" t="str">
        <f>VLOOKUP(E97,VIP!$A$2:$O16923,6,0)</f>
        <v>SI</v>
      </c>
      <c r="L97" s="153" t="s">
        <v>2212</v>
      </c>
      <c r="M97" s="93" t="s">
        <v>2437</v>
      </c>
      <c r="N97" s="93" t="s">
        <v>2443</v>
      </c>
      <c r="O97" s="141" t="s">
        <v>2445</v>
      </c>
      <c r="P97" s="153"/>
      <c r="Q97" s="93" t="s">
        <v>2212</v>
      </c>
    </row>
    <row r="98" spans="1:17" ht="18" x14ac:dyDescent="0.25">
      <c r="A98" s="141" t="str">
        <f>VLOOKUP(E98,'LISTADO ATM'!$A$2:$C$901,3,0)</f>
        <v>ESTE</v>
      </c>
      <c r="B98" s="154">
        <v>3336044831</v>
      </c>
      <c r="C98" s="94">
        <v>44470.925347222219</v>
      </c>
      <c r="D98" s="94" t="s">
        <v>2174</v>
      </c>
      <c r="E98" s="156">
        <v>899</v>
      </c>
      <c r="F98" s="154" t="str">
        <f>VLOOKUP(E98,VIP!$A$2:$O16474,2,0)</f>
        <v>DRBR899</v>
      </c>
      <c r="G98" s="141" t="str">
        <f>VLOOKUP(E98,'LISTADO ATM'!$A$2:$B$900,2,0)</f>
        <v xml:space="preserve">ATM Oficina Punta Cana </v>
      </c>
      <c r="H98" s="141" t="str">
        <f>VLOOKUP(E98,VIP!$A$2:$O21435,7,FALSE)</f>
        <v>Si</v>
      </c>
      <c r="I98" s="141" t="str">
        <f>VLOOKUP(E98,VIP!$A$2:$O13400,8,FALSE)</f>
        <v>Si</v>
      </c>
      <c r="J98" s="141" t="str">
        <f>VLOOKUP(E98,VIP!$A$2:$O13350,8,FALSE)</f>
        <v>Si</v>
      </c>
      <c r="K98" s="141" t="str">
        <f>VLOOKUP(E98,VIP!$A$2:$O16924,6,0)</f>
        <v>NO</v>
      </c>
      <c r="L98" s="153" t="s">
        <v>2455</v>
      </c>
      <c r="M98" s="234" t="s">
        <v>2530</v>
      </c>
      <c r="N98" s="93" t="s">
        <v>2443</v>
      </c>
      <c r="O98" s="141" t="s">
        <v>2445</v>
      </c>
      <c r="P98" s="153"/>
      <c r="Q98" s="235">
        <v>44471.46435185185</v>
      </c>
    </row>
    <row r="99" spans="1:17" ht="18" x14ac:dyDescent="0.25">
      <c r="A99" s="141" t="str">
        <f>VLOOKUP(E99,'LISTADO ATM'!$A$2:$C$901,3,0)</f>
        <v>NORTE</v>
      </c>
      <c r="B99" s="154">
        <v>3336044830</v>
      </c>
      <c r="C99" s="94">
        <v>44470.92324074074</v>
      </c>
      <c r="D99" s="94" t="s">
        <v>2175</v>
      </c>
      <c r="E99" s="156">
        <v>760</v>
      </c>
      <c r="F99" s="154" t="str">
        <f>VLOOKUP(E99,VIP!$A$2:$O16475,2,0)</f>
        <v>DRBR760</v>
      </c>
      <c r="G99" s="141" t="str">
        <f>VLOOKUP(E99,'LISTADO ATM'!$A$2:$B$900,2,0)</f>
        <v xml:space="preserve">ATM UNP Cruce Guayacanes (Mao) </v>
      </c>
      <c r="H99" s="141" t="str">
        <f>VLOOKUP(E99,VIP!$A$2:$O21436,7,FALSE)</f>
        <v>Si</v>
      </c>
      <c r="I99" s="141" t="str">
        <f>VLOOKUP(E99,VIP!$A$2:$O13401,8,FALSE)</f>
        <v>Si</v>
      </c>
      <c r="J99" s="141" t="str">
        <f>VLOOKUP(E99,VIP!$A$2:$O13351,8,FALSE)</f>
        <v>Si</v>
      </c>
      <c r="K99" s="141" t="str">
        <f>VLOOKUP(E99,VIP!$A$2:$O16925,6,0)</f>
        <v>NO</v>
      </c>
      <c r="L99" s="153" t="s">
        <v>2626</v>
      </c>
      <c r="M99" s="234" t="s">
        <v>2530</v>
      </c>
      <c r="N99" s="93" t="s">
        <v>2443</v>
      </c>
      <c r="O99" s="141" t="s">
        <v>2670</v>
      </c>
      <c r="P99" s="153"/>
      <c r="Q99" s="235">
        <v>44471.598865740743</v>
      </c>
    </row>
    <row r="100" spans="1:17" ht="18" x14ac:dyDescent="0.25">
      <c r="A100" s="141" t="str">
        <f>VLOOKUP(E100,'LISTADO ATM'!$A$2:$C$901,3,0)</f>
        <v>ESTE</v>
      </c>
      <c r="B100" s="154">
        <v>3336044829</v>
      </c>
      <c r="C100" s="94">
        <v>44470.921249999999</v>
      </c>
      <c r="D100" s="94" t="s">
        <v>2174</v>
      </c>
      <c r="E100" s="156">
        <v>842</v>
      </c>
      <c r="F100" s="154" t="str">
        <f>VLOOKUP(E100,VIP!$A$2:$O16476,2,0)</f>
        <v>DRBR842</v>
      </c>
      <c r="G100" s="141" t="str">
        <f>VLOOKUP(E100,'LISTADO ATM'!$A$2:$B$900,2,0)</f>
        <v xml:space="preserve">ATM Plaza Orense II (La Romana) </v>
      </c>
      <c r="H100" s="141" t="str">
        <f>VLOOKUP(E100,VIP!$A$2:$O21437,7,FALSE)</f>
        <v>Si</v>
      </c>
      <c r="I100" s="141" t="str">
        <f>VLOOKUP(E100,VIP!$A$2:$O13402,8,FALSE)</f>
        <v>Si</v>
      </c>
      <c r="J100" s="141" t="str">
        <f>VLOOKUP(E100,VIP!$A$2:$O13352,8,FALSE)</f>
        <v>Si</v>
      </c>
      <c r="K100" s="141" t="str">
        <f>VLOOKUP(E100,VIP!$A$2:$O16926,6,0)</f>
        <v>NO</v>
      </c>
      <c r="L100" s="153" t="s">
        <v>2455</v>
      </c>
      <c r="M100" s="93" t="s">
        <v>2437</v>
      </c>
      <c r="N100" s="93" t="s">
        <v>2443</v>
      </c>
      <c r="O100" s="141" t="s">
        <v>2445</v>
      </c>
      <c r="P100" s="153"/>
      <c r="Q100" s="93" t="s">
        <v>2455</v>
      </c>
    </row>
    <row r="101" spans="1:17" ht="18" x14ac:dyDescent="0.25">
      <c r="A101" s="141" t="str">
        <f>VLOOKUP(E101,'LISTADO ATM'!$A$2:$C$901,3,0)</f>
        <v>DISTRITO NACIONAL</v>
      </c>
      <c r="B101" s="154">
        <v>3336044828</v>
      </c>
      <c r="C101" s="94">
        <v>44470.917696759258</v>
      </c>
      <c r="D101" s="94" t="s">
        <v>2174</v>
      </c>
      <c r="E101" s="156">
        <v>589</v>
      </c>
      <c r="F101" s="154" t="str">
        <f>VLOOKUP(E101,VIP!$A$2:$O16477,2,0)</f>
        <v>DRBR23E</v>
      </c>
      <c r="G101" s="141" t="str">
        <f>VLOOKUP(E101,'LISTADO ATM'!$A$2:$B$900,2,0)</f>
        <v xml:space="preserve">ATM S/M Bravo San Vicente de Paul </v>
      </c>
      <c r="H101" s="141" t="str">
        <f>VLOOKUP(E101,VIP!$A$2:$O21438,7,FALSE)</f>
        <v>Si</v>
      </c>
      <c r="I101" s="141" t="str">
        <f>VLOOKUP(E101,VIP!$A$2:$O13403,8,FALSE)</f>
        <v>No</v>
      </c>
      <c r="J101" s="141" t="str">
        <f>VLOOKUP(E101,VIP!$A$2:$O13353,8,FALSE)</f>
        <v>No</v>
      </c>
      <c r="K101" s="141" t="str">
        <f>VLOOKUP(E101,VIP!$A$2:$O16927,6,0)</f>
        <v>NO</v>
      </c>
      <c r="L101" s="153" t="s">
        <v>2212</v>
      </c>
      <c r="M101" s="93" t="s">
        <v>2437</v>
      </c>
      <c r="N101" s="93" t="s">
        <v>2443</v>
      </c>
      <c r="O101" s="141" t="s">
        <v>2445</v>
      </c>
      <c r="P101" s="153"/>
      <c r="Q101" s="93" t="s">
        <v>2212</v>
      </c>
    </row>
    <row r="102" spans="1:17" ht="18" x14ac:dyDescent="0.25">
      <c r="A102" s="141" t="str">
        <f>VLOOKUP(E102,'LISTADO ATM'!$A$2:$C$901,3,0)</f>
        <v>ESTE</v>
      </c>
      <c r="B102" s="154">
        <v>3336044827</v>
      </c>
      <c r="C102" s="94">
        <v>44470.910590277781</v>
      </c>
      <c r="D102" s="94" t="s">
        <v>2174</v>
      </c>
      <c r="E102" s="156">
        <v>293</v>
      </c>
      <c r="F102" s="154" t="str">
        <f>VLOOKUP(E102,VIP!$A$2:$O16478,2,0)</f>
        <v>DRBR293</v>
      </c>
      <c r="G102" s="141" t="str">
        <f>VLOOKUP(E102,'LISTADO ATM'!$A$2:$B$900,2,0)</f>
        <v xml:space="preserve">ATM S/M Nueva Visión (San Pedro) </v>
      </c>
      <c r="H102" s="141" t="str">
        <f>VLOOKUP(E102,VIP!$A$2:$O21439,7,FALSE)</f>
        <v>Si</v>
      </c>
      <c r="I102" s="141" t="str">
        <f>VLOOKUP(E102,VIP!$A$2:$O13404,8,FALSE)</f>
        <v>Si</v>
      </c>
      <c r="J102" s="141" t="str">
        <f>VLOOKUP(E102,VIP!$A$2:$O13354,8,FALSE)</f>
        <v>Si</v>
      </c>
      <c r="K102" s="141" t="str">
        <f>VLOOKUP(E102,VIP!$A$2:$O16928,6,0)</f>
        <v>NO</v>
      </c>
      <c r="L102" s="153" t="s">
        <v>2455</v>
      </c>
      <c r="M102" s="234" t="s">
        <v>2530</v>
      </c>
      <c r="N102" s="93" t="s">
        <v>2443</v>
      </c>
      <c r="O102" s="141" t="s">
        <v>2445</v>
      </c>
      <c r="P102" s="153"/>
      <c r="Q102" s="235">
        <v>44471.616041666668</v>
      </c>
    </row>
    <row r="103" spans="1:17" ht="18" x14ac:dyDescent="0.25">
      <c r="A103" s="141" t="str">
        <f>VLOOKUP(E103,'LISTADO ATM'!$A$2:$C$901,3,0)</f>
        <v>DISTRITO NACIONAL</v>
      </c>
      <c r="B103" s="154">
        <v>3336044826</v>
      </c>
      <c r="C103" s="94">
        <v>44470.907372685186</v>
      </c>
      <c r="D103" s="94" t="s">
        <v>2174</v>
      </c>
      <c r="E103" s="156">
        <v>932</v>
      </c>
      <c r="F103" s="154" t="str">
        <f>VLOOKUP(E103,VIP!$A$2:$O16479,2,0)</f>
        <v>DRBR01E</v>
      </c>
      <c r="G103" s="141" t="str">
        <f>VLOOKUP(E103,'LISTADO ATM'!$A$2:$B$900,2,0)</f>
        <v xml:space="preserve">ATM Banco Agrícola </v>
      </c>
      <c r="H103" s="141" t="str">
        <f>VLOOKUP(E103,VIP!$A$2:$O21440,7,FALSE)</f>
        <v>Si</v>
      </c>
      <c r="I103" s="141" t="str">
        <f>VLOOKUP(E103,VIP!$A$2:$O13405,8,FALSE)</f>
        <v>Si</v>
      </c>
      <c r="J103" s="141" t="str">
        <f>VLOOKUP(E103,VIP!$A$2:$O13355,8,FALSE)</f>
        <v>Si</v>
      </c>
      <c r="K103" s="141" t="str">
        <f>VLOOKUP(E103,VIP!$A$2:$O16929,6,0)</f>
        <v>NO</v>
      </c>
      <c r="L103" s="153" t="s">
        <v>2455</v>
      </c>
      <c r="M103" s="234" t="s">
        <v>2530</v>
      </c>
      <c r="N103" s="93" t="s">
        <v>2443</v>
      </c>
      <c r="O103" s="141" t="s">
        <v>2445</v>
      </c>
      <c r="P103" s="153"/>
      <c r="Q103" s="235">
        <v>44471.601736111108</v>
      </c>
    </row>
    <row r="104" spans="1:17" ht="18" x14ac:dyDescent="0.25">
      <c r="A104" s="141" t="str">
        <f>VLOOKUP(E104,'LISTADO ATM'!$A$2:$C$901,3,0)</f>
        <v>DISTRITO NACIONAL</v>
      </c>
      <c r="B104" s="154">
        <v>3336044825</v>
      </c>
      <c r="C104" s="94">
        <v>44470.905868055554</v>
      </c>
      <c r="D104" s="94" t="s">
        <v>2174</v>
      </c>
      <c r="E104" s="156">
        <v>516</v>
      </c>
      <c r="F104" s="154" t="str">
        <f>VLOOKUP(E104,VIP!$A$2:$O16480,2,0)</f>
        <v>DRBR516</v>
      </c>
      <c r="G104" s="141" t="str">
        <f>VLOOKUP(E104,'LISTADO ATM'!$A$2:$B$900,2,0)</f>
        <v xml:space="preserve">ATM Oficina Gascue </v>
      </c>
      <c r="H104" s="141" t="str">
        <f>VLOOKUP(E104,VIP!$A$2:$O21441,7,FALSE)</f>
        <v>Si</v>
      </c>
      <c r="I104" s="141" t="str">
        <f>VLOOKUP(E104,VIP!$A$2:$O13406,8,FALSE)</f>
        <v>Si</v>
      </c>
      <c r="J104" s="141" t="str">
        <f>VLOOKUP(E104,VIP!$A$2:$O13356,8,FALSE)</f>
        <v>Si</v>
      </c>
      <c r="K104" s="141" t="str">
        <f>VLOOKUP(E104,VIP!$A$2:$O16930,6,0)</f>
        <v>SI</v>
      </c>
      <c r="L104" s="153" t="s">
        <v>2212</v>
      </c>
      <c r="M104" s="93" t="s">
        <v>2437</v>
      </c>
      <c r="N104" s="93" t="s">
        <v>2443</v>
      </c>
      <c r="O104" s="141" t="s">
        <v>2445</v>
      </c>
      <c r="P104" s="153"/>
      <c r="Q104" s="93" t="s">
        <v>2212</v>
      </c>
    </row>
    <row r="105" spans="1:17" ht="18" x14ac:dyDescent="0.25">
      <c r="A105" s="141" t="str">
        <f>VLOOKUP(E105,'LISTADO ATM'!$A$2:$C$901,3,0)</f>
        <v>ESTE</v>
      </c>
      <c r="B105" s="154">
        <v>3336044824</v>
      </c>
      <c r="C105" s="94">
        <v>44470.905358796299</v>
      </c>
      <c r="D105" s="94" t="s">
        <v>2440</v>
      </c>
      <c r="E105" s="156">
        <v>613</v>
      </c>
      <c r="F105" s="154" t="str">
        <f>VLOOKUP(E105,VIP!$A$2:$O16481,2,0)</f>
        <v>DRBR145</v>
      </c>
      <c r="G105" s="141" t="str">
        <f>VLOOKUP(E105,'LISTADO ATM'!$A$2:$B$900,2,0)</f>
        <v xml:space="preserve">ATM Almacenes Zaglul (La Altagracia) </v>
      </c>
      <c r="H105" s="141" t="str">
        <f>VLOOKUP(E105,VIP!$A$2:$O21442,7,FALSE)</f>
        <v>Si</v>
      </c>
      <c r="I105" s="141" t="str">
        <f>VLOOKUP(E105,VIP!$A$2:$O13407,8,FALSE)</f>
        <v>Si</v>
      </c>
      <c r="J105" s="141" t="str">
        <f>VLOOKUP(E105,VIP!$A$2:$O13357,8,FALSE)</f>
        <v>Si</v>
      </c>
      <c r="K105" s="141" t="str">
        <f>VLOOKUP(E105,VIP!$A$2:$O16931,6,0)</f>
        <v>NO</v>
      </c>
      <c r="L105" s="153" t="s">
        <v>2409</v>
      </c>
      <c r="M105" s="93" t="s">
        <v>2437</v>
      </c>
      <c r="N105" s="93" t="s">
        <v>2443</v>
      </c>
      <c r="O105" s="141" t="s">
        <v>2444</v>
      </c>
      <c r="P105" s="153"/>
      <c r="Q105" s="93" t="s">
        <v>2409</v>
      </c>
    </row>
    <row r="106" spans="1:17" ht="18" x14ac:dyDescent="0.25">
      <c r="A106" s="141" t="str">
        <f>VLOOKUP(E106,'LISTADO ATM'!$A$2:$C$901,3,0)</f>
        <v>DISTRITO NACIONAL</v>
      </c>
      <c r="B106" s="154">
        <v>3336044823</v>
      </c>
      <c r="C106" s="94">
        <v>44470.903738425928</v>
      </c>
      <c r="D106" s="94" t="s">
        <v>2459</v>
      </c>
      <c r="E106" s="156">
        <v>734</v>
      </c>
      <c r="F106" s="154" t="str">
        <f>VLOOKUP(E106,VIP!$A$2:$O16482,2,0)</f>
        <v>DRBR178</v>
      </c>
      <c r="G106" s="141" t="str">
        <f>VLOOKUP(E106,'LISTADO ATM'!$A$2:$B$900,2,0)</f>
        <v xml:space="preserve">ATM Oficina Independencia I </v>
      </c>
      <c r="H106" s="141" t="str">
        <f>VLOOKUP(E106,VIP!$A$2:$O21443,7,FALSE)</f>
        <v>Si</v>
      </c>
      <c r="I106" s="141" t="str">
        <f>VLOOKUP(E106,VIP!$A$2:$O13408,8,FALSE)</f>
        <v>Si</v>
      </c>
      <c r="J106" s="141" t="str">
        <f>VLOOKUP(E106,VIP!$A$2:$O13358,8,FALSE)</f>
        <v>Si</v>
      </c>
      <c r="K106" s="141" t="str">
        <f>VLOOKUP(E106,VIP!$A$2:$O16932,6,0)</f>
        <v>SI</v>
      </c>
      <c r="L106" s="153" t="s">
        <v>2409</v>
      </c>
      <c r="M106" s="93" t="s">
        <v>2437</v>
      </c>
      <c r="N106" s="93" t="s">
        <v>2443</v>
      </c>
      <c r="O106" s="141" t="s">
        <v>2633</v>
      </c>
      <c r="P106" s="153"/>
      <c r="Q106" s="93" t="s">
        <v>2409</v>
      </c>
    </row>
    <row r="107" spans="1:17" ht="18" x14ac:dyDescent="0.25">
      <c r="A107" s="141" t="str">
        <f>VLOOKUP(E107,'LISTADO ATM'!$A$2:$C$901,3,0)</f>
        <v>NORTE</v>
      </c>
      <c r="B107" s="154">
        <v>3336044822</v>
      </c>
      <c r="C107" s="94">
        <v>44470.902858796297</v>
      </c>
      <c r="D107" s="94" t="s">
        <v>2459</v>
      </c>
      <c r="E107" s="156">
        <v>142</v>
      </c>
      <c r="F107" s="154" t="str">
        <f>VLOOKUP(E107,VIP!$A$2:$O16483,2,0)</f>
        <v>DRBR142</v>
      </c>
      <c r="G107" s="141" t="str">
        <f>VLOOKUP(E107,'LISTADO ATM'!$A$2:$B$900,2,0)</f>
        <v xml:space="preserve">ATM Centro de Caja Galerías Bonao </v>
      </c>
      <c r="H107" s="141" t="str">
        <f>VLOOKUP(E107,VIP!$A$2:$O21444,7,FALSE)</f>
        <v>Si</v>
      </c>
      <c r="I107" s="141" t="str">
        <f>VLOOKUP(E107,VIP!$A$2:$O13409,8,FALSE)</f>
        <v>Si</v>
      </c>
      <c r="J107" s="141" t="str">
        <f>VLOOKUP(E107,VIP!$A$2:$O13359,8,FALSE)</f>
        <v>Si</v>
      </c>
      <c r="K107" s="141" t="str">
        <f>VLOOKUP(E107,VIP!$A$2:$O16933,6,0)</f>
        <v>SI</v>
      </c>
      <c r="L107" s="153" t="s">
        <v>2409</v>
      </c>
      <c r="M107" s="234" t="s">
        <v>2530</v>
      </c>
      <c r="N107" s="93" t="s">
        <v>2443</v>
      </c>
      <c r="O107" s="141" t="s">
        <v>2633</v>
      </c>
      <c r="P107" s="153"/>
      <c r="Q107" s="235">
        <v>44471.464722222219</v>
      </c>
    </row>
    <row r="108" spans="1:17" ht="18" x14ac:dyDescent="0.25">
      <c r="A108" s="141" t="str">
        <f>VLOOKUP(E108,'LISTADO ATM'!$A$2:$C$901,3,0)</f>
        <v>DISTRITO NACIONAL</v>
      </c>
      <c r="B108" s="154">
        <v>3336044821</v>
      </c>
      <c r="C108" s="94">
        <v>44470.901701388888</v>
      </c>
      <c r="D108" s="94" t="s">
        <v>2440</v>
      </c>
      <c r="E108" s="156">
        <v>672</v>
      </c>
      <c r="F108" s="154" t="str">
        <f>VLOOKUP(E108,VIP!$A$2:$O16484,2,0)</f>
        <v>DRBR672</v>
      </c>
      <c r="G108" s="141" t="str">
        <f>VLOOKUP(E108,'LISTADO ATM'!$A$2:$B$900,2,0)</f>
        <v>ATM Destacamento Policía Nacional La Victoria</v>
      </c>
      <c r="H108" s="141" t="str">
        <f>VLOOKUP(E108,VIP!$A$2:$O21445,7,FALSE)</f>
        <v>Si</v>
      </c>
      <c r="I108" s="141" t="str">
        <f>VLOOKUP(E108,VIP!$A$2:$O13410,8,FALSE)</f>
        <v>Si</v>
      </c>
      <c r="J108" s="141" t="str">
        <f>VLOOKUP(E108,VIP!$A$2:$O13360,8,FALSE)</f>
        <v>Si</v>
      </c>
      <c r="K108" s="141" t="str">
        <f>VLOOKUP(E108,VIP!$A$2:$O16934,6,0)</f>
        <v>SI</v>
      </c>
      <c r="L108" s="153" t="s">
        <v>2409</v>
      </c>
      <c r="M108" s="93" t="s">
        <v>2437</v>
      </c>
      <c r="N108" s="93" t="s">
        <v>2443</v>
      </c>
      <c r="O108" s="141" t="s">
        <v>2444</v>
      </c>
      <c r="P108" s="153"/>
      <c r="Q108" s="93" t="s">
        <v>2409</v>
      </c>
    </row>
    <row r="109" spans="1:17" ht="18" x14ac:dyDescent="0.25">
      <c r="A109" s="141" t="str">
        <f>VLOOKUP(E109,'LISTADO ATM'!$A$2:$C$901,3,0)</f>
        <v>DISTRITO NACIONAL</v>
      </c>
      <c r="B109" s="154">
        <v>3336044820</v>
      </c>
      <c r="C109" s="94">
        <v>44470.899791666663</v>
      </c>
      <c r="D109" s="94" t="s">
        <v>2440</v>
      </c>
      <c r="E109" s="156">
        <v>525</v>
      </c>
      <c r="F109" s="154" t="str">
        <f>VLOOKUP(E109,VIP!$A$2:$O16485,2,0)</f>
        <v>DRBR525</v>
      </c>
      <c r="G109" s="141" t="str">
        <f>VLOOKUP(E109,'LISTADO ATM'!$A$2:$B$900,2,0)</f>
        <v>ATM S/M Bravo Las Americas</v>
      </c>
      <c r="H109" s="141" t="str">
        <f>VLOOKUP(E109,VIP!$A$2:$O21446,7,FALSE)</f>
        <v>Si</v>
      </c>
      <c r="I109" s="141" t="str">
        <f>VLOOKUP(E109,VIP!$A$2:$O13411,8,FALSE)</f>
        <v>Si</v>
      </c>
      <c r="J109" s="141" t="str">
        <f>VLOOKUP(E109,VIP!$A$2:$O13361,8,FALSE)</f>
        <v>Si</v>
      </c>
      <c r="K109" s="141" t="str">
        <f>VLOOKUP(E109,VIP!$A$2:$O16935,6,0)</f>
        <v>NO</v>
      </c>
      <c r="L109" s="153" t="s">
        <v>2409</v>
      </c>
      <c r="M109" s="234" t="s">
        <v>2530</v>
      </c>
      <c r="N109" s="93" t="s">
        <v>2443</v>
      </c>
      <c r="O109" s="141" t="s">
        <v>2444</v>
      </c>
      <c r="P109" s="153"/>
      <c r="Q109" s="235">
        <v>44471.608113425929</v>
      </c>
    </row>
    <row r="110" spans="1:17" ht="18" x14ac:dyDescent="0.25">
      <c r="A110" s="141" t="str">
        <f>VLOOKUP(E110,'LISTADO ATM'!$A$2:$C$901,3,0)</f>
        <v>ESTE</v>
      </c>
      <c r="B110" s="154">
        <v>3336044819</v>
      </c>
      <c r="C110" s="94">
        <v>44470.898969907408</v>
      </c>
      <c r="D110" s="94" t="s">
        <v>2174</v>
      </c>
      <c r="E110" s="156">
        <v>912</v>
      </c>
      <c r="F110" s="154" t="str">
        <f>VLOOKUP(E110,VIP!$A$2:$O16486,2,0)</f>
        <v>DRBR973</v>
      </c>
      <c r="G110" s="141" t="str">
        <f>VLOOKUP(E110,'LISTADO ATM'!$A$2:$B$900,2,0)</f>
        <v xml:space="preserve">ATM Oficina San Pedro II </v>
      </c>
      <c r="H110" s="141" t="str">
        <f>VLOOKUP(E110,VIP!$A$2:$O21447,7,FALSE)</f>
        <v>Si</v>
      </c>
      <c r="I110" s="141" t="str">
        <f>VLOOKUP(E110,VIP!$A$2:$O13412,8,FALSE)</f>
        <v>Si</v>
      </c>
      <c r="J110" s="141" t="str">
        <f>VLOOKUP(E110,VIP!$A$2:$O13362,8,FALSE)</f>
        <v>Si</v>
      </c>
      <c r="K110" s="141" t="str">
        <f>VLOOKUP(E110,VIP!$A$2:$O16936,6,0)</f>
        <v>SI</v>
      </c>
      <c r="L110" s="153" t="s">
        <v>2669</v>
      </c>
      <c r="M110" s="234" t="s">
        <v>2530</v>
      </c>
      <c r="N110" s="93" t="s">
        <v>2443</v>
      </c>
      <c r="O110" s="141" t="s">
        <v>2445</v>
      </c>
      <c r="P110" s="153"/>
      <c r="Q110" s="235">
        <v>44471.465219907404</v>
      </c>
    </row>
    <row r="111" spans="1:17" ht="18" x14ac:dyDescent="0.25">
      <c r="A111" s="141" t="str">
        <f>VLOOKUP(E111,'LISTADO ATM'!$A$2:$C$901,3,0)</f>
        <v>DISTRITO NACIONAL</v>
      </c>
      <c r="B111" s="154">
        <v>3336044818</v>
      </c>
      <c r="C111" s="94">
        <v>44470.897499999999</v>
      </c>
      <c r="D111" s="94" t="s">
        <v>2440</v>
      </c>
      <c r="E111" s="156">
        <v>875</v>
      </c>
      <c r="F111" s="154" t="str">
        <f>VLOOKUP(E111,VIP!$A$2:$O16487,2,0)</f>
        <v>DRBR875</v>
      </c>
      <c r="G111" s="141" t="str">
        <f>VLOOKUP(E111,'LISTADO ATM'!$A$2:$B$900,2,0)</f>
        <v xml:space="preserve">ATM Texaco Aut. Duarte KM 14 1/2 (Los Alcarrizos) </v>
      </c>
      <c r="H111" s="141" t="str">
        <f>VLOOKUP(E111,VIP!$A$2:$O21448,7,FALSE)</f>
        <v>Si</v>
      </c>
      <c r="I111" s="141" t="str">
        <f>VLOOKUP(E111,VIP!$A$2:$O13413,8,FALSE)</f>
        <v>Si</v>
      </c>
      <c r="J111" s="141" t="str">
        <f>VLOOKUP(E111,VIP!$A$2:$O13363,8,FALSE)</f>
        <v>Si</v>
      </c>
      <c r="K111" s="141" t="str">
        <f>VLOOKUP(E111,VIP!$A$2:$O16937,6,0)</f>
        <v>NO</v>
      </c>
      <c r="L111" s="153" t="s">
        <v>2409</v>
      </c>
      <c r="M111" s="234" t="s">
        <v>2530</v>
      </c>
      <c r="N111" s="93" t="s">
        <v>2443</v>
      </c>
      <c r="O111" s="141" t="s">
        <v>2444</v>
      </c>
      <c r="P111" s="153"/>
      <c r="Q111" s="235">
        <v>44471.606504629628</v>
      </c>
    </row>
    <row r="112" spans="1:17" ht="18" x14ac:dyDescent="0.25">
      <c r="A112" s="141" t="str">
        <f>VLOOKUP(E112,'LISTADO ATM'!$A$2:$C$901,3,0)</f>
        <v>DISTRITO NACIONAL</v>
      </c>
      <c r="B112" s="154">
        <v>3336044817</v>
      </c>
      <c r="C112" s="94">
        <v>44470.896782407406</v>
      </c>
      <c r="D112" s="94" t="s">
        <v>2174</v>
      </c>
      <c r="E112" s="156">
        <v>815</v>
      </c>
      <c r="F112" s="154" t="str">
        <f>VLOOKUP(E112,VIP!$A$2:$O16488,2,0)</f>
        <v>DRBR24A</v>
      </c>
      <c r="G112" s="141" t="str">
        <f>VLOOKUP(E112,'LISTADO ATM'!$A$2:$B$900,2,0)</f>
        <v xml:space="preserve">ATM Oficina Atalaya del Mar </v>
      </c>
      <c r="H112" s="141" t="str">
        <f>VLOOKUP(E112,VIP!$A$2:$O21449,7,FALSE)</f>
        <v>Si</v>
      </c>
      <c r="I112" s="141" t="str">
        <f>VLOOKUP(E112,VIP!$A$2:$O13414,8,FALSE)</f>
        <v>Si</v>
      </c>
      <c r="J112" s="141" t="str">
        <f>VLOOKUP(E112,VIP!$A$2:$O13364,8,FALSE)</f>
        <v>Si</v>
      </c>
      <c r="K112" s="141" t="str">
        <f>VLOOKUP(E112,VIP!$A$2:$O16938,6,0)</f>
        <v>SI</v>
      </c>
      <c r="L112" s="153" t="s">
        <v>2212</v>
      </c>
      <c r="M112" s="93" t="s">
        <v>2437</v>
      </c>
      <c r="N112" s="93" t="s">
        <v>2443</v>
      </c>
      <c r="O112" s="141" t="s">
        <v>2445</v>
      </c>
      <c r="P112" s="153"/>
      <c r="Q112" s="93" t="s">
        <v>2409</v>
      </c>
    </row>
    <row r="113" spans="1:17" ht="18" x14ac:dyDescent="0.25">
      <c r="A113" s="141" t="str">
        <f>VLOOKUP(E113,'LISTADO ATM'!$A$2:$C$901,3,0)</f>
        <v>DISTRITO NACIONAL</v>
      </c>
      <c r="B113" s="154">
        <v>3336044816</v>
      </c>
      <c r="C113" s="94">
        <v>44470.895324074074</v>
      </c>
      <c r="D113" s="94" t="s">
        <v>2440</v>
      </c>
      <c r="E113" s="156">
        <v>596</v>
      </c>
      <c r="F113" s="154" t="str">
        <f>VLOOKUP(E113,VIP!$A$2:$O16489,2,0)</f>
        <v>DRBR274</v>
      </c>
      <c r="G113" s="141" t="str">
        <f>VLOOKUP(E113,'LISTADO ATM'!$A$2:$B$900,2,0)</f>
        <v xml:space="preserve">ATM Autobanco Malecón Center </v>
      </c>
      <c r="H113" s="141" t="str">
        <f>VLOOKUP(E113,VIP!$A$2:$O21450,7,FALSE)</f>
        <v>Si</v>
      </c>
      <c r="I113" s="141" t="str">
        <f>VLOOKUP(E113,VIP!$A$2:$O13415,8,FALSE)</f>
        <v>Si</v>
      </c>
      <c r="J113" s="141" t="str">
        <f>VLOOKUP(E113,VIP!$A$2:$O13365,8,FALSE)</f>
        <v>Si</v>
      </c>
      <c r="K113" s="141" t="str">
        <f>VLOOKUP(E113,VIP!$A$2:$O16939,6,0)</f>
        <v>NO</v>
      </c>
      <c r="L113" s="153" t="s">
        <v>2433</v>
      </c>
      <c r="M113" s="234" t="s">
        <v>2530</v>
      </c>
      <c r="N113" s="93" t="s">
        <v>2443</v>
      </c>
      <c r="O113" s="141" t="s">
        <v>2444</v>
      </c>
      <c r="P113" s="153"/>
      <c r="Q113" s="235">
        <v>44471.465578703705</v>
      </c>
    </row>
    <row r="114" spans="1:17" ht="18" x14ac:dyDescent="0.25">
      <c r="A114" s="141" t="str">
        <f>VLOOKUP(E114,'LISTADO ATM'!$A$2:$C$901,3,0)</f>
        <v>NORTE</v>
      </c>
      <c r="B114" s="154">
        <v>3336044815</v>
      </c>
      <c r="C114" s="94">
        <v>44470.894444444442</v>
      </c>
      <c r="D114" s="94" t="s">
        <v>2175</v>
      </c>
      <c r="E114" s="156">
        <v>853</v>
      </c>
      <c r="F114" s="154" t="str">
        <f>VLOOKUP(E114,VIP!$A$2:$O16490,2,0)</f>
        <v>DRBR853</v>
      </c>
      <c r="G114" s="141" t="str">
        <f>VLOOKUP(E114,'LISTADO ATM'!$A$2:$B$900,2,0)</f>
        <v xml:space="preserve">ATM Inversiones JF Group (Shell Canabacoa) </v>
      </c>
      <c r="H114" s="141" t="str">
        <f>VLOOKUP(E114,VIP!$A$2:$O21451,7,FALSE)</f>
        <v>Si</v>
      </c>
      <c r="I114" s="141" t="str">
        <f>VLOOKUP(E114,VIP!$A$2:$O13416,8,FALSE)</f>
        <v>Si</v>
      </c>
      <c r="J114" s="141" t="str">
        <f>VLOOKUP(E114,VIP!$A$2:$O13366,8,FALSE)</f>
        <v>Si</v>
      </c>
      <c r="K114" s="141" t="str">
        <f>VLOOKUP(E114,VIP!$A$2:$O16940,6,0)</f>
        <v>NO</v>
      </c>
      <c r="L114" s="153" t="s">
        <v>2455</v>
      </c>
      <c r="M114" s="234" t="s">
        <v>2530</v>
      </c>
      <c r="N114" s="93" t="s">
        <v>2443</v>
      </c>
      <c r="O114" s="141" t="s">
        <v>2670</v>
      </c>
      <c r="P114" s="153"/>
      <c r="Q114" s="235">
        <v>44471.457777777781</v>
      </c>
    </row>
    <row r="115" spans="1:17" s="119" customFormat="1" ht="18" x14ac:dyDescent="0.25">
      <c r="A115" s="141" t="str">
        <f>VLOOKUP(E115,'LISTADO ATM'!$A$2:$C$901,3,0)</f>
        <v>NORTE</v>
      </c>
      <c r="B115" s="154">
        <v>3336044814</v>
      </c>
      <c r="C115" s="94">
        <v>44470.893368055556</v>
      </c>
      <c r="D115" s="94" t="s">
        <v>2632</v>
      </c>
      <c r="E115" s="156">
        <v>937</v>
      </c>
      <c r="F115" s="154" t="str">
        <f>VLOOKUP(E115,VIP!$A$2:$O16491,2,0)</f>
        <v>DRBR937</v>
      </c>
      <c r="G115" s="141" t="str">
        <f>VLOOKUP(E115,'LISTADO ATM'!$A$2:$B$900,2,0)</f>
        <v xml:space="preserve">ATM Autobanco Oficina La Vega II </v>
      </c>
      <c r="H115" s="141" t="str">
        <f>VLOOKUP(E115,VIP!$A$2:$O21452,7,FALSE)</f>
        <v>Si</v>
      </c>
      <c r="I115" s="141" t="str">
        <f>VLOOKUP(E115,VIP!$A$2:$O13417,8,FALSE)</f>
        <v>Si</v>
      </c>
      <c r="J115" s="141" t="str">
        <f>VLOOKUP(E115,VIP!$A$2:$O13367,8,FALSE)</f>
        <v>Si</v>
      </c>
      <c r="K115" s="141" t="str">
        <f>VLOOKUP(E115,VIP!$A$2:$O16941,6,0)</f>
        <v>NO</v>
      </c>
      <c r="L115" s="153" t="s">
        <v>2409</v>
      </c>
      <c r="M115" s="234" t="s">
        <v>2530</v>
      </c>
      <c r="N115" s="93" t="s">
        <v>2443</v>
      </c>
      <c r="O115" s="141" t="s">
        <v>2631</v>
      </c>
      <c r="P115" s="153"/>
      <c r="Q115" s="235">
        <v>44471.46570601852</v>
      </c>
    </row>
    <row r="116" spans="1:17" s="119" customFormat="1" ht="18" x14ac:dyDescent="0.25">
      <c r="A116" s="141" t="str">
        <f>VLOOKUP(E116,'LISTADO ATM'!$A$2:$C$901,3,0)</f>
        <v>DISTRITO NACIONAL</v>
      </c>
      <c r="B116" s="154">
        <v>3336044813</v>
      </c>
      <c r="C116" s="94">
        <v>44470.89334490741</v>
      </c>
      <c r="D116" s="94" t="s">
        <v>2174</v>
      </c>
      <c r="E116" s="156">
        <v>648</v>
      </c>
      <c r="F116" s="154" t="str">
        <f>VLOOKUP(E116,VIP!$A$2:$O16492,2,0)</f>
        <v>DRBR190</v>
      </c>
      <c r="G116" s="141" t="str">
        <f>VLOOKUP(E116,'LISTADO ATM'!$A$2:$B$900,2,0)</f>
        <v xml:space="preserve">ATM Hermandad de Pensionados </v>
      </c>
      <c r="H116" s="141" t="str">
        <f>VLOOKUP(E116,VIP!$A$2:$O21453,7,FALSE)</f>
        <v>Si</v>
      </c>
      <c r="I116" s="141" t="str">
        <f>VLOOKUP(E116,VIP!$A$2:$O13418,8,FALSE)</f>
        <v>No</v>
      </c>
      <c r="J116" s="141" t="str">
        <f>VLOOKUP(E116,VIP!$A$2:$O13368,8,FALSE)</f>
        <v>No</v>
      </c>
      <c r="K116" s="141" t="str">
        <f>VLOOKUP(E116,VIP!$A$2:$O16942,6,0)</f>
        <v>NO</v>
      </c>
      <c r="L116" s="153" t="s">
        <v>2238</v>
      </c>
      <c r="M116" s="93" t="s">
        <v>2437</v>
      </c>
      <c r="N116" s="93" t="s">
        <v>2443</v>
      </c>
      <c r="O116" s="141" t="s">
        <v>2445</v>
      </c>
      <c r="P116" s="153"/>
      <c r="Q116" s="93" t="s">
        <v>2238</v>
      </c>
    </row>
    <row r="117" spans="1:17" s="119" customFormat="1" ht="18" x14ac:dyDescent="0.25">
      <c r="A117" s="141" t="str">
        <f>VLOOKUP(E117,'LISTADO ATM'!$A$2:$C$901,3,0)</f>
        <v>DISTRITO NACIONAL</v>
      </c>
      <c r="B117" s="154">
        <v>3336044812</v>
      </c>
      <c r="C117" s="94">
        <v>44470.892430555556</v>
      </c>
      <c r="D117" s="94" t="s">
        <v>2174</v>
      </c>
      <c r="E117" s="156">
        <v>889</v>
      </c>
      <c r="F117" s="154" t="str">
        <f>VLOOKUP(E117,VIP!$A$2:$O16493,2,0)</f>
        <v>DRBR889</v>
      </c>
      <c r="G117" s="141" t="str">
        <f>VLOOKUP(E117,'LISTADO ATM'!$A$2:$B$900,2,0)</f>
        <v>ATM Oficina Plaza Lama Máximo Gómez II</v>
      </c>
      <c r="H117" s="141" t="str">
        <f>VLOOKUP(E117,VIP!$A$2:$O21454,7,FALSE)</f>
        <v>Si</v>
      </c>
      <c r="I117" s="141" t="str">
        <f>VLOOKUP(E117,VIP!$A$2:$O13419,8,FALSE)</f>
        <v>Si</v>
      </c>
      <c r="J117" s="141" t="str">
        <f>VLOOKUP(E117,VIP!$A$2:$O13369,8,FALSE)</f>
        <v>Si</v>
      </c>
      <c r="K117" s="141" t="str">
        <f>VLOOKUP(E117,VIP!$A$2:$O16943,6,0)</f>
        <v>NO</v>
      </c>
      <c r="L117" s="153" t="s">
        <v>2669</v>
      </c>
      <c r="M117" s="234" t="s">
        <v>2530</v>
      </c>
      <c r="N117" s="93" t="s">
        <v>2443</v>
      </c>
      <c r="O117" s="141" t="s">
        <v>2445</v>
      </c>
      <c r="P117" s="153"/>
      <c r="Q117" s="235">
        <v>44471.599710648145</v>
      </c>
    </row>
    <row r="118" spans="1:17" s="119" customFormat="1" ht="18" x14ac:dyDescent="0.25">
      <c r="A118" s="141" t="str">
        <f>VLOOKUP(E118,'LISTADO ATM'!$A$2:$C$901,3,0)</f>
        <v>DISTRITO NACIONAL</v>
      </c>
      <c r="B118" s="154">
        <v>3336044811</v>
      </c>
      <c r="C118" s="94">
        <v>44470.888611111113</v>
      </c>
      <c r="D118" s="94" t="s">
        <v>2174</v>
      </c>
      <c r="E118" s="156">
        <v>406</v>
      </c>
      <c r="F118" s="154" t="str">
        <f>VLOOKUP(E118,VIP!$A$2:$O16494,2,0)</f>
        <v>DRBR406</v>
      </c>
      <c r="G118" s="141" t="str">
        <f>VLOOKUP(E118,'LISTADO ATM'!$A$2:$B$900,2,0)</f>
        <v xml:space="preserve">ATM UNP Plaza Lama Máximo Gómez </v>
      </c>
      <c r="H118" s="141" t="str">
        <f>VLOOKUP(E118,VIP!$A$2:$O21455,7,FALSE)</f>
        <v>Si</v>
      </c>
      <c r="I118" s="141" t="str">
        <f>VLOOKUP(E118,VIP!$A$2:$O13420,8,FALSE)</f>
        <v>Si</v>
      </c>
      <c r="J118" s="141" t="str">
        <f>VLOOKUP(E118,VIP!$A$2:$O13370,8,FALSE)</f>
        <v>Si</v>
      </c>
      <c r="K118" s="141" t="str">
        <f>VLOOKUP(E118,VIP!$A$2:$O16944,6,0)</f>
        <v>SI</v>
      </c>
      <c r="L118" s="153" t="s">
        <v>2669</v>
      </c>
      <c r="M118" s="234" t="s">
        <v>2530</v>
      </c>
      <c r="N118" s="93" t="s">
        <v>2443</v>
      </c>
      <c r="O118" s="141" t="s">
        <v>2445</v>
      </c>
      <c r="P118" s="153"/>
      <c r="Q118" s="235">
        <v>44471.59946759259</v>
      </c>
    </row>
    <row r="119" spans="1:17" s="119" customFormat="1" ht="18" x14ac:dyDescent="0.25">
      <c r="A119" s="141" t="str">
        <f>VLOOKUP(E119,'LISTADO ATM'!$A$2:$C$901,3,0)</f>
        <v>DISTRITO NACIONAL</v>
      </c>
      <c r="B119" s="154">
        <v>3336044809</v>
      </c>
      <c r="C119" s="94">
        <v>44470.871099537035</v>
      </c>
      <c r="D119" s="94" t="s">
        <v>2174</v>
      </c>
      <c r="E119" s="156">
        <v>424</v>
      </c>
      <c r="F119" s="154" t="str">
        <f>VLOOKUP(E119,VIP!$A$2:$O16495,2,0)</f>
        <v>DRBR424</v>
      </c>
      <c r="G119" s="141" t="str">
        <f>VLOOKUP(E119,'LISTADO ATM'!$A$2:$B$900,2,0)</f>
        <v xml:space="preserve">ATM UNP Jumbo Luperón I </v>
      </c>
      <c r="H119" s="141" t="str">
        <f>VLOOKUP(E119,VIP!$A$2:$O21456,7,FALSE)</f>
        <v>Si</v>
      </c>
      <c r="I119" s="141" t="str">
        <f>VLOOKUP(E119,VIP!$A$2:$O13421,8,FALSE)</f>
        <v>Si</v>
      </c>
      <c r="J119" s="141" t="str">
        <f>VLOOKUP(E119,VIP!$A$2:$O13371,8,FALSE)</f>
        <v>Si</v>
      </c>
      <c r="K119" s="141" t="str">
        <f>VLOOKUP(E119,VIP!$A$2:$O16945,6,0)</f>
        <v>NO</v>
      </c>
      <c r="L119" s="153" t="s">
        <v>2455</v>
      </c>
      <c r="M119" s="234" t="s">
        <v>2530</v>
      </c>
      <c r="N119" s="93" t="s">
        <v>2443</v>
      </c>
      <c r="O119" s="141" t="s">
        <v>2445</v>
      </c>
      <c r="P119" s="153"/>
      <c r="Q119" s="235">
        <v>44471.613749999997</v>
      </c>
    </row>
    <row r="120" spans="1:17" s="119" customFormat="1" ht="18" x14ac:dyDescent="0.25">
      <c r="A120" s="141" t="str">
        <f>VLOOKUP(E120,'LISTADO ATM'!$A$2:$C$901,3,0)</f>
        <v>NORTE</v>
      </c>
      <c r="B120" s="154">
        <v>3336044808</v>
      </c>
      <c r="C120" s="94">
        <v>44470.860162037039</v>
      </c>
      <c r="D120" s="94" t="s">
        <v>2174</v>
      </c>
      <c r="E120" s="156">
        <v>228</v>
      </c>
      <c r="F120" s="154" t="str">
        <f>VLOOKUP(E120,VIP!$A$2:$O16496,2,0)</f>
        <v>DRBR228</v>
      </c>
      <c r="G120" s="141" t="str">
        <f>VLOOKUP(E120,'LISTADO ATM'!$A$2:$B$900,2,0)</f>
        <v xml:space="preserve">ATM Oficina SAJOMA </v>
      </c>
      <c r="H120" s="141" t="str">
        <f>VLOOKUP(E120,VIP!$A$2:$O21457,7,FALSE)</f>
        <v>Si</v>
      </c>
      <c r="I120" s="141" t="str">
        <f>VLOOKUP(E120,VIP!$A$2:$O13422,8,FALSE)</f>
        <v>Si</v>
      </c>
      <c r="J120" s="141" t="str">
        <f>VLOOKUP(E120,VIP!$A$2:$O13372,8,FALSE)</f>
        <v>Si</v>
      </c>
      <c r="K120" s="141" t="str">
        <f>VLOOKUP(E120,VIP!$A$2:$O16946,6,0)</f>
        <v>NO</v>
      </c>
      <c r="L120" s="153" t="s">
        <v>2212</v>
      </c>
      <c r="M120" s="234" t="s">
        <v>2530</v>
      </c>
      <c r="N120" s="93" t="s">
        <v>2443</v>
      </c>
      <c r="O120" s="141" t="s">
        <v>2670</v>
      </c>
      <c r="P120" s="153"/>
      <c r="Q120" s="235">
        <v>44471.561400462961</v>
      </c>
    </row>
    <row r="121" spans="1:17" ht="18" x14ac:dyDescent="0.25">
      <c r="A121" s="141" t="str">
        <f>VLOOKUP(E121,'LISTADO ATM'!$A$2:$C$901,3,0)</f>
        <v>NORTE</v>
      </c>
      <c r="B121" s="154">
        <v>3336044807</v>
      </c>
      <c r="C121" s="94">
        <v>44470.853703703702</v>
      </c>
      <c r="D121" s="94" t="s">
        <v>2175</v>
      </c>
      <c r="E121" s="156">
        <v>245</v>
      </c>
      <c r="F121" s="154" t="str">
        <f>VLOOKUP(E121,VIP!$A$2:$O16497,2,0)</f>
        <v>DRBR245</v>
      </c>
      <c r="G121" s="141" t="str">
        <f>VLOOKUP(E121,'LISTADO ATM'!$A$2:$B$900,2,0)</f>
        <v>ATM Boombah Zona Franca Victor Mera</v>
      </c>
      <c r="H121" s="141" t="str">
        <f>VLOOKUP(E121,VIP!$A$2:$O21458,7,FALSE)</f>
        <v>Si</v>
      </c>
      <c r="I121" s="141" t="str">
        <f>VLOOKUP(E121,VIP!$A$2:$O13423,8,FALSE)</f>
        <v>Si</v>
      </c>
      <c r="J121" s="141" t="str">
        <f>VLOOKUP(E121,VIP!$A$2:$O13373,8,FALSE)</f>
        <v>Si</v>
      </c>
      <c r="K121" s="141" t="str">
        <f>VLOOKUP(E121,VIP!$A$2:$O16947,6,0)</f>
        <v>NO</v>
      </c>
      <c r="L121" s="153" t="s">
        <v>2455</v>
      </c>
      <c r="M121" s="234" t="s">
        <v>2530</v>
      </c>
      <c r="N121" s="93" t="s">
        <v>2443</v>
      </c>
      <c r="O121" s="141" t="s">
        <v>2670</v>
      </c>
      <c r="P121" s="153"/>
      <c r="Q121" s="235">
        <v>44471.505902777775</v>
      </c>
    </row>
    <row r="122" spans="1:17" ht="18" x14ac:dyDescent="0.25">
      <c r="A122" s="141" t="str">
        <f>VLOOKUP(E122,'LISTADO ATM'!$A$2:$C$901,3,0)</f>
        <v>ESTE</v>
      </c>
      <c r="B122" s="154">
        <v>3336044806</v>
      </c>
      <c r="C122" s="94">
        <v>44470.848611111112</v>
      </c>
      <c r="D122" s="94" t="s">
        <v>2174</v>
      </c>
      <c r="E122" s="156">
        <v>631</v>
      </c>
      <c r="F122" s="154" t="str">
        <f>VLOOKUP(E122,VIP!$A$2:$O16498,2,0)</f>
        <v>DRBR417</v>
      </c>
      <c r="G122" s="141" t="str">
        <f>VLOOKUP(E122,'LISTADO ATM'!$A$2:$B$900,2,0)</f>
        <v xml:space="preserve">ATM ASOCODEQUI (San Pedro) </v>
      </c>
      <c r="H122" s="141" t="str">
        <f>VLOOKUP(E122,VIP!$A$2:$O21459,7,FALSE)</f>
        <v>Si</v>
      </c>
      <c r="I122" s="141" t="str">
        <f>VLOOKUP(E122,VIP!$A$2:$O13424,8,FALSE)</f>
        <v>Si</v>
      </c>
      <c r="J122" s="141" t="str">
        <f>VLOOKUP(E122,VIP!$A$2:$O13374,8,FALSE)</f>
        <v>Si</v>
      </c>
      <c r="K122" s="141" t="str">
        <f>VLOOKUP(E122,VIP!$A$2:$O16948,6,0)</f>
        <v>NO</v>
      </c>
      <c r="L122" s="153" t="s">
        <v>2238</v>
      </c>
      <c r="M122" s="93" t="s">
        <v>2437</v>
      </c>
      <c r="N122" s="93" t="s">
        <v>2443</v>
      </c>
      <c r="O122" s="141" t="s">
        <v>2445</v>
      </c>
      <c r="P122" s="153"/>
      <c r="Q122" s="93" t="s">
        <v>2238</v>
      </c>
    </row>
    <row r="123" spans="1:17" ht="18" x14ac:dyDescent="0.25">
      <c r="A123" s="141" t="str">
        <f>VLOOKUP(E123,'LISTADO ATM'!$A$2:$C$901,3,0)</f>
        <v>NORTE</v>
      </c>
      <c r="B123" s="154">
        <v>3336044805</v>
      </c>
      <c r="C123" s="94">
        <v>44470.845868055556</v>
      </c>
      <c r="D123" s="94" t="s">
        <v>2175</v>
      </c>
      <c r="E123" s="156">
        <v>402</v>
      </c>
      <c r="F123" s="154" t="str">
        <f>VLOOKUP(E123,VIP!$A$2:$O16499,2,0)</f>
        <v>DRBR402</v>
      </c>
      <c r="G123" s="141" t="str">
        <f>VLOOKUP(E123,'LISTADO ATM'!$A$2:$B$900,2,0)</f>
        <v xml:space="preserve">ATM La Sirena La Vega </v>
      </c>
      <c r="H123" s="141" t="str">
        <f>VLOOKUP(E123,VIP!$A$2:$O21460,7,FALSE)</f>
        <v>Si</v>
      </c>
      <c r="I123" s="141" t="str">
        <f>VLOOKUP(E123,VIP!$A$2:$O13425,8,FALSE)</f>
        <v>Si</v>
      </c>
      <c r="J123" s="141" t="str">
        <f>VLOOKUP(E123,VIP!$A$2:$O13375,8,FALSE)</f>
        <v>Si</v>
      </c>
      <c r="K123" s="141" t="str">
        <f>VLOOKUP(E123,VIP!$A$2:$O16949,6,0)</f>
        <v>NO</v>
      </c>
      <c r="L123" s="153" t="s">
        <v>2238</v>
      </c>
      <c r="M123" s="234" t="s">
        <v>2530</v>
      </c>
      <c r="N123" s="93" t="s">
        <v>2443</v>
      </c>
      <c r="O123" s="141" t="s">
        <v>2670</v>
      </c>
      <c r="P123" s="153"/>
      <c r="Q123" s="235">
        <v>44471.571956018517</v>
      </c>
    </row>
    <row r="124" spans="1:17" ht="18" x14ac:dyDescent="0.25">
      <c r="A124" s="141" t="str">
        <f>VLOOKUP(E124,'LISTADO ATM'!$A$2:$C$901,3,0)</f>
        <v>ESTE</v>
      </c>
      <c r="B124" s="154">
        <v>3336044804</v>
      </c>
      <c r="C124" s="94">
        <v>44470.843391203707</v>
      </c>
      <c r="D124" s="94" t="s">
        <v>2174</v>
      </c>
      <c r="E124" s="156">
        <v>843</v>
      </c>
      <c r="F124" s="154" t="str">
        <f>VLOOKUP(E124,VIP!$A$2:$O16500,2,0)</f>
        <v>DRBR843</v>
      </c>
      <c r="G124" s="141" t="str">
        <f>VLOOKUP(E124,'LISTADO ATM'!$A$2:$B$900,2,0)</f>
        <v xml:space="preserve">ATM Oficina Romana Centro </v>
      </c>
      <c r="H124" s="141" t="str">
        <f>VLOOKUP(E124,VIP!$A$2:$O21461,7,FALSE)</f>
        <v>Si</v>
      </c>
      <c r="I124" s="141" t="str">
        <f>VLOOKUP(E124,VIP!$A$2:$O13426,8,FALSE)</f>
        <v>Si</v>
      </c>
      <c r="J124" s="141" t="str">
        <f>VLOOKUP(E124,VIP!$A$2:$O13376,8,FALSE)</f>
        <v>Si</v>
      </c>
      <c r="K124" s="141" t="str">
        <f>VLOOKUP(E124,VIP!$A$2:$O16950,6,0)</f>
        <v>NO</v>
      </c>
      <c r="L124" s="153" t="s">
        <v>2212</v>
      </c>
      <c r="M124" s="93" t="s">
        <v>2437</v>
      </c>
      <c r="N124" s="93" t="s">
        <v>2443</v>
      </c>
      <c r="O124" s="141" t="s">
        <v>2445</v>
      </c>
      <c r="P124" s="153"/>
      <c r="Q124" s="93" t="s">
        <v>2212</v>
      </c>
    </row>
    <row r="125" spans="1:17" ht="18" x14ac:dyDescent="0.25">
      <c r="A125" s="141" t="str">
        <f>VLOOKUP(E125,'LISTADO ATM'!$A$2:$C$901,3,0)</f>
        <v>ESTE</v>
      </c>
      <c r="B125" s="154">
        <v>3336044803</v>
      </c>
      <c r="C125" s="94">
        <v>44470.842141203706</v>
      </c>
      <c r="D125" s="94" t="s">
        <v>2174</v>
      </c>
      <c r="E125" s="156">
        <v>114</v>
      </c>
      <c r="F125" s="154" t="str">
        <f>VLOOKUP(E125,VIP!$A$2:$O16501,2,0)</f>
        <v>DRBR114</v>
      </c>
      <c r="G125" s="141" t="str">
        <f>VLOOKUP(E125,'LISTADO ATM'!$A$2:$B$900,2,0)</f>
        <v xml:space="preserve">ATM Oficina Hato Mayor </v>
      </c>
      <c r="H125" s="141" t="str">
        <f>VLOOKUP(E125,VIP!$A$2:$O21462,7,FALSE)</f>
        <v>Si</v>
      </c>
      <c r="I125" s="141" t="str">
        <f>VLOOKUP(E125,VIP!$A$2:$O13427,8,FALSE)</f>
        <v>Si</v>
      </c>
      <c r="J125" s="141" t="str">
        <f>VLOOKUP(E125,VIP!$A$2:$O13377,8,FALSE)</f>
        <v>Si</v>
      </c>
      <c r="K125" s="141" t="str">
        <f>VLOOKUP(E125,VIP!$A$2:$O16951,6,0)</f>
        <v>NO</v>
      </c>
      <c r="L125" s="153" t="s">
        <v>2238</v>
      </c>
      <c r="M125" s="234" t="s">
        <v>2530</v>
      </c>
      <c r="N125" s="93" t="s">
        <v>2443</v>
      </c>
      <c r="O125" s="141" t="s">
        <v>2445</v>
      </c>
      <c r="P125" s="153"/>
      <c r="Q125" s="235">
        <v>44471.569097222222</v>
      </c>
    </row>
    <row r="126" spans="1:17" ht="18" x14ac:dyDescent="0.25">
      <c r="A126" s="141" t="str">
        <f>VLOOKUP(E126,'LISTADO ATM'!$A$2:$C$901,3,0)</f>
        <v>DISTRITO NACIONAL</v>
      </c>
      <c r="B126" s="154">
        <v>3336044802</v>
      </c>
      <c r="C126" s="94">
        <v>44470.840486111112</v>
      </c>
      <c r="D126" s="94" t="s">
        <v>2174</v>
      </c>
      <c r="E126" s="156">
        <v>618</v>
      </c>
      <c r="F126" s="154" t="str">
        <f>VLOOKUP(E126,VIP!$A$2:$O16502,2,0)</f>
        <v>DRBR618</v>
      </c>
      <c r="G126" s="141" t="str">
        <f>VLOOKUP(E126,'LISTADO ATM'!$A$2:$B$900,2,0)</f>
        <v xml:space="preserve">ATM Bienes Nacionales </v>
      </c>
      <c r="H126" s="141" t="str">
        <f>VLOOKUP(E126,VIP!$A$2:$O21463,7,FALSE)</f>
        <v>Si</v>
      </c>
      <c r="I126" s="141" t="str">
        <f>VLOOKUP(E126,VIP!$A$2:$O13428,8,FALSE)</f>
        <v>Si</v>
      </c>
      <c r="J126" s="141" t="str">
        <f>VLOOKUP(E126,VIP!$A$2:$O13378,8,FALSE)</f>
        <v>Si</v>
      </c>
      <c r="K126" s="141" t="str">
        <f>VLOOKUP(E126,VIP!$A$2:$O16952,6,0)</f>
        <v>NO</v>
      </c>
      <c r="L126" s="153" t="s">
        <v>2238</v>
      </c>
      <c r="M126" s="93" t="s">
        <v>2437</v>
      </c>
      <c r="N126" s="93" t="s">
        <v>2443</v>
      </c>
      <c r="O126" s="141" t="s">
        <v>2445</v>
      </c>
      <c r="P126" s="153"/>
      <c r="Q126" s="93" t="s">
        <v>2238</v>
      </c>
    </row>
    <row r="127" spans="1:17" ht="18" x14ac:dyDescent="0.25">
      <c r="A127" s="141" t="str">
        <f>VLOOKUP(E127,'LISTADO ATM'!$A$2:$C$901,3,0)</f>
        <v>DISTRITO NACIONAL</v>
      </c>
      <c r="B127" s="154">
        <v>3336044800</v>
      </c>
      <c r="C127" s="94">
        <v>44470.834155092591</v>
      </c>
      <c r="D127" s="94" t="s">
        <v>2174</v>
      </c>
      <c r="E127" s="156">
        <v>735</v>
      </c>
      <c r="F127" s="154" t="str">
        <f>VLOOKUP(E127,VIP!$A$2:$O16503,2,0)</f>
        <v>DRBR179</v>
      </c>
      <c r="G127" s="141" t="str">
        <f>VLOOKUP(E127,'LISTADO ATM'!$A$2:$B$900,2,0)</f>
        <v xml:space="preserve">ATM Oficina Independencia II  </v>
      </c>
      <c r="H127" s="141" t="str">
        <f>VLOOKUP(E127,VIP!$A$2:$O21464,7,FALSE)</f>
        <v>Si</v>
      </c>
      <c r="I127" s="141" t="str">
        <f>VLOOKUP(E127,VIP!$A$2:$O13429,8,FALSE)</f>
        <v>Si</v>
      </c>
      <c r="J127" s="141" t="str">
        <f>VLOOKUP(E127,VIP!$A$2:$O13379,8,FALSE)</f>
        <v>Si</v>
      </c>
      <c r="K127" s="141" t="str">
        <f>VLOOKUP(E127,VIP!$A$2:$O16953,6,0)</f>
        <v>NO</v>
      </c>
      <c r="L127" s="153" t="s">
        <v>2212</v>
      </c>
      <c r="M127" s="93" t="s">
        <v>2437</v>
      </c>
      <c r="N127" s="93" t="s">
        <v>2443</v>
      </c>
      <c r="O127" s="141" t="s">
        <v>2445</v>
      </c>
      <c r="P127" s="153"/>
      <c r="Q127" s="93" t="s">
        <v>2212</v>
      </c>
    </row>
    <row r="128" spans="1:17" ht="18" x14ac:dyDescent="0.25">
      <c r="A128" s="141" t="str">
        <f>VLOOKUP(E128,'LISTADO ATM'!$A$2:$C$901,3,0)</f>
        <v>ESTE</v>
      </c>
      <c r="B128" s="154">
        <v>3336044799</v>
      </c>
      <c r="C128" s="94">
        <v>44470.828888888886</v>
      </c>
      <c r="D128" s="94" t="s">
        <v>2174</v>
      </c>
      <c r="E128" s="156">
        <v>78</v>
      </c>
      <c r="F128" s="154" t="str">
        <f>VLOOKUP(E128,VIP!$A$2:$O16504,2,0)</f>
        <v>DRBR078</v>
      </c>
      <c r="G128" s="141" t="str">
        <f>VLOOKUP(E128,'LISTADO ATM'!$A$2:$B$900,2,0)</f>
        <v xml:space="preserve">ATM Hotel Nickelodeon II ( Punta Cana) </v>
      </c>
      <c r="H128" s="141" t="str">
        <f>VLOOKUP(E128,VIP!$A$2:$O21465,7,FALSE)</f>
        <v>Si</v>
      </c>
      <c r="I128" s="141" t="str">
        <f>VLOOKUP(E128,VIP!$A$2:$O13430,8,FALSE)</f>
        <v>Si</v>
      </c>
      <c r="J128" s="141" t="str">
        <f>VLOOKUP(E128,VIP!$A$2:$O13380,8,FALSE)</f>
        <v>Si</v>
      </c>
      <c r="K128" s="141" t="str">
        <f>VLOOKUP(E128,VIP!$A$2:$O16954,6,0)</f>
        <v/>
      </c>
      <c r="L128" s="153" t="s">
        <v>2455</v>
      </c>
      <c r="M128" s="93" t="s">
        <v>2437</v>
      </c>
      <c r="N128" s="93" t="s">
        <v>2443</v>
      </c>
      <c r="O128" s="141" t="s">
        <v>2445</v>
      </c>
      <c r="P128" s="153"/>
      <c r="Q128" s="93" t="s">
        <v>2455</v>
      </c>
    </row>
    <row r="129" spans="1:17" ht="18" x14ac:dyDescent="0.25">
      <c r="A129" s="141" t="str">
        <f>VLOOKUP(E129,'LISTADO ATM'!$A$2:$C$901,3,0)</f>
        <v>DISTRITO NACIONAL</v>
      </c>
      <c r="B129" s="154">
        <v>3336044798</v>
      </c>
      <c r="C129" s="94">
        <v>44470.811932870369</v>
      </c>
      <c r="D129" s="94" t="s">
        <v>2440</v>
      </c>
      <c r="E129" s="156">
        <v>139</v>
      </c>
      <c r="F129" s="154" t="str">
        <f>VLOOKUP(E129,VIP!$A$2:$O16505,2,0)</f>
        <v>DRBR139</v>
      </c>
      <c r="G129" s="141" t="str">
        <f>VLOOKUP(E129,'LISTADO ATM'!$A$2:$B$900,2,0)</f>
        <v xml:space="preserve">ATM Oficina Plaza Lama Zona Oriental I </v>
      </c>
      <c r="H129" s="141" t="str">
        <f>VLOOKUP(E129,VIP!$A$2:$O21466,7,FALSE)</f>
        <v>Si</v>
      </c>
      <c r="I129" s="141" t="str">
        <f>VLOOKUP(E129,VIP!$A$2:$O13431,8,FALSE)</f>
        <v>Si</v>
      </c>
      <c r="J129" s="141" t="str">
        <f>VLOOKUP(E129,VIP!$A$2:$O13381,8,FALSE)</f>
        <v>Si</v>
      </c>
      <c r="K129" s="141" t="str">
        <f>VLOOKUP(E129,VIP!$A$2:$O16955,6,0)</f>
        <v>NO</v>
      </c>
      <c r="L129" s="153" t="s">
        <v>2409</v>
      </c>
      <c r="M129" s="234" t="s">
        <v>2530</v>
      </c>
      <c r="N129" s="93" t="s">
        <v>2443</v>
      </c>
      <c r="O129" s="141" t="s">
        <v>2444</v>
      </c>
      <c r="P129" s="153"/>
      <c r="Q129" s="235">
        <v>44471.607719907406</v>
      </c>
    </row>
    <row r="130" spans="1:17" ht="18" x14ac:dyDescent="0.25">
      <c r="A130" s="141" t="str">
        <f>VLOOKUP(E130,'LISTADO ATM'!$A$2:$C$901,3,0)</f>
        <v>DISTRITO NACIONAL</v>
      </c>
      <c r="B130" s="154">
        <v>3336044797</v>
      </c>
      <c r="C130" s="94">
        <v>44470.808506944442</v>
      </c>
      <c r="D130" s="94" t="s">
        <v>2440</v>
      </c>
      <c r="E130" s="156">
        <v>32</v>
      </c>
      <c r="F130" s="154" t="str">
        <f>VLOOKUP(E130,VIP!$A$2:$O16506,2,0)</f>
        <v>DRBR032</v>
      </c>
      <c r="G130" s="141" t="str">
        <f>VLOOKUP(E130,'LISTADO ATM'!$A$2:$B$900,2,0)</f>
        <v xml:space="preserve">ATM Oficina San Martín II </v>
      </c>
      <c r="H130" s="141" t="str">
        <f>VLOOKUP(E130,VIP!$A$2:$O21467,7,FALSE)</f>
        <v>Si</v>
      </c>
      <c r="I130" s="141" t="str">
        <f>VLOOKUP(E130,VIP!$A$2:$O13432,8,FALSE)</f>
        <v>Si</v>
      </c>
      <c r="J130" s="141" t="str">
        <f>VLOOKUP(E130,VIP!$A$2:$O13382,8,FALSE)</f>
        <v>Si</v>
      </c>
      <c r="K130" s="141" t="str">
        <f>VLOOKUP(E130,VIP!$A$2:$O16956,6,0)</f>
        <v>NO</v>
      </c>
      <c r="L130" s="153" t="s">
        <v>2409</v>
      </c>
      <c r="M130" s="93" t="s">
        <v>2437</v>
      </c>
      <c r="N130" s="93" t="s">
        <v>2443</v>
      </c>
      <c r="O130" s="141" t="s">
        <v>2444</v>
      </c>
      <c r="P130" s="153"/>
      <c r="Q130" s="93" t="s">
        <v>2409</v>
      </c>
    </row>
    <row r="131" spans="1:17" ht="18" x14ac:dyDescent="0.25">
      <c r="A131" s="141" t="str">
        <f>VLOOKUP(E131,'LISTADO ATM'!$A$2:$C$901,3,0)</f>
        <v>SUR</v>
      </c>
      <c r="B131" s="154">
        <v>3336044788</v>
      </c>
      <c r="C131" s="94">
        <v>44470.769895833335</v>
      </c>
      <c r="D131" s="94" t="s">
        <v>2440</v>
      </c>
      <c r="E131" s="156">
        <v>995</v>
      </c>
      <c r="F131" s="154" t="str">
        <f>VLOOKUP(E131,VIP!$A$2:$O16507,2,0)</f>
        <v>DRBR545</v>
      </c>
      <c r="G131" s="141" t="str">
        <f>VLOOKUP(E131,'LISTADO ATM'!$A$2:$B$900,2,0)</f>
        <v xml:space="preserve">ATM Oficina San Cristobal III (Lobby) </v>
      </c>
      <c r="H131" s="141" t="str">
        <f>VLOOKUP(E131,VIP!$A$2:$O21468,7,FALSE)</f>
        <v>Si</v>
      </c>
      <c r="I131" s="141" t="str">
        <f>VLOOKUP(E131,VIP!$A$2:$O13433,8,FALSE)</f>
        <v>No</v>
      </c>
      <c r="J131" s="141" t="str">
        <f>VLOOKUP(E131,VIP!$A$2:$O13383,8,FALSE)</f>
        <v>No</v>
      </c>
      <c r="K131" s="141" t="str">
        <f>VLOOKUP(E131,VIP!$A$2:$O16957,6,0)</f>
        <v>NO</v>
      </c>
      <c r="L131" s="153" t="s">
        <v>2409</v>
      </c>
      <c r="M131" s="93" t="s">
        <v>2437</v>
      </c>
      <c r="N131" s="93" t="s">
        <v>2443</v>
      </c>
      <c r="O131" s="141" t="s">
        <v>2444</v>
      </c>
      <c r="P131" s="153"/>
      <c r="Q131" s="93" t="s">
        <v>2409</v>
      </c>
    </row>
    <row r="132" spans="1:17" ht="18" x14ac:dyDescent="0.25">
      <c r="A132" s="141" t="str">
        <f>VLOOKUP(E132,'LISTADO ATM'!$A$2:$C$901,3,0)</f>
        <v>DISTRITO NACIONAL</v>
      </c>
      <c r="B132" s="154">
        <v>3336044785</v>
      </c>
      <c r="C132" s="94">
        <v>44470.767557870371</v>
      </c>
      <c r="D132" s="94" t="s">
        <v>2440</v>
      </c>
      <c r="E132" s="156">
        <v>600</v>
      </c>
      <c r="F132" s="154" t="str">
        <f>VLOOKUP(E132,VIP!$A$2:$O16508,2,0)</f>
        <v>DRBR600</v>
      </c>
      <c r="G132" s="141" t="str">
        <f>VLOOKUP(E132,'LISTADO ATM'!$A$2:$B$900,2,0)</f>
        <v>ATM S/M Bravo Hipica</v>
      </c>
      <c r="H132" s="141" t="str">
        <f>VLOOKUP(E132,VIP!$A$2:$O21469,7,FALSE)</f>
        <v>N/A</v>
      </c>
      <c r="I132" s="141" t="str">
        <f>VLOOKUP(E132,VIP!$A$2:$O13434,8,FALSE)</f>
        <v>N/A</v>
      </c>
      <c r="J132" s="141" t="str">
        <f>VLOOKUP(E132,VIP!$A$2:$O13384,8,FALSE)</f>
        <v>N/A</v>
      </c>
      <c r="K132" s="141" t="str">
        <f>VLOOKUP(E132,VIP!$A$2:$O16958,6,0)</f>
        <v>N/A</v>
      </c>
      <c r="L132" s="153" t="s">
        <v>2433</v>
      </c>
      <c r="M132" s="93" t="s">
        <v>2437</v>
      </c>
      <c r="N132" s="93" t="s">
        <v>2443</v>
      </c>
      <c r="O132" s="141" t="s">
        <v>2444</v>
      </c>
      <c r="P132" s="153"/>
      <c r="Q132" s="93" t="s">
        <v>2433</v>
      </c>
    </row>
    <row r="133" spans="1:17" ht="18" x14ac:dyDescent="0.25">
      <c r="A133" s="141" t="str">
        <f>VLOOKUP(E133,'LISTADO ATM'!$A$2:$C$901,3,0)</f>
        <v>ESTE</v>
      </c>
      <c r="B133" s="154">
        <v>3336044749</v>
      </c>
      <c r="C133" s="94">
        <v>44470.729560185187</v>
      </c>
      <c r="D133" s="94" t="s">
        <v>2440</v>
      </c>
      <c r="E133" s="156">
        <v>104</v>
      </c>
      <c r="F133" s="154" t="str">
        <f>VLOOKUP(E133,VIP!$A$2:$O16509,2,0)</f>
        <v>DRBR104</v>
      </c>
      <c r="G133" s="141" t="str">
        <f>VLOOKUP(E133,'LISTADO ATM'!$A$2:$B$900,2,0)</f>
        <v xml:space="preserve">ATM Jumbo Higuey </v>
      </c>
      <c r="H133" s="141" t="str">
        <f>VLOOKUP(E133,VIP!$A$2:$O21470,7,FALSE)</f>
        <v>Si</v>
      </c>
      <c r="I133" s="141" t="str">
        <f>VLOOKUP(E133,VIP!$A$2:$O13435,8,FALSE)</f>
        <v>Si</v>
      </c>
      <c r="J133" s="141" t="str">
        <f>VLOOKUP(E133,VIP!$A$2:$O13385,8,FALSE)</f>
        <v>Si</v>
      </c>
      <c r="K133" s="141" t="str">
        <f>VLOOKUP(E133,VIP!$A$2:$O16959,6,0)</f>
        <v>NO</v>
      </c>
      <c r="L133" s="153" t="s">
        <v>2409</v>
      </c>
      <c r="M133" s="93" t="s">
        <v>2437</v>
      </c>
      <c r="N133" s="93" t="s">
        <v>2443</v>
      </c>
      <c r="O133" s="141" t="s">
        <v>2444</v>
      </c>
      <c r="P133" s="153"/>
      <c r="Q133" s="93" t="s">
        <v>2409</v>
      </c>
    </row>
    <row r="134" spans="1:17" ht="18" x14ac:dyDescent="0.25">
      <c r="A134" s="141" t="str">
        <f>VLOOKUP(E134,'LISTADO ATM'!$A$2:$C$901,3,0)</f>
        <v>DISTRITO NACIONAL</v>
      </c>
      <c r="B134" s="154">
        <v>3336044747</v>
      </c>
      <c r="C134" s="94">
        <v>44470.728368055556</v>
      </c>
      <c r="D134" s="94" t="s">
        <v>2440</v>
      </c>
      <c r="E134" s="156">
        <v>900</v>
      </c>
      <c r="F134" s="154" t="str">
        <f>VLOOKUP(E134,VIP!$A$2:$O16510,2,0)</f>
        <v>DRBR900</v>
      </c>
      <c r="G134" s="141" t="str">
        <f>VLOOKUP(E134,'LISTADO ATM'!$A$2:$B$900,2,0)</f>
        <v xml:space="preserve">ATM UNP Merca Santo Domingo </v>
      </c>
      <c r="H134" s="141" t="str">
        <f>VLOOKUP(E134,VIP!$A$2:$O21471,7,FALSE)</f>
        <v>Si</v>
      </c>
      <c r="I134" s="141" t="str">
        <f>VLOOKUP(E134,VIP!$A$2:$O13436,8,FALSE)</f>
        <v>Si</v>
      </c>
      <c r="J134" s="141" t="str">
        <f>VLOOKUP(E134,VIP!$A$2:$O13386,8,FALSE)</f>
        <v>Si</v>
      </c>
      <c r="K134" s="141" t="str">
        <f>VLOOKUP(E134,VIP!$A$2:$O16960,6,0)</f>
        <v>NO</v>
      </c>
      <c r="L134" s="153" t="s">
        <v>2409</v>
      </c>
      <c r="M134" s="234" t="s">
        <v>2530</v>
      </c>
      <c r="N134" s="93" t="s">
        <v>2443</v>
      </c>
      <c r="O134" s="141" t="s">
        <v>2444</v>
      </c>
      <c r="P134" s="153"/>
      <c r="Q134" s="235">
        <v>44471.606030092589</v>
      </c>
    </row>
    <row r="135" spans="1:17" ht="18" x14ac:dyDescent="0.25">
      <c r="A135" s="141" t="str">
        <f>VLOOKUP(E135,'LISTADO ATM'!$A$2:$C$901,3,0)</f>
        <v>DISTRITO NACIONAL</v>
      </c>
      <c r="B135" s="154">
        <v>3336044745</v>
      </c>
      <c r="C135" s="94">
        <v>44470.727314814816</v>
      </c>
      <c r="D135" s="94" t="s">
        <v>2440</v>
      </c>
      <c r="E135" s="156">
        <v>540</v>
      </c>
      <c r="F135" s="154" t="str">
        <f>VLOOKUP(E135,VIP!$A$2:$O16511,2,0)</f>
        <v>DRBR540</v>
      </c>
      <c r="G135" s="141" t="str">
        <f>VLOOKUP(E135,'LISTADO ATM'!$A$2:$B$900,2,0)</f>
        <v xml:space="preserve">ATM Autoservicio Sambil I </v>
      </c>
      <c r="H135" s="141" t="str">
        <f>VLOOKUP(E135,VIP!$A$2:$O21472,7,FALSE)</f>
        <v>Si</v>
      </c>
      <c r="I135" s="141" t="str">
        <f>VLOOKUP(E135,VIP!$A$2:$O13437,8,FALSE)</f>
        <v>Si</v>
      </c>
      <c r="J135" s="141" t="str">
        <f>VLOOKUP(E135,VIP!$A$2:$O13387,8,FALSE)</f>
        <v>Si</v>
      </c>
      <c r="K135" s="141" t="str">
        <f>VLOOKUP(E135,VIP!$A$2:$O16961,6,0)</f>
        <v>NO</v>
      </c>
      <c r="L135" s="153" t="s">
        <v>2409</v>
      </c>
      <c r="M135" s="93" t="s">
        <v>2437</v>
      </c>
      <c r="N135" s="93" t="s">
        <v>2443</v>
      </c>
      <c r="O135" s="141" t="s">
        <v>2444</v>
      </c>
      <c r="P135" s="153"/>
      <c r="Q135" s="93" t="s">
        <v>2409</v>
      </c>
    </row>
    <row r="136" spans="1:17" ht="18" x14ac:dyDescent="0.25">
      <c r="A136" s="141" t="str">
        <f>VLOOKUP(E136,'LISTADO ATM'!$A$2:$C$901,3,0)</f>
        <v>DISTRITO NACIONAL</v>
      </c>
      <c r="B136" s="154">
        <v>3336044742</v>
      </c>
      <c r="C136" s="94">
        <v>44470.725381944445</v>
      </c>
      <c r="D136" s="94" t="s">
        <v>2440</v>
      </c>
      <c r="E136" s="156">
        <v>26</v>
      </c>
      <c r="F136" s="154" t="str">
        <f>VLOOKUP(E136,VIP!$A$2:$O16512,2,0)</f>
        <v>DRBR221</v>
      </c>
      <c r="G136" s="141" t="str">
        <f>VLOOKUP(E136,'LISTADO ATM'!$A$2:$B$900,2,0)</f>
        <v>ATM S/M Jumbo San Isidro</v>
      </c>
      <c r="H136" s="141" t="str">
        <f>VLOOKUP(E136,VIP!$A$2:$O21473,7,FALSE)</f>
        <v>Si</v>
      </c>
      <c r="I136" s="141" t="str">
        <f>VLOOKUP(E136,VIP!$A$2:$O13438,8,FALSE)</f>
        <v>Si</v>
      </c>
      <c r="J136" s="141" t="str">
        <f>VLOOKUP(E136,VIP!$A$2:$O13388,8,FALSE)</f>
        <v>Si</v>
      </c>
      <c r="K136" s="141" t="str">
        <f>VLOOKUP(E136,VIP!$A$2:$O16962,6,0)</f>
        <v>NO</v>
      </c>
      <c r="L136" s="153" t="s">
        <v>2409</v>
      </c>
      <c r="M136" s="234" t="s">
        <v>2530</v>
      </c>
      <c r="N136" s="93" t="s">
        <v>2443</v>
      </c>
      <c r="O136" s="141" t="s">
        <v>2444</v>
      </c>
      <c r="P136" s="153"/>
      <c r="Q136" s="235">
        <v>44471.607395833336</v>
      </c>
    </row>
    <row r="137" spans="1:17" ht="18" x14ac:dyDescent="0.25">
      <c r="A137" s="141" t="str">
        <f>VLOOKUP(E137,'LISTADO ATM'!$A$2:$C$901,3,0)</f>
        <v>DISTRITO NACIONAL</v>
      </c>
      <c r="B137" s="154">
        <v>3336044736</v>
      </c>
      <c r="C137" s="94">
        <v>44470.720150462963</v>
      </c>
      <c r="D137" s="94" t="s">
        <v>2174</v>
      </c>
      <c r="E137" s="156">
        <v>685</v>
      </c>
      <c r="F137" s="154" t="str">
        <f>VLOOKUP(E137,VIP!$A$2:$O16513,2,0)</f>
        <v>DRBR685</v>
      </c>
      <c r="G137" s="141" t="str">
        <f>VLOOKUP(E137,'LISTADO ATM'!$A$2:$B$900,2,0)</f>
        <v>ATM Autoservicio UASD</v>
      </c>
      <c r="H137" s="141" t="str">
        <f>VLOOKUP(E137,VIP!$A$2:$O21474,7,FALSE)</f>
        <v>NO</v>
      </c>
      <c r="I137" s="141" t="str">
        <f>VLOOKUP(E137,VIP!$A$2:$O13439,8,FALSE)</f>
        <v>SI</v>
      </c>
      <c r="J137" s="141" t="str">
        <f>VLOOKUP(E137,VIP!$A$2:$O13389,8,FALSE)</f>
        <v>SI</v>
      </c>
      <c r="K137" s="141" t="str">
        <f>VLOOKUP(E137,VIP!$A$2:$O16963,6,0)</f>
        <v>NO</v>
      </c>
      <c r="L137" s="153" t="s">
        <v>2212</v>
      </c>
      <c r="M137" s="93" t="s">
        <v>2437</v>
      </c>
      <c r="N137" s="93" t="s">
        <v>2443</v>
      </c>
      <c r="O137" s="141" t="s">
        <v>2445</v>
      </c>
      <c r="P137" s="153"/>
      <c r="Q137" s="93" t="s">
        <v>2212</v>
      </c>
    </row>
    <row r="138" spans="1:17" ht="18" x14ac:dyDescent="0.25">
      <c r="A138" s="141" t="str">
        <f>VLOOKUP(E138,'LISTADO ATM'!$A$2:$C$901,3,0)</f>
        <v>DISTRITO NACIONAL</v>
      </c>
      <c r="B138" s="154">
        <v>3336044733</v>
      </c>
      <c r="C138" s="94">
        <v>44470.719502314816</v>
      </c>
      <c r="D138" s="94" t="s">
        <v>2440</v>
      </c>
      <c r="E138" s="156">
        <v>684</v>
      </c>
      <c r="F138" s="154" t="str">
        <f>VLOOKUP(E138,VIP!$A$2:$O16514,2,0)</f>
        <v>DRBR684</v>
      </c>
      <c r="G138" s="141" t="str">
        <f>VLOOKUP(E138,'LISTADO ATM'!$A$2:$B$900,2,0)</f>
        <v>ATM Estación Texaco Prolongación 27 Febrero</v>
      </c>
      <c r="H138" s="141" t="str">
        <f>VLOOKUP(E138,VIP!$A$2:$O21475,7,FALSE)</f>
        <v>NO</v>
      </c>
      <c r="I138" s="141" t="str">
        <f>VLOOKUP(E138,VIP!$A$2:$O13440,8,FALSE)</f>
        <v>NO</v>
      </c>
      <c r="J138" s="141" t="str">
        <f>VLOOKUP(E138,VIP!$A$2:$O13390,8,FALSE)</f>
        <v>NO</v>
      </c>
      <c r="K138" s="141" t="str">
        <f>VLOOKUP(E138,VIP!$A$2:$O16964,6,0)</f>
        <v>NO</v>
      </c>
      <c r="L138" s="153" t="s">
        <v>2409</v>
      </c>
      <c r="M138" s="234" t="s">
        <v>2530</v>
      </c>
      <c r="N138" s="93" t="s">
        <v>2443</v>
      </c>
      <c r="O138" s="141" t="s">
        <v>2444</v>
      </c>
      <c r="P138" s="153"/>
      <c r="Q138" s="235">
        <v>44471.606458333335</v>
      </c>
    </row>
    <row r="139" spans="1:17" ht="18" x14ac:dyDescent="0.25">
      <c r="A139" s="141" t="str">
        <f>VLOOKUP(E139,'LISTADO ATM'!$A$2:$C$901,3,0)</f>
        <v>DISTRITO NACIONAL</v>
      </c>
      <c r="B139" s="154">
        <v>3336044728</v>
      </c>
      <c r="C139" s="94">
        <v>44470.717858796299</v>
      </c>
      <c r="D139" s="94" t="s">
        <v>2440</v>
      </c>
      <c r="E139" s="156">
        <v>422</v>
      </c>
      <c r="F139" s="154" t="str">
        <f>VLOOKUP(E139,VIP!$A$2:$O16515,2,0)</f>
        <v>DRBR422</v>
      </c>
      <c r="G139" s="141" t="str">
        <f>VLOOKUP(E139,'LISTADO ATM'!$A$2:$B$900,2,0)</f>
        <v xml:space="preserve">ATM Olé Manoguayabo </v>
      </c>
      <c r="H139" s="141" t="str">
        <f>VLOOKUP(E139,VIP!$A$2:$O21476,7,FALSE)</f>
        <v>Si</v>
      </c>
      <c r="I139" s="141" t="str">
        <f>VLOOKUP(E139,VIP!$A$2:$O13441,8,FALSE)</f>
        <v>Si</v>
      </c>
      <c r="J139" s="141" t="str">
        <f>VLOOKUP(E139,VIP!$A$2:$O13391,8,FALSE)</f>
        <v>Si</v>
      </c>
      <c r="K139" s="141" t="str">
        <f>VLOOKUP(E139,VIP!$A$2:$O16965,6,0)</f>
        <v>NO</v>
      </c>
      <c r="L139" s="153" t="s">
        <v>2409</v>
      </c>
      <c r="M139" s="93" t="s">
        <v>2437</v>
      </c>
      <c r="N139" s="93" t="s">
        <v>2443</v>
      </c>
      <c r="O139" s="141" t="s">
        <v>2444</v>
      </c>
      <c r="P139" s="153"/>
      <c r="Q139" s="93" t="s">
        <v>2409</v>
      </c>
    </row>
    <row r="140" spans="1:17" ht="18" x14ac:dyDescent="0.25">
      <c r="A140" s="141" t="str">
        <f>VLOOKUP(E140,'LISTADO ATM'!$A$2:$C$901,3,0)</f>
        <v>NORTE</v>
      </c>
      <c r="B140" s="154">
        <v>3336044722</v>
      </c>
      <c r="C140" s="94">
        <v>44470.715462962966</v>
      </c>
      <c r="D140" s="94" t="s">
        <v>2632</v>
      </c>
      <c r="E140" s="156">
        <v>635</v>
      </c>
      <c r="F140" s="154" t="str">
        <f>VLOOKUP(E140,VIP!$A$2:$O16516,2,0)</f>
        <v>DRBR12J</v>
      </c>
      <c r="G140" s="141" t="str">
        <f>VLOOKUP(E140,'LISTADO ATM'!$A$2:$B$900,2,0)</f>
        <v xml:space="preserve">ATM Zona Franca Tamboril </v>
      </c>
      <c r="H140" s="141" t="str">
        <f>VLOOKUP(E140,VIP!$A$2:$O21477,7,FALSE)</f>
        <v>Si</v>
      </c>
      <c r="I140" s="141" t="str">
        <f>VLOOKUP(E140,VIP!$A$2:$O13442,8,FALSE)</f>
        <v>Si</v>
      </c>
      <c r="J140" s="141" t="str">
        <f>VLOOKUP(E140,VIP!$A$2:$O13392,8,FALSE)</f>
        <v>Si</v>
      </c>
      <c r="K140" s="141" t="str">
        <f>VLOOKUP(E140,VIP!$A$2:$O16966,6,0)</f>
        <v>NO</v>
      </c>
      <c r="L140" s="153" t="s">
        <v>2409</v>
      </c>
      <c r="M140" s="234" t="s">
        <v>2530</v>
      </c>
      <c r="N140" s="93" t="s">
        <v>2443</v>
      </c>
      <c r="O140" s="141" t="s">
        <v>2631</v>
      </c>
      <c r="P140" s="153"/>
      <c r="Q140" s="235">
        <v>44471.599351851852</v>
      </c>
    </row>
    <row r="141" spans="1:17" ht="18" x14ac:dyDescent="0.25">
      <c r="A141" s="141" t="str">
        <f>VLOOKUP(E141,'LISTADO ATM'!$A$2:$C$901,3,0)</f>
        <v>NORTE</v>
      </c>
      <c r="B141" s="154">
        <v>3336044717</v>
      </c>
      <c r="C141" s="94">
        <v>44470.714074074072</v>
      </c>
      <c r="D141" s="94" t="s">
        <v>2632</v>
      </c>
      <c r="E141" s="156">
        <v>986</v>
      </c>
      <c r="F141" s="154" t="str">
        <f>VLOOKUP(E141,VIP!$A$2:$O16517,2,0)</f>
        <v>DRBR986</v>
      </c>
      <c r="G141" s="141" t="str">
        <f>VLOOKUP(E141,'LISTADO ATM'!$A$2:$B$900,2,0)</f>
        <v xml:space="preserve">ATM S/M Jumbo (La Vega) </v>
      </c>
      <c r="H141" s="141" t="str">
        <f>VLOOKUP(E141,VIP!$A$2:$O21478,7,FALSE)</f>
        <v>Si</v>
      </c>
      <c r="I141" s="141" t="str">
        <f>VLOOKUP(E141,VIP!$A$2:$O13443,8,FALSE)</f>
        <v>Si</v>
      </c>
      <c r="J141" s="141" t="str">
        <f>VLOOKUP(E141,VIP!$A$2:$O13393,8,FALSE)</f>
        <v>Si</v>
      </c>
      <c r="K141" s="141" t="str">
        <f>VLOOKUP(E141,VIP!$A$2:$O16967,6,0)</f>
        <v>NO</v>
      </c>
      <c r="L141" s="153" t="s">
        <v>2409</v>
      </c>
      <c r="M141" s="234" t="s">
        <v>2530</v>
      </c>
      <c r="N141" s="93" t="s">
        <v>2443</v>
      </c>
      <c r="O141" s="141" t="s">
        <v>2631</v>
      </c>
      <c r="P141" s="153"/>
      <c r="Q141" s="235">
        <v>44471.600324074076</v>
      </c>
    </row>
    <row r="142" spans="1:17" ht="18" x14ac:dyDescent="0.25">
      <c r="A142" s="141" t="str">
        <f>VLOOKUP(E142,'LISTADO ATM'!$A$2:$C$901,3,0)</f>
        <v>DISTRITO NACIONAL</v>
      </c>
      <c r="B142" s="154">
        <v>3336044715</v>
      </c>
      <c r="C142" s="94">
        <v>44470.712766203702</v>
      </c>
      <c r="D142" s="94" t="s">
        <v>2440</v>
      </c>
      <c r="E142" s="156">
        <v>461</v>
      </c>
      <c r="F142" s="154" t="str">
        <f>VLOOKUP(E142,VIP!$A$2:$O16518,2,0)</f>
        <v>DRBR461</v>
      </c>
      <c r="G142" s="141" t="str">
        <f>VLOOKUP(E142,'LISTADO ATM'!$A$2:$B$900,2,0)</f>
        <v xml:space="preserve">ATM Autobanco Sarasota I </v>
      </c>
      <c r="H142" s="141" t="str">
        <f>VLOOKUP(E142,VIP!$A$2:$O21479,7,FALSE)</f>
        <v>Si</v>
      </c>
      <c r="I142" s="141" t="str">
        <f>VLOOKUP(E142,VIP!$A$2:$O13444,8,FALSE)</f>
        <v>Si</v>
      </c>
      <c r="J142" s="141" t="str">
        <f>VLOOKUP(E142,VIP!$A$2:$O13394,8,FALSE)</f>
        <v>Si</v>
      </c>
      <c r="K142" s="141" t="str">
        <f>VLOOKUP(E142,VIP!$A$2:$O16968,6,0)</f>
        <v>SI</v>
      </c>
      <c r="L142" s="153" t="s">
        <v>2433</v>
      </c>
      <c r="M142" s="234" t="s">
        <v>2530</v>
      </c>
      <c r="N142" s="93" t="s">
        <v>2443</v>
      </c>
      <c r="O142" s="141" t="s">
        <v>2444</v>
      </c>
      <c r="P142" s="153"/>
      <c r="Q142" s="235">
        <v>44471.585520833331</v>
      </c>
    </row>
    <row r="143" spans="1:17" ht="18" x14ac:dyDescent="0.25">
      <c r="A143" s="141" t="str">
        <f>VLOOKUP(E143,'LISTADO ATM'!$A$2:$C$901,3,0)</f>
        <v>SUR</v>
      </c>
      <c r="B143" s="154">
        <v>3336044707</v>
      </c>
      <c r="C143" s="94">
        <v>44470.708483796298</v>
      </c>
      <c r="D143" s="94" t="s">
        <v>2174</v>
      </c>
      <c r="E143" s="156">
        <v>301</v>
      </c>
      <c r="F143" s="154" t="str">
        <f>VLOOKUP(E143,VIP!$A$2:$O16519,2,0)</f>
        <v>DRBR301</v>
      </c>
      <c r="G143" s="141" t="str">
        <f>VLOOKUP(E143,'LISTADO ATM'!$A$2:$B$900,2,0)</f>
        <v xml:space="preserve">ATM UNP Alfa y Omega (Barahona) </v>
      </c>
      <c r="H143" s="141" t="str">
        <f>VLOOKUP(E143,VIP!$A$2:$O21480,7,FALSE)</f>
        <v>Si</v>
      </c>
      <c r="I143" s="141" t="str">
        <f>VLOOKUP(E143,VIP!$A$2:$O13445,8,FALSE)</f>
        <v>Si</v>
      </c>
      <c r="J143" s="141" t="str">
        <f>VLOOKUP(E143,VIP!$A$2:$O13395,8,FALSE)</f>
        <v>Si</v>
      </c>
      <c r="K143" s="141" t="str">
        <f>VLOOKUP(E143,VIP!$A$2:$O16969,6,0)</f>
        <v>NO</v>
      </c>
      <c r="L143" s="153" t="s">
        <v>2455</v>
      </c>
      <c r="M143" s="234" t="s">
        <v>2530</v>
      </c>
      <c r="N143" s="93" t="s">
        <v>2443</v>
      </c>
      <c r="O143" s="141" t="s">
        <v>2445</v>
      </c>
      <c r="P143" s="153"/>
      <c r="Q143" s="235">
        <v>44471.302384259259</v>
      </c>
    </row>
    <row r="144" spans="1:17" ht="18" x14ac:dyDescent="0.25">
      <c r="A144" s="141" t="str">
        <f>VLOOKUP(E144,'LISTADO ATM'!$A$2:$C$901,3,0)</f>
        <v>DISTRITO NACIONAL</v>
      </c>
      <c r="B144" s="154">
        <v>3336044706</v>
      </c>
      <c r="C144" s="94">
        <v>44470.707905092589</v>
      </c>
      <c r="D144" s="94" t="s">
        <v>2440</v>
      </c>
      <c r="E144" s="156">
        <v>493</v>
      </c>
      <c r="F144" s="154" t="str">
        <f>VLOOKUP(E144,VIP!$A$2:$O16520,2,0)</f>
        <v>DRBR493</v>
      </c>
      <c r="G144" s="141" t="str">
        <f>VLOOKUP(E144,'LISTADO ATM'!$A$2:$B$900,2,0)</f>
        <v xml:space="preserve">ATM Oficina Haina Occidental II </v>
      </c>
      <c r="H144" s="141" t="str">
        <f>VLOOKUP(E144,VIP!$A$2:$O21481,7,FALSE)</f>
        <v>Si</v>
      </c>
      <c r="I144" s="141" t="str">
        <f>VLOOKUP(E144,VIP!$A$2:$O13446,8,FALSE)</f>
        <v>Si</v>
      </c>
      <c r="J144" s="141" t="str">
        <f>VLOOKUP(E144,VIP!$A$2:$O13396,8,FALSE)</f>
        <v>Si</v>
      </c>
      <c r="K144" s="141" t="str">
        <f>VLOOKUP(E144,VIP!$A$2:$O16970,6,0)</f>
        <v>NO</v>
      </c>
      <c r="L144" s="153" t="s">
        <v>2409</v>
      </c>
      <c r="M144" s="93" t="s">
        <v>2437</v>
      </c>
      <c r="N144" s="93" t="s">
        <v>2443</v>
      </c>
      <c r="O144" s="141" t="s">
        <v>2444</v>
      </c>
      <c r="P144" s="153"/>
      <c r="Q144" s="93" t="s">
        <v>2409</v>
      </c>
    </row>
    <row r="145" spans="1:17" ht="18" x14ac:dyDescent="0.25">
      <c r="A145" s="141" t="str">
        <f>VLOOKUP(E145,'LISTADO ATM'!$A$2:$C$901,3,0)</f>
        <v>DISTRITO NACIONAL</v>
      </c>
      <c r="B145" s="154">
        <v>3336044702</v>
      </c>
      <c r="C145" s="94">
        <v>44470.70521990741</v>
      </c>
      <c r="D145" s="94" t="s">
        <v>2174</v>
      </c>
      <c r="E145" s="156">
        <v>624</v>
      </c>
      <c r="F145" s="154" t="str">
        <f>VLOOKUP(E145,VIP!$A$2:$O16521,2,0)</f>
        <v>DRBR624</v>
      </c>
      <c r="G145" s="141" t="str">
        <f>VLOOKUP(E145,'LISTADO ATM'!$A$2:$B$900,2,0)</f>
        <v xml:space="preserve">ATM Policía Nacional I </v>
      </c>
      <c r="H145" s="141" t="str">
        <f>VLOOKUP(E145,VIP!$A$2:$O21482,7,FALSE)</f>
        <v>Si</v>
      </c>
      <c r="I145" s="141" t="str">
        <f>VLOOKUP(E145,VIP!$A$2:$O13447,8,FALSE)</f>
        <v>Si</v>
      </c>
      <c r="J145" s="141" t="str">
        <f>VLOOKUP(E145,VIP!$A$2:$O13397,8,FALSE)</f>
        <v>Si</v>
      </c>
      <c r="K145" s="141" t="str">
        <f>VLOOKUP(E145,VIP!$A$2:$O16971,6,0)</f>
        <v>NO</v>
      </c>
      <c r="L145" s="153" t="s">
        <v>2669</v>
      </c>
      <c r="M145" s="234" t="s">
        <v>2530</v>
      </c>
      <c r="N145" s="93" t="s">
        <v>2443</v>
      </c>
      <c r="O145" s="141" t="s">
        <v>2445</v>
      </c>
      <c r="P145" s="153"/>
      <c r="Q145" s="235">
        <v>44471.595810185187</v>
      </c>
    </row>
    <row r="146" spans="1:17" ht="18" x14ac:dyDescent="0.25">
      <c r="A146" s="141" t="str">
        <f>VLOOKUP(E146,'LISTADO ATM'!$A$2:$C$901,3,0)</f>
        <v>DISTRITO NACIONAL</v>
      </c>
      <c r="B146" s="154">
        <v>3336044695</v>
      </c>
      <c r="C146" s="94">
        <v>44470.701412037037</v>
      </c>
      <c r="D146" s="94" t="s">
        <v>2174</v>
      </c>
      <c r="E146" s="156">
        <v>355</v>
      </c>
      <c r="F146" s="154" t="str">
        <f>VLOOKUP(E146,VIP!$A$2:$O16523,2,0)</f>
        <v>DRBR355</v>
      </c>
      <c r="G146" s="141" t="str">
        <f>VLOOKUP(E146,'LISTADO ATM'!$A$2:$B$900,2,0)</f>
        <v xml:space="preserve">ATM UNP Metro II </v>
      </c>
      <c r="H146" s="141" t="str">
        <f>VLOOKUP(E146,VIP!$A$2:$O21484,7,FALSE)</f>
        <v>Si</v>
      </c>
      <c r="I146" s="141" t="str">
        <f>VLOOKUP(E146,VIP!$A$2:$O13449,8,FALSE)</f>
        <v>Si</v>
      </c>
      <c r="J146" s="141" t="str">
        <f>VLOOKUP(E146,VIP!$A$2:$O13399,8,FALSE)</f>
        <v>Si</v>
      </c>
      <c r="K146" s="141" t="str">
        <f>VLOOKUP(E146,VIP!$A$2:$O16973,6,0)</f>
        <v>SI</v>
      </c>
      <c r="L146" s="153" t="s">
        <v>2212</v>
      </c>
      <c r="M146" s="93" t="s">
        <v>2437</v>
      </c>
      <c r="N146" s="93" t="s">
        <v>2443</v>
      </c>
      <c r="O146" s="141" t="s">
        <v>2445</v>
      </c>
      <c r="P146" s="153"/>
      <c r="Q146" s="93" t="s">
        <v>2212</v>
      </c>
    </row>
    <row r="147" spans="1:17" ht="18" x14ac:dyDescent="0.25">
      <c r="A147" s="141" t="str">
        <f>VLOOKUP(E147,'LISTADO ATM'!$A$2:$C$901,3,0)</f>
        <v>DISTRITO NACIONAL</v>
      </c>
      <c r="B147" s="154">
        <v>3336044693</v>
      </c>
      <c r="C147" s="94">
        <v>44470.699074074073</v>
      </c>
      <c r="D147" s="94" t="s">
        <v>2174</v>
      </c>
      <c r="E147" s="156">
        <v>160</v>
      </c>
      <c r="F147" s="154" t="str">
        <f>VLOOKUP(E147,VIP!$A$2:$O16524,2,0)</f>
        <v>DRBR160</v>
      </c>
      <c r="G147" s="141" t="str">
        <f>VLOOKUP(E147,'LISTADO ATM'!$A$2:$B$900,2,0)</f>
        <v xml:space="preserve">ATM Oficina Herrera </v>
      </c>
      <c r="H147" s="141" t="str">
        <f>VLOOKUP(E147,VIP!$A$2:$O21485,7,FALSE)</f>
        <v>Si</v>
      </c>
      <c r="I147" s="141" t="str">
        <f>VLOOKUP(E147,VIP!$A$2:$O13450,8,FALSE)</f>
        <v>Si</v>
      </c>
      <c r="J147" s="141" t="str">
        <f>VLOOKUP(E147,VIP!$A$2:$O13400,8,FALSE)</f>
        <v>Si</v>
      </c>
      <c r="K147" s="141" t="str">
        <f>VLOOKUP(E147,VIP!$A$2:$O16974,6,0)</f>
        <v>NO</v>
      </c>
      <c r="L147" s="153" t="s">
        <v>2626</v>
      </c>
      <c r="M147" s="93" t="s">
        <v>2437</v>
      </c>
      <c r="N147" s="93" t="s">
        <v>2443</v>
      </c>
      <c r="O147" s="141" t="s">
        <v>2445</v>
      </c>
      <c r="P147" s="153"/>
      <c r="Q147" s="93" t="s">
        <v>2626</v>
      </c>
    </row>
    <row r="148" spans="1:17" ht="18" x14ac:dyDescent="0.25">
      <c r="A148" s="141" t="str">
        <f>VLOOKUP(E148,'LISTADO ATM'!$A$2:$C$901,3,0)</f>
        <v>NORTE</v>
      </c>
      <c r="B148" s="154">
        <v>3336044678</v>
      </c>
      <c r="C148" s="94">
        <v>44470.695706018516</v>
      </c>
      <c r="D148" s="94" t="s">
        <v>2175</v>
      </c>
      <c r="E148" s="156">
        <v>496</v>
      </c>
      <c r="F148" s="154" t="str">
        <f>VLOOKUP(E148,VIP!$A$2:$O16525,2,0)</f>
        <v>DRBR496</v>
      </c>
      <c r="G148" s="141" t="str">
        <f>VLOOKUP(E148,'LISTADO ATM'!$A$2:$B$900,2,0)</f>
        <v xml:space="preserve">ATM Multicentro La Sirena Bonao </v>
      </c>
      <c r="H148" s="141" t="str">
        <f>VLOOKUP(E148,VIP!$A$2:$O21486,7,FALSE)</f>
        <v>Si</v>
      </c>
      <c r="I148" s="141" t="str">
        <f>VLOOKUP(E148,VIP!$A$2:$O13451,8,FALSE)</f>
        <v>Si</v>
      </c>
      <c r="J148" s="141" t="str">
        <f>VLOOKUP(E148,VIP!$A$2:$O13401,8,FALSE)</f>
        <v>Si</v>
      </c>
      <c r="K148" s="141" t="str">
        <f>VLOOKUP(E148,VIP!$A$2:$O16975,6,0)</f>
        <v>NO</v>
      </c>
      <c r="L148" s="153" t="s">
        <v>2238</v>
      </c>
      <c r="M148" s="93" t="s">
        <v>2437</v>
      </c>
      <c r="N148" s="93" t="s">
        <v>2443</v>
      </c>
      <c r="O148" s="141" t="s">
        <v>2623</v>
      </c>
      <c r="P148" s="153"/>
      <c r="Q148" s="93" t="s">
        <v>2238</v>
      </c>
    </row>
    <row r="149" spans="1:17" ht="18" x14ac:dyDescent="0.25">
      <c r="A149" s="141" t="str">
        <f>VLOOKUP(E149,'LISTADO ATM'!$A$2:$C$901,3,0)</f>
        <v>DISTRITO NACIONAL</v>
      </c>
      <c r="B149" s="154">
        <v>3336044667</v>
      </c>
      <c r="C149" s="94">
        <v>44470.691435185188</v>
      </c>
      <c r="D149" s="94" t="s">
        <v>2174</v>
      </c>
      <c r="E149" s="156">
        <v>708</v>
      </c>
      <c r="F149" s="154" t="str">
        <f>VLOOKUP(E149,VIP!$A$2:$O16526,2,0)</f>
        <v>DRBR505</v>
      </c>
      <c r="G149" s="141" t="str">
        <f>VLOOKUP(E149,'LISTADO ATM'!$A$2:$B$900,2,0)</f>
        <v xml:space="preserve">ATM El Vestir De Hoy </v>
      </c>
      <c r="H149" s="141" t="str">
        <f>VLOOKUP(E149,VIP!$A$2:$O21487,7,FALSE)</f>
        <v>Si</v>
      </c>
      <c r="I149" s="141" t="str">
        <f>VLOOKUP(E149,VIP!$A$2:$O13452,8,FALSE)</f>
        <v>Si</v>
      </c>
      <c r="J149" s="141" t="str">
        <f>VLOOKUP(E149,VIP!$A$2:$O13402,8,FALSE)</f>
        <v>Si</v>
      </c>
      <c r="K149" s="141" t="str">
        <f>VLOOKUP(E149,VIP!$A$2:$O16976,6,0)</f>
        <v>NO</v>
      </c>
      <c r="L149" s="153" t="s">
        <v>2212</v>
      </c>
      <c r="M149" s="93" t="s">
        <v>2437</v>
      </c>
      <c r="N149" s="93" t="s">
        <v>2443</v>
      </c>
      <c r="O149" s="141" t="s">
        <v>2445</v>
      </c>
      <c r="P149" s="153"/>
      <c r="Q149" s="93" t="s">
        <v>2212</v>
      </c>
    </row>
    <row r="150" spans="1:17" ht="18" x14ac:dyDescent="0.25">
      <c r="A150" s="141" t="str">
        <f>VLOOKUP(E150,'LISTADO ATM'!$A$2:$C$901,3,0)</f>
        <v>DISTRITO NACIONAL</v>
      </c>
      <c r="B150" s="154">
        <v>3336044655</v>
      </c>
      <c r="C150" s="94">
        <v>44470.687592592592</v>
      </c>
      <c r="D150" s="94" t="s">
        <v>2459</v>
      </c>
      <c r="E150" s="156">
        <v>701</v>
      </c>
      <c r="F150" s="154" t="str">
        <f>VLOOKUP(E150,VIP!$A$2:$O16527,2,0)</f>
        <v>DRBR701</v>
      </c>
      <c r="G150" s="141" t="str">
        <f>VLOOKUP(E150,'LISTADO ATM'!$A$2:$B$900,2,0)</f>
        <v>ATM Autoservicio Los Alcarrizos</v>
      </c>
      <c r="H150" s="141" t="str">
        <f>VLOOKUP(E150,VIP!$A$2:$O21488,7,FALSE)</f>
        <v>Si</v>
      </c>
      <c r="I150" s="141" t="str">
        <f>VLOOKUP(E150,VIP!$A$2:$O13453,8,FALSE)</f>
        <v>Si</v>
      </c>
      <c r="J150" s="141" t="str">
        <f>VLOOKUP(E150,VIP!$A$2:$O13403,8,FALSE)</f>
        <v>Si</v>
      </c>
      <c r="K150" s="141" t="str">
        <f>VLOOKUP(E150,VIP!$A$2:$O16977,6,0)</f>
        <v>NO</v>
      </c>
      <c r="L150" s="153" t="s">
        <v>2625</v>
      </c>
      <c r="M150" s="93" t="s">
        <v>2437</v>
      </c>
      <c r="N150" s="93" t="s">
        <v>2443</v>
      </c>
      <c r="O150" s="141" t="s">
        <v>2612</v>
      </c>
      <c r="P150" s="153"/>
      <c r="Q150" s="93" t="s">
        <v>2625</v>
      </c>
    </row>
    <row r="151" spans="1:17" ht="18" x14ac:dyDescent="0.25">
      <c r="A151" s="141" t="str">
        <f>VLOOKUP(E151,'LISTADO ATM'!$A$2:$C$901,3,0)</f>
        <v>DISTRITO NACIONAL</v>
      </c>
      <c r="B151" s="154">
        <v>3336044647</v>
      </c>
      <c r="C151" s="94">
        <v>44470.685324074075</v>
      </c>
      <c r="D151" s="94" t="s">
        <v>2174</v>
      </c>
      <c r="E151" s="156">
        <v>359</v>
      </c>
      <c r="F151" s="154" t="str">
        <f>VLOOKUP(E151,VIP!$A$2:$O16528,2,0)</f>
        <v>DRBR359</v>
      </c>
      <c r="G151" s="141" t="str">
        <f>VLOOKUP(E151,'LISTADO ATM'!$A$2:$B$900,2,0)</f>
        <v>ATM S/M Bravo Ozama</v>
      </c>
      <c r="H151" s="141" t="str">
        <f>VLOOKUP(E151,VIP!$A$2:$O21489,7,FALSE)</f>
        <v>N/A</v>
      </c>
      <c r="I151" s="141" t="str">
        <f>VLOOKUP(E151,VIP!$A$2:$O13454,8,FALSE)</f>
        <v>N/A</v>
      </c>
      <c r="J151" s="141" t="str">
        <f>VLOOKUP(E151,VIP!$A$2:$O13404,8,FALSE)</f>
        <v>N/A</v>
      </c>
      <c r="K151" s="141" t="str">
        <f>VLOOKUP(E151,VIP!$A$2:$O16978,6,0)</f>
        <v>N/A</v>
      </c>
      <c r="L151" s="153" t="s">
        <v>2455</v>
      </c>
      <c r="M151" s="234" t="s">
        <v>2530</v>
      </c>
      <c r="N151" s="93" t="s">
        <v>2443</v>
      </c>
      <c r="O151" s="141" t="s">
        <v>2445</v>
      </c>
      <c r="P151" s="153"/>
      <c r="Q151" s="235">
        <v>44471.616261574076</v>
      </c>
    </row>
    <row r="152" spans="1:17" ht="18" x14ac:dyDescent="0.25">
      <c r="A152" s="141" t="str">
        <f>VLOOKUP(E152,'LISTADO ATM'!$A$2:$C$901,3,0)</f>
        <v>DISTRITO NACIONAL</v>
      </c>
      <c r="B152" s="154">
        <v>3336044641</v>
      </c>
      <c r="C152" s="94">
        <v>44470.68240740741</v>
      </c>
      <c r="D152" s="94" t="s">
        <v>2174</v>
      </c>
      <c r="E152" s="156">
        <v>639</v>
      </c>
      <c r="F152" s="154" t="str">
        <f>VLOOKUP(E152,VIP!$A$2:$O16529,2,0)</f>
        <v>DRBR639</v>
      </c>
      <c r="G152" s="141" t="str">
        <f>VLOOKUP(E152,'LISTADO ATM'!$A$2:$B$900,2,0)</f>
        <v xml:space="preserve">ATM Comisión Militar MOPC </v>
      </c>
      <c r="H152" s="141" t="str">
        <f>VLOOKUP(E152,VIP!$A$2:$O21490,7,FALSE)</f>
        <v>Si</v>
      </c>
      <c r="I152" s="141" t="str">
        <f>VLOOKUP(E152,VIP!$A$2:$O13455,8,FALSE)</f>
        <v>Si</v>
      </c>
      <c r="J152" s="141" t="str">
        <f>VLOOKUP(E152,VIP!$A$2:$O13405,8,FALSE)</f>
        <v>Si</v>
      </c>
      <c r="K152" s="141" t="str">
        <f>VLOOKUP(E152,VIP!$A$2:$O16979,6,0)</f>
        <v>NO</v>
      </c>
      <c r="L152" s="153" t="s">
        <v>2238</v>
      </c>
      <c r="M152" s="93" t="s">
        <v>2437</v>
      </c>
      <c r="N152" s="93" t="s">
        <v>2443</v>
      </c>
      <c r="O152" s="141" t="s">
        <v>2445</v>
      </c>
      <c r="P152" s="153"/>
      <c r="Q152" s="93" t="s">
        <v>2238</v>
      </c>
    </row>
    <row r="153" spans="1:17" ht="18" x14ac:dyDescent="0.25">
      <c r="A153" s="141" t="str">
        <f>VLOOKUP(E153,'LISTADO ATM'!$A$2:$C$901,3,0)</f>
        <v>NORTE</v>
      </c>
      <c r="B153" s="154">
        <v>3336044640</v>
      </c>
      <c r="C153" s="94">
        <v>44470.68167824074</v>
      </c>
      <c r="D153" s="94" t="s">
        <v>2175</v>
      </c>
      <c r="E153" s="156">
        <v>653</v>
      </c>
      <c r="F153" s="154" t="str">
        <f>VLOOKUP(E153,VIP!$A$2:$O16530,2,0)</f>
        <v>DRBR653</v>
      </c>
      <c r="G153" s="141" t="str">
        <f>VLOOKUP(E153,'LISTADO ATM'!$A$2:$B$900,2,0)</f>
        <v>ATM Estación Isla Jarabacoa</v>
      </c>
      <c r="H153" s="141" t="str">
        <f>VLOOKUP(E153,VIP!$A$2:$O21491,7,FALSE)</f>
        <v>Si</v>
      </c>
      <c r="I153" s="141" t="str">
        <f>VLOOKUP(E153,VIP!$A$2:$O13456,8,FALSE)</f>
        <v>Si</v>
      </c>
      <c r="J153" s="141" t="str">
        <f>VLOOKUP(E153,VIP!$A$2:$O13406,8,FALSE)</f>
        <v>Si</v>
      </c>
      <c r="K153" s="141" t="str">
        <f>VLOOKUP(E153,VIP!$A$2:$O16980,6,0)</f>
        <v>NO</v>
      </c>
      <c r="L153" s="153" t="s">
        <v>2238</v>
      </c>
      <c r="M153" s="234" t="s">
        <v>2530</v>
      </c>
      <c r="N153" s="93" t="s">
        <v>2443</v>
      </c>
      <c r="O153" s="141" t="s">
        <v>2623</v>
      </c>
      <c r="P153" s="153"/>
      <c r="Q153" s="235">
        <v>44471.572118055556</v>
      </c>
    </row>
    <row r="154" spans="1:17" ht="18" x14ac:dyDescent="0.25">
      <c r="A154" s="141" t="str">
        <f>VLOOKUP(E154,'LISTADO ATM'!$A$2:$C$901,3,0)</f>
        <v>DISTRITO NACIONAL</v>
      </c>
      <c r="B154" s="154">
        <v>3336044605</v>
      </c>
      <c r="C154" s="94">
        <v>44470.66605324074</v>
      </c>
      <c r="D154" s="94" t="s">
        <v>2440</v>
      </c>
      <c r="E154" s="156">
        <v>834</v>
      </c>
      <c r="F154" s="154" t="str">
        <f>VLOOKUP(E154,VIP!$A$2:$O16531,2,0)</f>
        <v>DRBR834</v>
      </c>
      <c r="G154" s="141" t="str">
        <f>VLOOKUP(E154,'LISTADO ATM'!$A$2:$B$900,2,0)</f>
        <v xml:space="preserve">ATM Centro Médico Moderno </v>
      </c>
      <c r="H154" s="141" t="str">
        <f>VLOOKUP(E154,VIP!$A$2:$O21492,7,FALSE)</f>
        <v>Si</v>
      </c>
      <c r="I154" s="141" t="str">
        <f>VLOOKUP(E154,VIP!$A$2:$O13457,8,FALSE)</f>
        <v>Si</v>
      </c>
      <c r="J154" s="141" t="str">
        <f>VLOOKUP(E154,VIP!$A$2:$O13407,8,FALSE)</f>
        <v>Si</v>
      </c>
      <c r="K154" s="141" t="str">
        <f>VLOOKUP(E154,VIP!$A$2:$O16981,6,0)</f>
        <v>NO</v>
      </c>
      <c r="L154" s="153" t="s">
        <v>2433</v>
      </c>
      <c r="M154" s="93" t="s">
        <v>2437</v>
      </c>
      <c r="N154" s="93" t="s">
        <v>2443</v>
      </c>
      <c r="O154" s="141" t="s">
        <v>2444</v>
      </c>
      <c r="P154" s="153"/>
      <c r="Q154" s="93" t="s">
        <v>2433</v>
      </c>
    </row>
    <row r="155" spans="1:17" ht="18" x14ac:dyDescent="0.25">
      <c r="A155" s="141" t="str">
        <f>VLOOKUP(E155,'LISTADO ATM'!$A$2:$C$901,3,0)</f>
        <v>ESTE</v>
      </c>
      <c r="B155" s="154">
        <v>3336044577</v>
      </c>
      <c r="C155" s="94">
        <v>44470.656770833331</v>
      </c>
      <c r="D155" s="94" t="s">
        <v>2459</v>
      </c>
      <c r="E155" s="156">
        <v>824</v>
      </c>
      <c r="F155" s="154" t="str">
        <f>VLOOKUP(E155,VIP!$A$2:$O16532,2,0)</f>
        <v>DRBR824</v>
      </c>
      <c r="G155" s="141" t="str">
        <f>VLOOKUP(E155,'LISTADO ATM'!$A$2:$B$900,2,0)</f>
        <v xml:space="preserve">ATM Multiplaza (Higuey) </v>
      </c>
      <c r="H155" s="141" t="str">
        <f>VLOOKUP(E155,VIP!$A$2:$O21493,7,FALSE)</f>
        <v>Si</v>
      </c>
      <c r="I155" s="141" t="str">
        <f>VLOOKUP(E155,VIP!$A$2:$O13458,8,FALSE)</f>
        <v>Si</v>
      </c>
      <c r="J155" s="141" t="str">
        <f>VLOOKUP(E155,VIP!$A$2:$O13408,8,FALSE)</f>
        <v>Si</v>
      </c>
      <c r="K155" s="141" t="str">
        <f>VLOOKUP(E155,VIP!$A$2:$O16982,6,0)</f>
        <v>NO</v>
      </c>
      <c r="L155" s="153" t="s">
        <v>2409</v>
      </c>
      <c r="M155" s="93" t="s">
        <v>2437</v>
      </c>
      <c r="N155" s="93" t="s">
        <v>2443</v>
      </c>
      <c r="O155" s="141" t="s">
        <v>2612</v>
      </c>
      <c r="P155" s="153"/>
      <c r="Q155" s="93" t="s">
        <v>2409</v>
      </c>
    </row>
    <row r="156" spans="1:17" ht="18" x14ac:dyDescent="0.25">
      <c r="A156" s="141" t="str">
        <f>VLOOKUP(E156,'LISTADO ATM'!$A$2:$C$901,3,0)</f>
        <v>SUR</v>
      </c>
      <c r="B156" s="154">
        <v>3336044520</v>
      </c>
      <c r="C156" s="94">
        <v>44470.629861111112</v>
      </c>
      <c r="D156" s="94" t="s">
        <v>2459</v>
      </c>
      <c r="E156" s="156">
        <v>311</v>
      </c>
      <c r="F156" s="154" t="str">
        <f>VLOOKUP(E156,VIP!$A$2:$O16487,2,0)</f>
        <v>DRBR381</v>
      </c>
      <c r="G156" s="141" t="str">
        <f>VLOOKUP(E156,'LISTADO ATM'!$A$2:$B$900,2,0)</f>
        <v>ATM Plaza Eroski</v>
      </c>
      <c r="H156" s="141" t="str">
        <f>VLOOKUP(E156,VIP!$A$2:$O21448,7,FALSE)</f>
        <v>Si</v>
      </c>
      <c r="I156" s="141" t="str">
        <f>VLOOKUP(E156,VIP!$A$2:$O13413,8,FALSE)</f>
        <v>Si</v>
      </c>
      <c r="J156" s="141" t="str">
        <f>VLOOKUP(E156,VIP!$A$2:$O13363,8,FALSE)</f>
        <v>Si</v>
      </c>
      <c r="K156" s="141" t="str">
        <f>VLOOKUP(E156,VIP!$A$2:$O16937,6,0)</f>
        <v>NO</v>
      </c>
      <c r="L156" s="153" t="s">
        <v>2433</v>
      </c>
      <c r="M156" s="93" t="s">
        <v>2437</v>
      </c>
      <c r="N156" s="93" t="s">
        <v>2443</v>
      </c>
      <c r="O156" s="141" t="s">
        <v>2612</v>
      </c>
      <c r="P156" s="153"/>
      <c r="Q156" s="93" t="s">
        <v>2433</v>
      </c>
    </row>
    <row r="157" spans="1:17" ht="18" x14ac:dyDescent="0.25">
      <c r="A157" s="141" t="str">
        <f>VLOOKUP(E157,'LISTADO ATM'!$A$2:$C$901,3,0)</f>
        <v>DISTRITO NACIONAL</v>
      </c>
      <c r="B157" s="154">
        <v>3336044509</v>
      </c>
      <c r="C157" s="94">
        <v>44470.62777777778</v>
      </c>
      <c r="D157" s="94" t="s">
        <v>2459</v>
      </c>
      <c r="E157" s="156">
        <v>979</v>
      </c>
      <c r="F157" s="154" t="str">
        <f>VLOOKUP(E157,VIP!$A$2:$O16468,2,0)</f>
        <v>DRBR979</v>
      </c>
      <c r="G157" s="141" t="str">
        <f>VLOOKUP(E157,'LISTADO ATM'!$A$2:$B$900,2,0)</f>
        <v xml:space="preserve">ATM Oficina Luperón I </v>
      </c>
      <c r="H157" s="141" t="str">
        <f>VLOOKUP(E157,VIP!$A$2:$O21429,7,FALSE)</f>
        <v>Si</v>
      </c>
      <c r="I157" s="141" t="str">
        <f>VLOOKUP(E157,VIP!$A$2:$O13394,8,FALSE)</f>
        <v>Si</v>
      </c>
      <c r="J157" s="141" t="str">
        <f>VLOOKUP(E157,VIP!$A$2:$O13344,8,FALSE)</f>
        <v>Si</v>
      </c>
      <c r="K157" s="141" t="str">
        <f>VLOOKUP(E157,VIP!$A$2:$O16918,6,0)</f>
        <v>NO</v>
      </c>
      <c r="L157" s="153" t="s">
        <v>2409</v>
      </c>
      <c r="M157" s="234" t="s">
        <v>2530</v>
      </c>
      <c r="N157" s="93" t="s">
        <v>2443</v>
      </c>
      <c r="O157" s="141" t="s">
        <v>2612</v>
      </c>
      <c r="P157" s="153"/>
      <c r="Q157" s="235">
        <v>44471.600185185183</v>
      </c>
    </row>
    <row r="158" spans="1:17" ht="18" x14ac:dyDescent="0.25">
      <c r="A158" s="141" t="str">
        <f>VLOOKUP(E158,'LISTADO ATM'!$A$2:$C$901,3,0)</f>
        <v>DISTRITO NACIONAL</v>
      </c>
      <c r="B158" s="154">
        <v>3336044503</v>
      </c>
      <c r="C158" s="94">
        <v>44470.62572916667</v>
      </c>
      <c r="D158" s="94" t="s">
        <v>2440</v>
      </c>
      <c r="E158" s="156">
        <v>507</v>
      </c>
      <c r="F158" s="154" t="str">
        <f>VLOOKUP(E158,VIP!$A$2:$O16469,2,0)</f>
        <v>DRBR507</v>
      </c>
      <c r="G158" s="141" t="str">
        <f>VLOOKUP(E158,'LISTADO ATM'!$A$2:$B$900,2,0)</f>
        <v>ATM Estación Sigma Boca Chica</v>
      </c>
      <c r="H158" s="141" t="str">
        <f>VLOOKUP(E158,VIP!$A$2:$O21430,7,FALSE)</f>
        <v>Si</v>
      </c>
      <c r="I158" s="141" t="str">
        <f>VLOOKUP(E158,VIP!$A$2:$O13395,8,FALSE)</f>
        <v>Si</v>
      </c>
      <c r="J158" s="141" t="str">
        <f>VLOOKUP(E158,VIP!$A$2:$O13345,8,FALSE)</f>
        <v>Si</v>
      </c>
      <c r="K158" s="141" t="str">
        <f>VLOOKUP(E158,VIP!$A$2:$O16919,6,0)</f>
        <v>NO</v>
      </c>
      <c r="L158" s="153" t="s">
        <v>2409</v>
      </c>
      <c r="M158" s="234" t="s">
        <v>2530</v>
      </c>
      <c r="N158" s="93" t="s">
        <v>2443</v>
      </c>
      <c r="O158" s="141" t="s">
        <v>2444</v>
      </c>
      <c r="P158" s="153"/>
      <c r="Q158" s="235">
        <v>44471.594872685186</v>
      </c>
    </row>
    <row r="159" spans="1:17" s="119" customFormat="1" ht="18" x14ac:dyDescent="0.25">
      <c r="A159" s="141" t="str">
        <f>VLOOKUP(E159,'LISTADO ATM'!$A$2:$C$901,3,0)</f>
        <v>DISTRITO NACIONAL</v>
      </c>
      <c r="B159" s="154">
        <v>3336044474</v>
      </c>
      <c r="C159" s="94">
        <v>44470.612951388888</v>
      </c>
      <c r="D159" s="94" t="s">
        <v>2440</v>
      </c>
      <c r="E159" s="156">
        <v>925</v>
      </c>
      <c r="F159" s="154" t="str">
        <f>VLOOKUP(E159,VIP!$A$2:$O16472,2,0)</f>
        <v>DRBR24L</v>
      </c>
      <c r="G159" s="141" t="str">
        <f>VLOOKUP(E159,'LISTADO ATM'!$A$2:$B$900,2,0)</f>
        <v xml:space="preserve">ATM Oficina Plaza Lama Av. 27 de Febrero </v>
      </c>
      <c r="H159" s="141" t="str">
        <f>VLOOKUP(E159,VIP!$A$2:$O21433,7,FALSE)</f>
        <v>Si</v>
      </c>
      <c r="I159" s="141" t="str">
        <f>VLOOKUP(E159,VIP!$A$2:$O13398,8,FALSE)</f>
        <v>Si</v>
      </c>
      <c r="J159" s="141" t="str">
        <f>VLOOKUP(E159,VIP!$A$2:$O13348,8,FALSE)</f>
        <v>Si</v>
      </c>
      <c r="K159" s="141" t="str">
        <f>VLOOKUP(E159,VIP!$A$2:$O16922,6,0)</f>
        <v>SI</v>
      </c>
      <c r="L159" s="153" t="s">
        <v>2409</v>
      </c>
      <c r="M159" s="234" t="s">
        <v>2530</v>
      </c>
      <c r="N159" s="93" t="s">
        <v>2443</v>
      </c>
      <c r="O159" s="141" t="s">
        <v>2444</v>
      </c>
      <c r="P159" s="153"/>
      <c r="Q159" s="235">
        <v>44471.599768518521</v>
      </c>
    </row>
    <row r="160" spans="1:17" s="119" customFormat="1" ht="18" x14ac:dyDescent="0.25">
      <c r="A160" s="141" t="str">
        <f>VLOOKUP(E160,'LISTADO ATM'!$A$2:$C$901,3,0)</f>
        <v>DISTRITO NACIONAL</v>
      </c>
      <c r="B160" s="154">
        <v>3336044467</v>
      </c>
      <c r="C160" s="94">
        <v>44470.609803240739</v>
      </c>
      <c r="D160" s="94" t="s">
        <v>2440</v>
      </c>
      <c r="E160" s="156">
        <v>931</v>
      </c>
      <c r="F160" s="154" t="str">
        <f>VLOOKUP(E160,VIP!$A$2:$O16474,2,0)</f>
        <v>DRBR24N</v>
      </c>
      <c r="G160" s="141" t="str">
        <f>VLOOKUP(E160,'LISTADO ATM'!$A$2:$B$900,2,0)</f>
        <v xml:space="preserve">ATM Autobanco Luperón I </v>
      </c>
      <c r="H160" s="141" t="str">
        <f>VLOOKUP(E160,VIP!$A$2:$O21435,7,FALSE)</f>
        <v>Si</v>
      </c>
      <c r="I160" s="141" t="str">
        <f>VLOOKUP(E160,VIP!$A$2:$O13400,8,FALSE)</f>
        <v>Si</v>
      </c>
      <c r="J160" s="141" t="str">
        <f>VLOOKUP(E160,VIP!$A$2:$O13350,8,FALSE)</f>
        <v>Si</v>
      </c>
      <c r="K160" s="141" t="str">
        <f>VLOOKUP(E160,VIP!$A$2:$O16924,6,0)</f>
        <v>NO</v>
      </c>
      <c r="L160" s="153" t="s">
        <v>2409</v>
      </c>
      <c r="M160" s="93" t="s">
        <v>2437</v>
      </c>
      <c r="N160" s="93" t="s">
        <v>2443</v>
      </c>
      <c r="O160" s="141" t="s">
        <v>2444</v>
      </c>
      <c r="P160" s="153"/>
      <c r="Q160" s="93" t="s">
        <v>2409</v>
      </c>
    </row>
    <row r="161" spans="1:17" s="119" customFormat="1" ht="18" x14ac:dyDescent="0.25">
      <c r="A161" s="141" t="str">
        <f>VLOOKUP(E161,'LISTADO ATM'!$A$2:$C$901,3,0)</f>
        <v>SUR</v>
      </c>
      <c r="B161" s="154">
        <v>3336044390</v>
      </c>
      <c r="C161" s="94">
        <v>44470.566400462965</v>
      </c>
      <c r="D161" s="94" t="s">
        <v>2174</v>
      </c>
      <c r="E161" s="156">
        <v>619</v>
      </c>
      <c r="F161" s="154" t="str">
        <f>VLOOKUP(E161,VIP!$A$2:$O16483,2,0)</f>
        <v>DRBR619</v>
      </c>
      <c r="G161" s="141" t="str">
        <f>VLOOKUP(E161,'LISTADO ATM'!$A$2:$B$900,2,0)</f>
        <v xml:space="preserve">ATM Academia P.N. Hatillo (San Cristóbal) </v>
      </c>
      <c r="H161" s="141" t="str">
        <f>VLOOKUP(E161,VIP!$A$2:$O21444,7,FALSE)</f>
        <v>Si</v>
      </c>
      <c r="I161" s="141" t="str">
        <f>VLOOKUP(E161,VIP!$A$2:$O13409,8,FALSE)</f>
        <v>Si</v>
      </c>
      <c r="J161" s="141" t="str">
        <f>VLOOKUP(E161,VIP!$A$2:$O13359,8,FALSE)</f>
        <v>Si</v>
      </c>
      <c r="K161" s="141" t="str">
        <f>VLOOKUP(E161,VIP!$A$2:$O16933,6,0)</f>
        <v>NO</v>
      </c>
      <c r="L161" s="153" t="s">
        <v>2212</v>
      </c>
      <c r="M161" s="93" t="s">
        <v>2437</v>
      </c>
      <c r="N161" s="93" t="s">
        <v>2622</v>
      </c>
      <c r="O161" s="141" t="s">
        <v>2445</v>
      </c>
      <c r="P161" s="153"/>
      <c r="Q161" s="93" t="s">
        <v>2212</v>
      </c>
    </row>
    <row r="162" spans="1:17" s="119" customFormat="1" ht="18" x14ac:dyDescent="0.25">
      <c r="A162" s="141" t="str">
        <f>VLOOKUP(E162,'LISTADO ATM'!$A$2:$C$901,3,0)</f>
        <v>ESTE</v>
      </c>
      <c r="B162" s="154">
        <v>3336044373</v>
      </c>
      <c r="C162" s="94">
        <v>44470.555555555555</v>
      </c>
      <c r="D162" s="94" t="s">
        <v>2459</v>
      </c>
      <c r="E162" s="156">
        <v>612</v>
      </c>
      <c r="F162" s="154" t="str">
        <f>VLOOKUP(E162,VIP!$A$2:$O16485,2,0)</f>
        <v>DRBR220</v>
      </c>
      <c r="G162" s="141" t="str">
        <f>VLOOKUP(E162,'LISTADO ATM'!$A$2:$B$900,2,0)</f>
        <v xml:space="preserve">ATM Plaza Orense (La Romana) </v>
      </c>
      <c r="H162" s="141" t="str">
        <f>VLOOKUP(E162,VIP!$A$2:$O21446,7,FALSE)</f>
        <v>Si</v>
      </c>
      <c r="I162" s="141" t="str">
        <f>VLOOKUP(E162,VIP!$A$2:$O13411,8,FALSE)</f>
        <v>Si</v>
      </c>
      <c r="J162" s="141" t="str">
        <f>VLOOKUP(E162,VIP!$A$2:$O13361,8,FALSE)</f>
        <v>Si</v>
      </c>
      <c r="K162" s="141" t="str">
        <f>VLOOKUP(E162,VIP!$A$2:$O16935,6,0)</f>
        <v>NO</v>
      </c>
      <c r="L162" s="153" t="s">
        <v>2409</v>
      </c>
      <c r="M162" s="93" t="s">
        <v>2437</v>
      </c>
      <c r="N162" s="93" t="s">
        <v>2443</v>
      </c>
      <c r="O162" s="141" t="s">
        <v>2612</v>
      </c>
      <c r="P162" s="153"/>
      <c r="Q162" s="93" t="s">
        <v>2409</v>
      </c>
    </row>
    <row r="163" spans="1:17" s="119" customFormat="1" ht="18" x14ac:dyDescent="0.25">
      <c r="A163" s="141" t="str">
        <f>VLOOKUP(E163,'LISTADO ATM'!$A$2:$C$901,3,0)</f>
        <v>SUR</v>
      </c>
      <c r="B163" s="154">
        <v>3336044154</v>
      </c>
      <c r="C163" s="94">
        <v>44470.482199074075</v>
      </c>
      <c r="D163" s="94" t="s">
        <v>2459</v>
      </c>
      <c r="E163" s="156">
        <v>582</v>
      </c>
      <c r="F163" s="154" t="str">
        <f>VLOOKUP(E163,VIP!$A$2:$O16500,2,0)</f>
        <v xml:space="preserve">DRBR582 </v>
      </c>
      <c r="G163" s="141" t="str">
        <f>VLOOKUP(E163,'LISTADO ATM'!$A$2:$B$900,2,0)</f>
        <v>ATM Estación Sabana Yegua</v>
      </c>
      <c r="H163" s="141" t="str">
        <f>VLOOKUP(E163,VIP!$A$2:$O21461,7,FALSE)</f>
        <v>N/A</v>
      </c>
      <c r="I163" s="141" t="str">
        <f>VLOOKUP(E163,VIP!$A$2:$O13426,8,FALSE)</f>
        <v>N/A</v>
      </c>
      <c r="J163" s="141" t="str">
        <f>VLOOKUP(E163,VIP!$A$2:$O13376,8,FALSE)</f>
        <v>N/A</v>
      </c>
      <c r="K163" s="141" t="str">
        <f>VLOOKUP(E163,VIP!$A$2:$O16950,6,0)</f>
        <v>N/A</v>
      </c>
      <c r="L163" s="153" t="s">
        <v>2409</v>
      </c>
      <c r="M163" s="93" t="s">
        <v>2437</v>
      </c>
      <c r="N163" s="93" t="s">
        <v>2443</v>
      </c>
      <c r="O163" s="141" t="s">
        <v>2612</v>
      </c>
      <c r="P163" s="153"/>
      <c r="Q163" s="93" t="s">
        <v>2409</v>
      </c>
    </row>
    <row r="164" spans="1:17" s="119" customFormat="1" ht="18" x14ac:dyDescent="0.25">
      <c r="A164" s="141" t="str">
        <f>VLOOKUP(E164,'LISTADO ATM'!$A$2:$C$901,3,0)</f>
        <v>DISTRITO NACIONAL</v>
      </c>
      <c r="B164" s="154">
        <v>3336043826</v>
      </c>
      <c r="C164" s="94">
        <v>44470.400381944448</v>
      </c>
      <c r="D164" s="94" t="s">
        <v>2459</v>
      </c>
      <c r="E164" s="156">
        <v>743</v>
      </c>
      <c r="F164" s="154" t="str">
        <f>VLOOKUP(E164,VIP!$A$2:$O16473,2,0)</f>
        <v>DRBR287</v>
      </c>
      <c r="G164" s="141" t="str">
        <f>VLOOKUP(E164,'LISTADO ATM'!$A$2:$B$900,2,0)</f>
        <v xml:space="preserve">ATM Oficina Los Frailes </v>
      </c>
      <c r="H164" s="141" t="str">
        <f>VLOOKUP(E164,VIP!$A$2:$O21434,7,FALSE)</f>
        <v>Si</v>
      </c>
      <c r="I164" s="141" t="str">
        <f>VLOOKUP(E164,VIP!$A$2:$O13399,8,FALSE)</f>
        <v>Si</v>
      </c>
      <c r="J164" s="141" t="str">
        <f>VLOOKUP(E164,VIP!$A$2:$O13349,8,FALSE)</f>
        <v>Si</v>
      </c>
      <c r="K164" s="141" t="str">
        <f>VLOOKUP(E164,VIP!$A$2:$O16923,6,0)</f>
        <v>SI</v>
      </c>
      <c r="L164" s="153" t="s">
        <v>2409</v>
      </c>
      <c r="M164" s="93" t="s">
        <v>2437</v>
      </c>
      <c r="N164" s="93" t="s">
        <v>2443</v>
      </c>
      <c r="O164" s="141" t="s">
        <v>2612</v>
      </c>
      <c r="P164" s="153"/>
      <c r="Q164" s="93" t="s">
        <v>2409</v>
      </c>
    </row>
    <row r="165" spans="1:17" s="119" customFormat="1" ht="18" x14ac:dyDescent="0.25">
      <c r="A165" s="141" t="str">
        <f>VLOOKUP(E165,'LISTADO ATM'!$A$2:$C$901,3,0)</f>
        <v>DISTRITO NACIONAL</v>
      </c>
      <c r="B165" s="154">
        <v>3336043500</v>
      </c>
      <c r="C165" s="94">
        <v>44470.323900462965</v>
      </c>
      <c r="D165" s="94" t="s">
        <v>2440</v>
      </c>
      <c r="E165" s="156">
        <v>879</v>
      </c>
      <c r="F165" s="154" t="str">
        <f>VLOOKUP(E165,VIP!$A$2:$O16462,2,0)</f>
        <v>DRBR879</v>
      </c>
      <c r="G165" s="141" t="str">
        <f>VLOOKUP(E165,'LISTADO ATM'!$A$2:$B$900,2,0)</f>
        <v xml:space="preserve">ATM Plaza Metropolitana </v>
      </c>
      <c r="H165" s="141" t="str">
        <f>VLOOKUP(E165,VIP!$A$2:$O21423,7,FALSE)</f>
        <v>Si</v>
      </c>
      <c r="I165" s="141" t="str">
        <f>VLOOKUP(E165,VIP!$A$2:$O13388,8,FALSE)</f>
        <v>Si</v>
      </c>
      <c r="J165" s="141" t="str">
        <f>VLOOKUP(E165,VIP!$A$2:$O13338,8,FALSE)</f>
        <v>Si</v>
      </c>
      <c r="K165" s="141" t="str">
        <f>VLOOKUP(E165,VIP!$A$2:$O16912,6,0)</f>
        <v>NO</v>
      </c>
      <c r="L165" s="153" t="s">
        <v>2409</v>
      </c>
      <c r="M165" s="234" t="s">
        <v>2530</v>
      </c>
      <c r="N165" s="93" t="s">
        <v>2443</v>
      </c>
      <c r="O165" s="141" t="s">
        <v>2444</v>
      </c>
      <c r="P165" s="153"/>
      <c r="Q165" s="235">
        <v>44471.590474537035</v>
      </c>
    </row>
    <row r="166" spans="1:17" s="119" customFormat="1" ht="18" x14ac:dyDescent="0.25">
      <c r="A166" s="141" t="str">
        <f>VLOOKUP(E166,'LISTADO ATM'!$A$2:$C$901,3,0)</f>
        <v>DISTRITO NACIONAL</v>
      </c>
      <c r="B166" s="154">
        <v>3336043449</v>
      </c>
      <c r="C166" s="94">
        <v>44470.140115740738</v>
      </c>
      <c r="D166" s="94" t="s">
        <v>2440</v>
      </c>
      <c r="E166" s="156">
        <v>318</v>
      </c>
      <c r="F166" s="154" t="str">
        <f>VLOOKUP(E166,VIP!$A$2:$O16523,2,0)</f>
        <v>DRBR318</v>
      </c>
      <c r="G166" s="141" t="str">
        <f>VLOOKUP(E166,'LISTADO ATM'!$A$2:$B$900,2,0)</f>
        <v>ATM Autoservicio Lope de Vega</v>
      </c>
      <c r="H166" s="141" t="str">
        <f>VLOOKUP(E166,VIP!$A$2:$O21484,7,FALSE)</f>
        <v>Si</v>
      </c>
      <c r="I166" s="141" t="str">
        <f>VLOOKUP(E166,VIP!$A$2:$O13449,8,FALSE)</f>
        <v>Si</v>
      </c>
      <c r="J166" s="141" t="str">
        <f>VLOOKUP(E166,VIP!$A$2:$O13399,8,FALSE)</f>
        <v>Si</v>
      </c>
      <c r="K166" s="141" t="str">
        <f>VLOOKUP(E166,VIP!$A$2:$O16973,6,0)</f>
        <v>NO</v>
      </c>
      <c r="L166" s="153" t="s">
        <v>2625</v>
      </c>
      <c r="M166" s="234" t="s">
        <v>2530</v>
      </c>
      <c r="N166" s="93" t="s">
        <v>2443</v>
      </c>
      <c r="O166" s="141" t="s">
        <v>2444</v>
      </c>
      <c r="P166" s="153"/>
      <c r="Q166" s="235">
        <v>44471.552303240744</v>
      </c>
    </row>
    <row r="167" spans="1:17" s="119" customFormat="1" ht="18" x14ac:dyDescent="0.25">
      <c r="A167" s="141" t="str">
        <f>VLOOKUP(E167,'LISTADO ATM'!$A$2:$C$901,3,0)</f>
        <v>DISTRITO NACIONAL</v>
      </c>
      <c r="B167" s="154">
        <v>3336043442</v>
      </c>
      <c r="C167" s="94">
        <v>44470.096238425926</v>
      </c>
      <c r="D167" s="94" t="s">
        <v>2174</v>
      </c>
      <c r="E167" s="156">
        <v>18</v>
      </c>
      <c r="F167" s="154" t="str">
        <f>VLOOKUP(E167,VIP!$A$2:$O16564,2,0)</f>
        <v>DRBR018</v>
      </c>
      <c r="G167" s="141" t="str">
        <f>VLOOKUP(E167,'LISTADO ATM'!$A$2:$B$900,2,0)</f>
        <v xml:space="preserve">ATM Oficina Haina Occidental I </v>
      </c>
      <c r="H167" s="141" t="str">
        <f>VLOOKUP(E167,VIP!$A$2:$O21525,7,FALSE)</f>
        <v>Si</v>
      </c>
      <c r="I167" s="141" t="str">
        <f>VLOOKUP(E167,VIP!$A$2:$O13490,8,FALSE)</f>
        <v>Si</v>
      </c>
      <c r="J167" s="141" t="str">
        <f>VLOOKUP(E167,VIP!$A$2:$O13440,8,FALSE)</f>
        <v>Si</v>
      </c>
      <c r="K167" s="141" t="str">
        <f>VLOOKUP(E167,VIP!$A$2:$O17014,6,0)</f>
        <v>SI</v>
      </c>
      <c r="L167" s="153" t="s">
        <v>2212</v>
      </c>
      <c r="M167" s="93" t="s">
        <v>2437</v>
      </c>
      <c r="N167" s="93" t="s">
        <v>2443</v>
      </c>
      <c r="O167" s="141" t="s">
        <v>2445</v>
      </c>
      <c r="P167" s="153"/>
      <c r="Q167" s="93" t="s">
        <v>2212</v>
      </c>
    </row>
    <row r="168" spans="1:17" s="119" customFormat="1" ht="18" x14ac:dyDescent="0.25">
      <c r="A168" s="141" t="str">
        <f>VLOOKUP(E168,'LISTADO ATM'!$A$2:$C$901,3,0)</f>
        <v>DISTRITO NACIONAL</v>
      </c>
      <c r="B168" s="154">
        <v>3336043438</v>
      </c>
      <c r="C168" s="94">
        <v>44470.086030092592</v>
      </c>
      <c r="D168" s="94" t="s">
        <v>2174</v>
      </c>
      <c r="E168" s="156">
        <v>34</v>
      </c>
      <c r="F168" s="154" t="str">
        <f>VLOOKUP(E168,VIP!$A$2:$O16560,2,0)</f>
        <v>DRBR034</v>
      </c>
      <c r="G168" s="141" t="str">
        <f>VLOOKUP(E168,'LISTADO ATM'!$A$2:$B$900,2,0)</f>
        <v xml:space="preserve">ATM Plaza de la Salud </v>
      </c>
      <c r="H168" s="141" t="str">
        <f>VLOOKUP(E168,VIP!$A$2:$O21521,7,FALSE)</f>
        <v>Si</v>
      </c>
      <c r="I168" s="141" t="str">
        <f>VLOOKUP(E168,VIP!$A$2:$O13486,8,FALSE)</f>
        <v>Si</v>
      </c>
      <c r="J168" s="141" t="str">
        <f>VLOOKUP(E168,VIP!$A$2:$O13436,8,FALSE)</f>
        <v>Si</v>
      </c>
      <c r="K168" s="141" t="str">
        <f>VLOOKUP(E168,VIP!$A$2:$O17010,6,0)</f>
        <v>NO</v>
      </c>
      <c r="L168" s="153" t="s">
        <v>2212</v>
      </c>
      <c r="M168" s="93" t="s">
        <v>2437</v>
      </c>
      <c r="N168" s="93" t="s">
        <v>2443</v>
      </c>
      <c r="O168" s="141" t="s">
        <v>2445</v>
      </c>
      <c r="P168" s="153"/>
      <c r="Q168" s="93" t="s">
        <v>2212</v>
      </c>
    </row>
    <row r="169" spans="1:17" s="119" customFormat="1" ht="18" x14ac:dyDescent="0.25">
      <c r="A169" s="141" t="str">
        <f>VLOOKUP(E169,'LISTADO ATM'!$A$2:$C$901,3,0)</f>
        <v>ESTE</v>
      </c>
      <c r="B169" s="154">
        <v>3336043421</v>
      </c>
      <c r="C169" s="94">
        <v>44470.026956018519</v>
      </c>
      <c r="D169" s="94" t="s">
        <v>2174</v>
      </c>
      <c r="E169" s="156">
        <v>367</v>
      </c>
      <c r="F169" s="154" t="str">
        <f>VLOOKUP(E169,VIP!$A$2:$O16530,2,0)</f>
        <v xml:space="preserve">DRBR367 </v>
      </c>
      <c r="G169" s="141" t="str">
        <f>VLOOKUP(E169,'LISTADO ATM'!$A$2:$B$900,2,0)</f>
        <v>ATM Ayuntamiento El Puerto</v>
      </c>
      <c r="H169" s="141" t="str">
        <f>VLOOKUP(E169,VIP!$A$2:$O21491,7,FALSE)</f>
        <v>N/A</v>
      </c>
      <c r="I169" s="141" t="str">
        <f>VLOOKUP(E169,VIP!$A$2:$O13456,8,FALSE)</f>
        <v>N/A</v>
      </c>
      <c r="J169" s="141" t="str">
        <f>VLOOKUP(E169,VIP!$A$2:$O13406,8,FALSE)</f>
        <v>N/A</v>
      </c>
      <c r="K169" s="141" t="str">
        <f>VLOOKUP(E169,VIP!$A$2:$O16980,6,0)</f>
        <v>N/A</v>
      </c>
      <c r="L169" s="153" t="s">
        <v>2238</v>
      </c>
      <c r="M169" s="234" t="s">
        <v>2530</v>
      </c>
      <c r="N169" s="93" t="s">
        <v>2443</v>
      </c>
      <c r="O169" s="141" t="s">
        <v>2445</v>
      </c>
      <c r="P169" s="153"/>
      <c r="Q169" s="235">
        <v>44471.254826388889</v>
      </c>
    </row>
    <row r="170" spans="1:17" s="119" customFormat="1" ht="18" x14ac:dyDescent="0.25">
      <c r="A170" s="141" t="str">
        <f>VLOOKUP(E170,'LISTADO ATM'!$A$2:$C$901,3,0)</f>
        <v>DISTRITO NACIONAL</v>
      </c>
      <c r="B170" s="154">
        <v>3336043418</v>
      </c>
      <c r="C170" s="94">
        <v>44470.024872685186</v>
      </c>
      <c r="D170" s="94" t="s">
        <v>2440</v>
      </c>
      <c r="E170" s="156">
        <v>325</v>
      </c>
      <c r="F170" s="154" t="str">
        <f>VLOOKUP(E170,VIP!$A$2:$O16499,2,0)</f>
        <v>DRBR325</v>
      </c>
      <c r="G170" s="141" t="str">
        <f>VLOOKUP(E170,'LISTADO ATM'!$A$2:$B$900,2,0)</f>
        <v>ATM Casa Edwin</v>
      </c>
      <c r="H170" s="141" t="str">
        <f>VLOOKUP(E170,VIP!$A$2:$O21460,7,FALSE)</f>
        <v>Si</v>
      </c>
      <c r="I170" s="141" t="str">
        <f>VLOOKUP(E170,VIP!$A$2:$O13425,8,FALSE)</f>
        <v>Si</v>
      </c>
      <c r="J170" s="141" t="str">
        <f>VLOOKUP(E170,VIP!$A$2:$O13375,8,FALSE)</f>
        <v>Si</v>
      </c>
      <c r="K170" s="141" t="str">
        <f>VLOOKUP(E170,VIP!$A$2:$O16949,6,0)</f>
        <v>NO</v>
      </c>
      <c r="L170" s="153" t="s">
        <v>2433</v>
      </c>
      <c r="M170" s="234" t="s">
        <v>2530</v>
      </c>
      <c r="N170" s="93" t="s">
        <v>2443</v>
      </c>
      <c r="O170" s="141" t="s">
        <v>2444</v>
      </c>
      <c r="P170" s="153"/>
      <c r="Q170" s="235">
        <v>44471.587997685187</v>
      </c>
    </row>
    <row r="171" spans="1:17" s="119" customFormat="1" ht="18" x14ac:dyDescent="0.25">
      <c r="A171" s="141" t="str">
        <f>VLOOKUP(E171,'LISTADO ATM'!$A$2:$C$901,3,0)</f>
        <v>DISTRITO NACIONAL</v>
      </c>
      <c r="B171" s="154">
        <v>3336043368</v>
      </c>
      <c r="C171" s="94">
        <v>44469.83971064815</v>
      </c>
      <c r="D171" s="94" t="s">
        <v>2440</v>
      </c>
      <c r="E171" s="156">
        <v>515</v>
      </c>
      <c r="F171" s="154" t="str">
        <f>VLOOKUP(E171,VIP!$A$2:$O16493,2,0)</f>
        <v>DRBR515</v>
      </c>
      <c r="G171" s="141" t="str">
        <f>VLOOKUP(E171,'LISTADO ATM'!$A$2:$B$900,2,0)</f>
        <v xml:space="preserve">ATM Oficina Agora Mall I </v>
      </c>
      <c r="H171" s="141" t="str">
        <f>VLOOKUP(E171,VIP!$A$2:$O21454,7,FALSE)</f>
        <v>Si</v>
      </c>
      <c r="I171" s="141" t="str">
        <f>VLOOKUP(E171,VIP!$A$2:$O13419,8,FALSE)</f>
        <v>Si</v>
      </c>
      <c r="J171" s="141" t="str">
        <f>VLOOKUP(E171,VIP!$A$2:$O13369,8,FALSE)</f>
        <v>Si</v>
      </c>
      <c r="K171" s="141" t="str">
        <f>VLOOKUP(E171,VIP!$A$2:$O16943,6,0)</f>
        <v>SI</v>
      </c>
      <c r="L171" s="153" t="s">
        <v>2433</v>
      </c>
      <c r="M171" s="234" t="s">
        <v>2530</v>
      </c>
      <c r="N171" s="93" t="s">
        <v>2443</v>
      </c>
      <c r="O171" s="141" t="s">
        <v>2444</v>
      </c>
      <c r="P171" s="153"/>
      <c r="Q171" s="235">
        <v>44471.58797453704</v>
      </c>
    </row>
    <row r="172" spans="1:17" s="119" customFormat="1" ht="18" x14ac:dyDescent="0.25">
      <c r="A172" s="141" t="str">
        <f>VLOOKUP(E172,'LISTADO ATM'!$A$2:$C$901,3,0)</f>
        <v>NORTE</v>
      </c>
      <c r="B172" s="154">
        <v>3336043365</v>
      </c>
      <c r="C172" s="94">
        <v>44469.829618055555</v>
      </c>
      <c r="D172" s="94" t="s">
        <v>2459</v>
      </c>
      <c r="E172" s="156">
        <v>285</v>
      </c>
      <c r="F172" s="154" t="str">
        <f>VLOOKUP(E172,VIP!$A$2:$O16450,2,0)</f>
        <v>DRBR285</v>
      </c>
      <c r="G172" s="141" t="str">
        <f>VLOOKUP(E172,'LISTADO ATM'!$A$2:$B$900,2,0)</f>
        <v xml:space="preserve">ATM Oficina Camino Real (Puerto Plata) </v>
      </c>
      <c r="H172" s="141" t="str">
        <f>VLOOKUP(E172,VIP!$A$2:$O21411,7,FALSE)</f>
        <v>Si</v>
      </c>
      <c r="I172" s="141" t="str">
        <f>VLOOKUP(E172,VIP!$A$2:$O13376,8,FALSE)</f>
        <v>Si</v>
      </c>
      <c r="J172" s="141" t="str">
        <f>VLOOKUP(E172,VIP!$A$2:$O13326,8,FALSE)</f>
        <v>Si</v>
      </c>
      <c r="K172" s="141" t="str">
        <f>VLOOKUP(E172,VIP!$A$2:$O16900,6,0)</f>
        <v>NO</v>
      </c>
      <c r="L172" s="153" t="s">
        <v>2409</v>
      </c>
      <c r="M172" s="234" t="s">
        <v>2530</v>
      </c>
      <c r="N172" s="93" t="s">
        <v>2443</v>
      </c>
      <c r="O172" s="141" t="s">
        <v>2633</v>
      </c>
      <c r="P172" s="153"/>
      <c r="Q172" s="235">
        <v>44471.597395833334</v>
      </c>
    </row>
    <row r="173" spans="1:17" s="119" customFormat="1" ht="18" x14ac:dyDescent="0.25">
      <c r="A173" s="141" t="str">
        <f>VLOOKUP(E173,'LISTADO ATM'!$A$2:$C$901,3,0)</f>
        <v>SUR</v>
      </c>
      <c r="B173" s="154">
        <v>3336043364</v>
      </c>
      <c r="C173" s="94">
        <v>44469.825682870367</v>
      </c>
      <c r="D173" s="94" t="s">
        <v>2440</v>
      </c>
      <c r="E173" s="156">
        <v>512</v>
      </c>
      <c r="F173" s="154" t="str">
        <f>VLOOKUP(E173,VIP!$A$2:$O16492,2,0)</f>
        <v>DRBR512</v>
      </c>
      <c r="G173" s="141" t="str">
        <f>VLOOKUP(E173,'LISTADO ATM'!$A$2:$B$900,2,0)</f>
        <v>ATM Plaza Jesús Ferreira</v>
      </c>
      <c r="H173" s="141" t="str">
        <f>VLOOKUP(E173,VIP!$A$2:$O21453,7,FALSE)</f>
        <v>N/A</v>
      </c>
      <c r="I173" s="141" t="str">
        <f>VLOOKUP(E173,VIP!$A$2:$O13418,8,FALSE)</f>
        <v>N/A</v>
      </c>
      <c r="J173" s="141" t="str">
        <f>VLOOKUP(E173,VIP!$A$2:$O13368,8,FALSE)</f>
        <v>N/A</v>
      </c>
      <c r="K173" s="141" t="str">
        <f>VLOOKUP(E173,VIP!$A$2:$O16942,6,0)</f>
        <v>N/A</v>
      </c>
      <c r="L173" s="153" t="s">
        <v>2433</v>
      </c>
      <c r="M173" s="93" t="s">
        <v>2437</v>
      </c>
      <c r="N173" s="93" t="s">
        <v>2443</v>
      </c>
      <c r="O173" s="141" t="s">
        <v>2444</v>
      </c>
      <c r="P173" s="153"/>
      <c r="Q173" s="93" t="s">
        <v>2433</v>
      </c>
    </row>
    <row r="174" spans="1:17" s="119" customFormat="1" ht="18" x14ac:dyDescent="0.25">
      <c r="A174" s="141" t="str">
        <f>VLOOKUP(E174,'LISTADO ATM'!$A$2:$C$901,3,0)</f>
        <v>DISTRITO NACIONAL</v>
      </c>
      <c r="B174" s="154">
        <v>3336042923</v>
      </c>
      <c r="C174" s="94">
        <v>44469.595138888886</v>
      </c>
      <c r="D174" s="94" t="s">
        <v>2440</v>
      </c>
      <c r="E174" s="156">
        <v>363</v>
      </c>
      <c r="F174" s="154" t="str">
        <f>VLOOKUP(E174,VIP!$A$2:$O16487,2,0)</f>
        <v>DRBR363</v>
      </c>
      <c r="G174" s="141" t="str">
        <f>VLOOKUP(E174,'LISTADO ATM'!$A$2:$B$900,2,0)</f>
        <v>ATM Sirena Villa Mella</v>
      </c>
      <c r="H174" s="141" t="str">
        <f>VLOOKUP(E174,VIP!$A$2:$O21448,7,FALSE)</f>
        <v>N/A</v>
      </c>
      <c r="I174" s="141" t="str">
        <f>VLOOKUP(E174,VIP!$A$2:$O13413,8,FALSE)</f>
        <v>N/A</v>
      </c>
      <c r="J174" s="141" t="str">
        <f>VLOOKUP(E174,VIP!$A$2:$O13363,8,FALSE)</f>
        <v>N/A</v>
      </c>
      <c r="K174" s="141" t="str">
        <f>VLOOKUP(E174,VIP!$A$2:$O16937,6,0)</f>
        <v>N/A</v>
      </c>
      <c r="L174" s="153" t="s">
        <v>2433</v>
      </c>
      <c r="M174" s="93" t="s">
        <v>2437</v>
      </c>
      <c r="N174" s="93" t="s">
        <v>2443</v>
      </c>
      <c r="O174" s="141" t="s">
        <v>2444</v>
      </c>
      <c r="P174" s="153"/>
      <c r="Q174" s="93" t="s">
        <v>2433</v>
      </c>
    </row>
    <row r="175" spans="1:17" s="119" customFormat="1" ht="18" x14ac:dyDescent="0.25">
      <c r="A175" s="141" t="str">
        <f>VLOOKUP(E175,'LISTADO ATM'!$A$2:$C$901,3,0)</f>
        <v>DISTRITO NACIONAL</v>
      </c>
      <c r="B175" s="154">
        <v>3336042912</v>
      </c>
      <c r="C175" s="94">
        <v>44469.591469907406</v>
      </c>
      <c r="D175" s="94" t="s">
        <v>2440</v>
      </c>
      <c r="E175" s="156">
        <v>570</v>
      </c>
      <c r="F175" s="154" t="str">
        <f>VLOOKUP(E175,VIP!$A$2:$O16485,2,0)</f>
        <v>DRBR478</v>
      </c>
      <c r="G175" s="141" t="str">
        <f>VLOOKUP(E175,'LISTADO ATM'!$A$2:$B$900,2,0)</f>
        <v xml:space="preserve">ATM S/M Liverpool Villa Mella </v>
      </c>
      <c r="H175" s="141" t="str">
        <f>VLOOKUP(E175,VIP!$A$2:$O21446,7,FALSE)</f>
        <v>Si</v>
      </c>
      <c r="I175" s="141" t="str">
        <f>VLOOKUP(E175,VIP!$A$2:$O13411,8,FALSE)</f>
        <v>Si</v>
      </c>
      <c r="J175" s="141" t="str">
        <f>VLOOKUP(E175,VIP!$A$2:$O13361,8,FALSE)</f>
        <v>Si</v>
      </c>
      <c r="K175" s="141" t="str">
        <f>VLOOKUP(E175,VIP!$A$2:$O16935,6,0)</f>
        <v>NO</v>
      </c>
      <c r="L175" s="153" t="s">
        <v>2433</v>
      </c>
      <c r="M175" s="93" t="s">
        <v>2437</v>
      </c>
      <c r="N175" s="93" t="s">
        <v>2443</v>
      </c>
      <c r="O175" s="141" t="s">
        <v>2444</v>
      </c>
      <c r="P175" s="153"/>
      <c r="Q175" s="93" t="s">
        <v>2433</v>
      </c>
    </row>
    <row r="176" spans="1:17" s="119" customFormat="1" ht="18" x14ac:dyDescent="0.25">
      <c r="A176" s="141" t="str">
        <f>VLOOKUP(E176,'LISTADO ATM'!$A$2:$C$901,3,0)</f>
        <v>SUR</v>
      </c>
      <c r="B176" s="154">
        <v>3336042250</v>
      </c>
      <c r="C176" s="94">
        <v>44469.385046296295</v>
      </c>
      <c r="D176" s="94" t="s">
        <v>2174</v>
      </c>
      <c r="E176" s="156">
        <v>48</v>
      </c>
      <c r="F176" s="154" t="str">
        <f>VLOOKUP(E176,VIP!$A$2:$O16535,2,0)</f>
        <v>DRBR048</v>
      </c>
      <c r="G176" s="141" t="str">
        <f>VLOOKUP(E176,'LISTADO ATM'!$A$2:$B$900,2,0)</f>
        <v xml:space="preserve">ATM Autoservicio Neiba I </v>
      </c>
      <c r="H176" s="141" t="str">
        <f>VLOOKUP(E176,VIP!$A$2:$O21496,7,FALSE)</f>
        <v>Si</v>
      </c>
      <c r="I176" s="141" t="str">
        <f>VLOOKUP(E176,VIP!$A$2:$O13461,8,FALSE)</f>
        <v>Si</v>
      </c>
      <c r="J176" s="141" t="str">
        <f>VLOOKUP(E176,VIP!$A$2:$O13411,8,FALSE)</f>
        <v>Si</v>
      </c>
      <c r="K176" s="141" t="str">
        <f>VLOOKUP(E176,VIP!$A$2:$O16985,6,0)</f>
        <v>SI</v>
      </c>
      <c r="L176" s="153" t="s">
        <v>2212</v>
      </c>
      <c r="M176" s="234" t="s">
        <v>2530</v>
      </c>
      <c r="N176" s="93" t="s">
        <v>2443</v>
      </c>
      <c r="O176" s="141" t="s">
        <v>2445</v>
      </c>
      <c r="P176" s="153"/>
      <c r="Q176" s="235">
        <v>44471.558935185189</v>
      </c>
    </row>
    <row r="177" spans="1:17" s="119" customFormat="1" ht="18" x14ac:dyDescent="0.25">
      <c r="A177" s="141" t="str">
        <f>VLOOKUP(E177,'LISTADO ATM'!$A$2:$C$901,3,0)</f>
        <v>NORTE</v>
      </c>
      <c r="B177" s="154">
        <v>3336042231</v>
      </c>
      <c r="C177" s="94">
        <v>44469.380752314813</v>
      </c>
      <c r="D177" s="94" t="s">
        <v>2459</v>
      </c>
      <c r="E177" s="156">
        <v>157</v>
      </c>
      <c r="F177" s="154" t="str">
        <f>VLOOKUP(E177,VIP!$A$2:$O16481,2,0)</f>
        <v>DRBR157</v>
      </c>
      <c r="G177" s="141" t="str">
        <f>VLOOKUP(E177,'LISTADO ATM'!$A$2:$B$900,2,0)</f>
        <v xml:space="preserve">ATM Oficina Samaná </v>
      </c>
      <c r="H177" s="141" t="str">
        <f>VLOOKUP(E177,VIP!$A$2:$O21442,7,FALSE)</f>
        <v>Si</v>
      </c>
      <c r="I177" s="141" t="str">
        <f>VLOOKUP(E177,VIP!$A$2:$O13407,8,FALSE)</f>
        <v>Si</v>
      </c>
      <c r="J177" s="141" t="str">
        <f>VLOOKUP(E177,VIP!$A$2:$O13357,8,FALSE)</f>
        <v>Si</v>
      </c>
      <c r="K177" s="141" t="str">
        <f>VLOOKUP(E177,VIP!$A$2:$O16931,6,0)</f>
        <v>SI</v>
      </c>
      <c r="L177" s="153" t="s">
        <v>2628</v>
      </c>
      <c r="M177" s="234" t="s">
        <v>2530</v>
      </c>
      <c r="N177" s="93" t="s">
        <v>2443</v>
      </c>
      <c r="O177" s="141" t="s">
        <v>2629</v>
      </c>
      <c r="P177" s="153"/>
      <c r="Q177" s="235">
        <v>44471.598379629628</v>
      </c>
    </row>
    <row r="178" spans="1:17" s="119" customFormat="1" ht="18" x14ac:dyDescent="0.25">
      <c r="A178" s="141" t="str">
        <f>VLOOKUP(E178,'LISTADO ATM'!$A$2:$C$901,3,0)</f>
        <v>DISTRITO NACIONAL</v>
      </c>
      <c r="B178" s="154">
        <v>3336041011</v>
      </c>
      <c r="C178" s="94">
        <v>44468.460706018515</v>
      </c>
      <c r="D178" s="94" t="s">
        <v>2174</v>
      </c>
      <c r="E178" s="156">
        <v>336</v>
      </c>
      <c r="F178" s="154" t="str">
        <f>VLOOKUP(E178,VIP!$A$2:$O16534,2,0)</f>
        <v>DRBR336</v>
      </c>
      <c r="G178" s="141" t="str">
        <f>VLOOKUP(E178,'LISTADO ATM'!$A$2:$B$900,2,0)</f>
        <v>ATM Instituto Nacional de Cancer (incart)</v>
      </c>
      <c r="H178" s="141" t="str">
        <f>VLOOKUP(E178,VIP!$A$2:$O21495,7,FALSE)</f>
        <v>Si</v>
      </c>
      <c r="I178" s="141" t="str">
        <f>VLOOKUP(E178,VIP!$A$2:$O13460,8,FALSE)</f>
        <v>Si</v>
      </c>
      <c r="J178" s="141" t="str">
        <f>VLOOKUP(E178,VIP!$A$2:$O13410,8,FALSE)</f>
        <v>Si</v>
      </c>
      <c r="K178" s="141" t="str">
        <f>VLOOKUP(E178,VIP!$A$2:$O16984,6,0)</f>
        <v>NO</v>
      </c>
      <c r="L178" s="153" t="s">
        <v>2212</v>
      </c>
      <c r="M178" s="93" t="s">
        <v>2437</v>
      </c>
      <c r="N178" s="93" t="s">
        <v>2443</v>
      </c>
      <c r="O178" s="141" t="s">
        <v>2445</v>
      </c>
      <c r="P178" s="153"/>
      <c r="Q178" s="93" t="s">
        <v>2212</v>
      </c>
    </row>
    <row r="179" spans="1:17" s="119" customFormat="1" ht="18" x14ac:dyDescent="0.25">
      <c r="A179" s="141" t="str">
        <f>VLOOKUP(E179,'LISTADO ATM'!$A$2:$C$901,3,0)</f>
        <v>DISTRITO NACIONAL</v>
      </c>
      <c r="B179" s="154">
        <v>3336040397</v>
      </c>
      <c r="C179" s="94">
        <v>44468.329444444447</v>
      </c>
      <c r="D179" s="94" t="s">
        <v>2174</v>
      </c>
      <c r="E179" s="156">
        <v>335</v>
      </c>
      <c r="F179" s="154" t="str">
        <f>VLOOKUP(E179,VIP!$A$2:$O16532,2,0)</f>
        <v>DRBR335</v>
      </c>
      <c r="G179" s="141" t="str">
        <f>VLOOKUP(E179,'LISTADO ATM'!$A$2:$B$900,2,0)</f>
        <v>ATM Edificio Aster</v>
      </c>
      <c r="H179" s="141" t="str">
        <f>VLOOKUP(E179,VIP!$A$2:$O21493,7,FALSE)</f>
        <v>Si</v>
      </c>
      <c r="I179" s="141" t="str">
        <f>VLOOKUP(E179,VIP!$A$2:$O13458,8,FALSE)</f>
        <v>Si</v>
      </c>
      <c r="J179" s="141" t="str">
        <f>VLOOKUP(E179,VIP!$A$2:$O13408,8,FALSE)</f>
        <v>Si</v>
      </c>
      <c r="K179" s="141" t="str">
        <f>VLOOKUP(E179,VIP!$A$2:$O16982,6,0)</f>
        <v>NO</v>
      </c>
      <c r="L179" s="153" t="s">
        <v>2212</v>
      </c>
      <c r="M179" s="93" t="s">
        <v>2437</v>
      </c>
      <c r="N179" s="93" t="s">
        <v>2443</v>
      </c>
      <c r="O179" s="141" t="s">
        <v>2445</v>
      </c>
      <c r="P179" s="153"/>
      <c r="Q179" s="93" t="s">
        <v>2212</v>
      </c>
    </row>
    <row r="180" spans="1:17" s="119" customFormat="1" ht="18" x14ac:dyDescent="0.25">
      <c r="A180" s="141" t="str">
        <f>VLOOKUP(E180,'LISTADO ATM'!$A$2:$C$901,3,0)</f>
        <v>SUR</v>
      </c>
      <c r="B180" s="154">
        <v>3336037004</v>
      </c>
      <c r="C180" s="94">
        <v>44465.693807870368</v>
      </c>
      <c r="D180" s="94" t="s">
        <v>2174</v>
      </c>
      <c r="E180" s="156">
        <v>576</v>
      </c>
      <c r="F180" s="154" t="str">
        <f>VLOOKUP(E180,VIP!$A$2:$O16531,2,0)</f>
        <v>DRBR576</v>
      </c>
      <c r="G180" s="141" t="str">
        <f>VLOOKUP(E180,'LISTADO ATM'!$A$2:$B$900,2,0)</f>
        <v>ATM Nizao</v>
      </c>
      <c r="H180" s="141">
        <f>VLOOKUP(E180,VIP!$A$2:$O21492,7,FALSE)</f>
        <v>0</v>
      </c>
      <c r="I180" s="141">
        <f>VLOOKUP(E180,VIP!$A$2:$O13457,8,FALSE)</f>
        <v>0</v>
      </c>
      <c r="J180" s="141">
        <f>VLOOKUP(E180,VIP!$A$2:$O13407,8,FALSE)</f>
        <v>0</v>
      </c>
      <c r="K180" s="141">
        <f>VLOOKUP(E180,VIP!$A$2:$O16981,6,0)</f>
        <v>0</v>
      </c>
      <c r="L180" s="153" t="s">
        <v>2212</v>
      </c>
      <c r="M180" s="93" t="s">
        <v>2437</v>
      </c>
      <c r="N180" s="93" t="s">
        <v>2443</v>
      </c>
      <c r="O180" s="141" t="s">
        <v>2445</v>
      </c>
      <c r="P180" s="153"/>
      <c r="Q180" s="93" t="s">
        <v>2212</v>
      </c>
    </row>
    <row r="1021517" spans="16:16" ht="18" x14ac:dyDescent="0.25">
      <c r="P1021517" s="127"/>
    </row>
  </sheetData>
  <autoFilter ref="A4:Q4">
    <sortState ref="A5:Q180">
      <sortCondition descending="1"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81:E1048576 E27:E158">
    <cfRule type="duplicateValues" dxfId="748" priority="2001"/>
  </conditionalFormatting>
  <conditionalFormatting sqref="E181:E1048576 E1:E4 E27:E158">
    <cfRule type="duplicateValues" dxfId="747" priority="176466"/>
  </conditionalFormatting>
  <conditionalFormatting sqref="E181:E1048576 E1:E4 E27:E158">
    <cfRule type="duplicateValues" dxfId="746" priority="176471"/>
    <cfRule type="duplicateValues" dxfId="745" priority="176472"/>
  </conditionalFormatting>
  <conditionalFormatting sqref="E181:E1048576 E1:E4 E27:E158">
    <cfRule type="duplicateValues" dxfId="744" priority="176477"/>
    <cfRule type="duplicateValues" dxfId="743" priority="176478"/>
    <cfRule type="duplicateValues" dxfId="742" priority="176479"/>
  </conditionalFormatting>
  <conditionalFormatting sqref="E181:E1048576 E27:E158">
    <cfRule type="duplicateValues" dxfId="741" priority="176486"/>
    <cfRule type="duplicateValues" dxfId="740" priority="176487"/>
    <cfRule type="duplicateValues" dxfId="739" priority="176488"/>
  </conditionalFormatting>
  <conditionalFormatting sqref="E181:E1048576 E27:E158">
    <cfRule type="duplicateValues" dxfId="738" priority="176492"/>
    <cfRule type="duplicateValues" dxfId="737" priority="176493"/>
  </conditionalFormatting>
  <conditionalFormatting sqref="E181:E1048576 E1:E4 E27:E158">
    <cfRule type="duplicateValues" dxfId="736" priority="176496"/>
    <cfRule type="duplicateValues" dxfId="735" priority="176497"/>
    <cfRule type="duplicateValues" dxfId="734" priority="176498"/>
    <cfRule type="duplicateValues" dxfId="733" priority="176499"/>
  </conditionalFormatting>
  <conditionalFormatting sqref="B181:B1048576 B1:B4 B27:B158">
    <cfRule type="duplicateValues" dxfId="732" priority="179015"/>
    <cfRule type="duplicateValues" dxfId="731" priority="179016"/>
  </conditionalFormatting>
  <conditionalFormatting sqref="B181:B1048576 B1:B4 B27:B158">
    <cfRule type="duplicateValues" dxfId="730" priority="179027"/>
  </conditionalFormatting>
  <conditionalFormatting sqref="B181:B1048576 B27:B158">
    <cfRule type="duplicateValues" dxfId="729" priority="179033"/>
    <cfRule type="duplicateValues" dxfId="728" priority="179034"/>
  </conditionalFormatting>
  <conditionalFormatting sqref="B181:B1048576 B1:B4 B27:B158">
    <cfRule type="duplicateValues" dxfId="727" priority="179043"/>
    <cfRule type="duplicateValues" dxfId="726" priority="179044"/>
    <cfRule type="duplicateValues" dxfId="725" priority="179045"/>
  </conditionalFormatting>
  <conditionalFormatting sqref="B181:B1048576 B27:B158">
    <cfRule type="duplicateValues" dxfId="724" priority="179061"/>
  </conditionalFormatting>
  <conditionalFormatting sqref="B181:B1048576 B1:B4 B27:B158">
    <cfRule type="duplicateValues" dxfId="723" priority="179066"/>
    <cfRule type="duplicateValues" dxfId="722" priority="179067"/>
    <cfRule type="duplicateValues" dxfId="721" priority="179068"/>
    <cfRule type="duplicateValues" dxfId="720" priority="179069"/>
  </conditionalFormatting>
  <conditionalFormatting sqref="B181:B1048576 B1:B4 B27:B158">
    <cfRule type="duplicateValues" dxfId="719" priority="179090"/>
    <cfRule type="duplicateValues" dxfId="718" priority="179091"/>
    <cfRule type="duplicateValues" dxfId="717" priority="179092"/>
    <cfRule type="duplicateValues" dxfId="716" priority="179093"/>
    <cfRule type="duplicateValues" dxfId="715" priority="179094"/>
  </conditionalFormatting>
  <conditionalFormatting sqref="B181:B1048576 B27:B158">
    <cfRule type="duplicateValues" dxfId="714" priority="179120"/>
    <cfRule type="duplicateValues" dxfId="713" priority="179121"/>
    <cfRule type="duplicateValues" dxfId="712" priority="179122"/>
  </conditionalFormatting>
  <conditionalFormatting sqref="E90:E91">
    <cfRule type="duplicateValues" dxfId="711" priority="437"/>
  </conditionalFormatting>
  <conditionalFormatting sqref="E90:E91">
    <cfRule type="duplicateValues" dxfId="710" priority="435"/>
    <cfRule type="duplicateValues" dxfId="709" priority="436"/>
  </conditionalFormatting>
  <conditionalFormatting sqref="E90:E91">
    <cfRule type="duplicateValues" dxfId="708" priority="432"/>
    <cfRule type="duplicateValues" dxfId="707" priority="433"/>
    <cfRule type="duplicateValues" dxfId="706" priority="434"/>
  </conditionalFormatting>
  <conditionalFormatting sqref="E90:E91">
    <cfRule type="duplicateValues" dxfId="705" priority="428"/>
    <cfRule type="duplicateValues" dxfId="704" priority="429"/>
    <cfRule type="duplicateValues" dxfId="703" priority="430"/>
    <cfRule type="duplicateValues" dxfId="702" priority="431"/>
  </conditionalFormatting>
  <conditionalFormatting sqref="B90:B91">
    <cfRule type="duplicateValues" dxfId="701" priority="426"/>
    <cfRule type="duplicateValues" dxfId="700" priority="427"/>
  </conditionalFormatting>
  <conditionalFormatting sqref="B90:B91">
    <cfRule type="duplicateValues" dxfId="699" priority="425"/>
  </conditionalFormatting>
  <conditionalFormatting sqref="B90:B91">
    <cfRule type="duplicateValues" dxfId="698" priority="422"/>
    <cfRule type="duplicateValues" dxfId="697" priority="423"/>
    <cfRule type="duplicateValues" dxfId="696" priority="424"/>
  </conditionalFormatting>
  <conditionalFormatting sqref="B90:B91">
    <cfRule type="duplicateValues" dxfId="695" priority="418"/>
    <cfRule type="duplicateValues" dxfId="694" priority="419"/>
    <cfRule type="duplicateValues" dxfId="693" priority="420"/>
    <cfRule type="duplicateValues" dxfId="692" priority="421"/>
  </conditionalFormatting>
  <conditionalFormatting sqref="B90:B91">
    <cfRule type="duplicateValues" dxfId="691" priority="413"/>
    <cfRule type="duplicateValues" dxfId="690" priority="414"/>
    <cfRule type="duplicateValues" dxfId="689" priority="415"/>
    <cfRule type="duplicateValues" dxfId="688" priority="416"/>
    <cfRule type="duplicateValues" dxfId="687" priority="417"/>
  </conditionalFormatting>
  <conditionalFormatting sqref="B181:B1048576 B1:B158">
    <cfRule type="duplicateValues" dxfId="686" priority="412"/>
  </conditionalFormatting>
  <conditionalFormatting sqref="E181:E1048576 E1:E158">
    <cfRule type="duplicateValues" dxfId="685" priority="333"/>
  </conditionalFormatting>
  <conditionalFormatting sqref="E108:E109">
    <cfRule type="duplicateValues" dxfId="684" priority="305"/>
  </conditionalFormatting>
  <conditionalFormatting sqref="E108:E109">
    <cfRule type="duplicateValues" dxfId="683" priority="304"/>
  </conditionalFormatting>
  <conditionalFormatting sqref="E108:E109">
    <cfRule type="duplicateValues" dxfId="682" priority="302"/>
    <cfRule type="duplicateValues" dxfId="681" priority="303"/>
  </conditionalFormatting>
  <conditionalFormatting sqref="E108:E109">
    <cfRule type="duplicateValues" dxfId="680" priority="299"/>
    <cfRule type="duplicateValues" dxfId="679" priority="300"/>
    <cfRule type="duplicateValues" dxfId="678" priority="301"/>
  </conditionalFormatting>
  <conditionalFormatting sqref="E108:E109">
    <cfRule type="duplicateValues" dxfId="677" priority="296"/>
    <cfRule type="duplicateValues" dxfId="676" priority="297"/>
    <cfRule type="duplicateValues" dxfId="675" priority="298"/>
  </conditionalFormatting>
  <conditionalFormatting sqref="E108:E109">
    <cfRule type="duplicateValues" dxfId="674" priority="294"/>
    <cfRule type="duplicateValues" dxfId="673" priority="295"/>
  </conditionalFormatting>
  <conditionalFormatting sqref="E108:E109">
    <cfRule type="duplicateValues" dxfId="672" priority="290"/>
    <cfRule type="duplicateValues" dxfId="671" priority="291"/>
    <cfRule type="duplicateValues" dxfId="670" priority="292"/>
    <cfRule type="duplicateValues" dxfId="669" priority="293"/>
  </conditionalFormatting>
  <conditionalFormatting sqref="B108:B109">
    <cfRule type="duplicateValues" dxfId="668" priority="288"/>
    <cfRule type="duplicateValues" dxfId="667" priority="289"/>
  </conditionalFormatting>
  <conditionalFormatting sqref="B108:B109">
    <cfRule type="duplicateValues" dxfId="666" priority="287"/>
  </conditionalFormatting>
  <conditionalFormatting sqref="B108:B109">
    <cfRule type="duplicateValues" dxfId="665" priority="285"/>
    <cfRule type="duplicateValues" dxfId="664" priority="286"/>
  </conditionalFormatting>
  <conditionalFormatting sqref="B108:B109">
    <cfRule type="duplicateValues" dxfId="663" priority="282"/>
    <cfRule type="duplicateValues" dxfId="662" priority="283"/>
    <cfRule type="duplicateValues" dxfId="661" priority="284"/>
  </conditionalFormatting>
  <conditionalFormatting sqref="B108:B109">
    <cfRule type="duplicateValues" dxfId="660" priority="281"/>
  </conditionalFormatting>
  <conditionalFormatting sqref="B108:B109">
    <cfRule type="duplicateValues" dxfId="659" priority="277"/>
    <cfRule type="duplicateValues" dxfId="658" priority="278"/>
    <cfRule type="duplicateValues" dxfId="657" priority="279"/>
    <cfRule type="duplicateValues" dxfId="656" priority="280"/>
  </conditionalFormatting>
  <conditionalFormatting sqref="B108:B109">
    <cfRule type="duplicateValues" dxfId="655" priority="272"/>
    <cfRule type="duplicateValues" dxfId="654" priority="273"/>
    <cfRule type="duplicateValues" dxfId="653" priority="274"/>
    <cfRule type="duplicateValues" dxfId="652" priority="275"/>
    <cfRule type="duplicateValues" dxfId="651" priority="276"/>
  </conditionalFormatting>
  <conditionalFormatting sqref="B108:B109">
    <cfRule type="duplicateValues" dxfId="650" priority="269"/>
    <cfRule type="duplicateValues" dxfId="649" priority="270"/>
    <cfRule type="duplicateValues" dxfId="648" priority="271"/>
  </conditionalFormatting>
  <conditionalFormatting sqref="E108:E109">
    <cfRule type="duplicateValues" dxfId="647" priority="268"/>
  </conditionalFormatting>
  <conditionalFormatting sqref="E108:E109">
    <cfRule type="duplicateValues" dxfId="646" priority="266"/>
    <cfRule type="duplicateValues" dxfId="645" priority="267"/>
  </conditionalFormatting>
  <conditionalFormatting sqref="E108:E109">
    <cfRule type="duplicateValues" dxfId="644" priority="263"/>
    <cfRule type="duplicateValues" dxfId="643" priority="264"/>
    <cfRule type="duplicateValues" dxfId="642" priority="265"/>
  </conditionalFormatting>
  <conditionalFormatting sqref="E108:E109">
    <cfRule type="duplicateValues" dxfId="641" priority="259"/>
    <cfRule type="duplicateValues" dxfId="640" priority="260"/>
    <cfRule type="duplicateValues" dxfId="639" priority="261"/>
    <cfRule type="duplicateValues" dxfId="638" priority="262"/>
  </conditionalFormatting>
  <conditionalFormatting sqref="B108:B109">
    <cfRule type="duplicateValues" dxfId="637" priority="257"/>
    <cfRule type="duplicateValues" dxfId="636" priority="258"/>
  </conditionalFormatting>
  <conditionalFormatting sqref="B108:B109">
    <cfRule type="duplicateValues" dxfId="635" priority="256"/>
  </conditionalFormatting>
  <conditionalFormatting sqref="B108:B109">
    <cfRule type="duplicateValues" dxfId="634" priority="253"/>
    <cfRule type="duplicateValues" dxfId="633" priority="254"/>
    <cfRule type="duplicateValues" dxfId="632" priority="255"/>
  </conditionalFormatting>
  <conditionalFormatting sqref="B108:B109">
    <cfRule type="duplicateValues" dxfId="631" priority="249"/>
    <cfRule type="duplicateValues" dxfId="630" priority="250"/>
    <cfRule type="duplicateValues" dxfId="629" priority="251"/>
    <cfRule type="duplicateValues" dxfId="628" priority="252"/>
  </conditionalFormatting>
  <conditionalFormatting sqref="B108:B109">
    <cfRule type="duplicateValues" dxfId="627" priority="244"/>
    <cfRule type="duplicateValues" dxfId="626" priority="245"/>
    <cfRule type="duplicateValues" dxfId="625" priority="246"/>
    <cfRule type="duplicateValues" dxfId="624" priority="247"/>
    <cfRule type="duplicateValues" dxfId="623" priority="248"/>
  </conditionalFormatting>
  <conditionalFormatting sqref="B108:B109">
    <cfRule type="duplicateValues" dxfId="622" priority="243"/>
  </conditionalFormatting>
  <conditionalFormatting sqref="B108:B109">
    <cfRule type="duplicateValues" dxfId="621" priority="241"/>
    <cfRule type="duplicateValues" dxfId="620" priority="242"/>
  </conditionalFormatting>
  <conditionalFormatting sqref="B108:B109">
    <cfRule type="duplicateValues" dxfId="619" priority="240"/>
  </conditionalFormatting>
  <conditionalFormatting sqref="B108:B109">
    <cfRule type="duplicateValues" dxfId="618" priority="237"/>
    <cfRule type="duplicateValues" dxfId="617" priority="238"/>
    <cfRule type="duplicateValues" dxfId="616" priority="239"/>
  </conditionalFormatting>
  <conditionalFormatting sqref="B108:B109">
    <cfRule type="duplicateValues" dxfId="615" priority="233"/>
    <cfRule type="duplicateValues" dxfId="614" priority="234"/>
    <cfRule type="duplicateValues" dxfId="613" priority="235"/>
    <cfRule type="duplicateValues" dxfId="612" priority="236"/>
  </conditionalFormatting>
  <conditionalFormatting sqref="B108:B109">
    <cfRule type="duplicateValues" dxfId="611" priority="228"/>
    <cfRule type="duplicateValues" dxfId="610" priority="229"/>
    <cfRule type="duplicateValues" dxfId="609" priority="230"/>
    <cfRule type="duplicateValues" dxfId="608" priority="231"/>
    <cfRule type="duplicateValues" dxfId="607" priority="232"/>
  </conditionalFormatting>
  <conditionalFormatting sqref="E108:E109">
    <cfRule type="duplicateValues" dxfId="606" priority="227"/>
  </conditionalFormatting>
  <conditionalFormatting sqref="B108:B109">
    <cfRule type="duplicateValues" dxfId="605" priority="226"/>
  </conditionalFormatting>
  <conditionalFormatting sqref="E92:E114">
    <cfRule type="duplicateValues" dxfId="604" priority="181807"/>
  </conditionalFormatting>
  <conditionalFormatting sqref="E92:E114">
    <cfRule type="duplicateValues" dxfId="603" priority="181811"/>
    <cfRule type="duplicateValues" dxfId="602" priority="181812"/>
  </conditionalFormatting>
  <conditionalFormatting sqref="E92:E114">
    <cfRule type="duplicateValues" dxfId="601" priority="181815"/>
    <cfRule type="duplicateValues" dxfId="600" priority="181816"/>
    <cfRule type="duplicateValues" dxfId="599" priority="181817"/>
  </conditionalFormatting>
  <conditionalFormatting sqref="E92:E114">
    <cfRule type="duplicateValues" dxfId="598" priority="181831"/>
    <cfRule type="duplicateValues" dxfId="597" priority="181832"/>
    <cfRule type="duplicateValues" dxfId="596" priority="181833"/>
    <cfRule type="duplicateValues" dxfId="595" priority="181834"/>
  </conditionalFormatting>
  <conditionalFormatting sqref="B92:B114">
    <cfRule type="duplicateValues" dxfId="594" priority="181839"/>
    <cfRule type="duplicateValues" dxfId="593" priority="181840"/>
  </conditionalFormatting>
  <conditionalFormatting sqref="B92:B114">
    <cfRule type="duplicateValues" dxfId="592" priority="181843"/>
  </conditionalFormatting>
  <conditionalFormatting sqref="B92:B114">
    <cfRule type="duplicateValues" dxfId="591" priority="181849"/>
    <cfRule type="duplicateValues" dxfId="590" priority="181850"/>
    <cfRule type="duplicateValues" dxfId="589" priority="181851"/>
  </conditionalFormatting>
  <conditionalFormatting sqref="B92:B114">
    <cfRule type="duplicateValues" dxfId="588" priority="181857"/>
    <cfRule type="duplicateValues" dxfId="587" priority="181858"/>
    <cfRule type="duplicateValues" dxfId="586" priority="181859"/>
    <cfRule type="duplicateValues" dxfId="585" priority="181860"/>
  </conditionalFormatting>
  <conditionalFormatting sqref="B92:B114">
    <cfRule type="duplicateValues" dxfId="584" priority="181865"/>
    <cfRule type="duplicateValues" dxfId="583" priority="181866"/>
    <cfRule type="duplicateValues" dxfId="582" priority="181867"/>
    <cfRule type="duplicateValues" dxfId="581" priority="181868"/>
    <cfRule type="duplicateValues" dxfId="580" priority="181869"/>
  </conditionalFormatting>
  <conditionalFormatting sqref="E115:E120">
    <cfRule type="duplicateValues" dxfId="579" priority="223"/>
  </conditionalFormatting>
  <conditionalFormatting sqref="E115:E120">
    <cfRule type="duplicateValues" dxfId="578" priority="222"/>
  </conditionalFormatting>
  <conditionalFormatting sqref="E115:E120">
    <cfRule type="duplicateValues" dxfId="577" priority="220"/>
    <cfRule type="duplicateValues" dxfId="576" priority="221"/>
  </conditionalFormatting>
  <conditionalFormatting sqref="E115:E120">
    <cfRule type="duplicateValues" dxfId="575" priority="217"/>
    <cfRule type="duplicateValues" dxfId="574" priority="218"/>
    <cfRule type="duplicateValues" dxfId="573" priority="219"/>
  </conditionalFormatting>
  <conditionalFormatting sqref="E115:E120">
    <cfRule type="duplicateValues" dxfId="572" priority="214"/>
    <cfRule type="duplicateValues" dxfId="571" priority="215"/>
    <cfRule type="duplicateValues" dxfId="570" priority="216"/>
  </conditionalFormatting>
  <conditionalFormatting sqref="E115:E120">
    <cfRule type="duplicateValues" dxfId="569" priority="212"/>
    <cfRule type="duplicateValues" dxfId="568" priority="213"/>
  </conditionalFormatting>
  <conditionalFormatting sqref="E115:E120">
    <cfRule type="duplicateValues" dxfId="567" priority="208"/>
    <cfRule type="duplicateValues" dxfId="566" priority="209"/>
    <cfRule type="duplicateValues" dxfId="565" priority="210"/>
    <cfRule type="duplicateValues" dxfId="564" priority="211"/>
  </conditionalFormatting>
  <conditionalFormatting sqref="B115:B120">
    <cfRule type="duplicateValues" dxfId="563" priority="206"/>
    <cfRule type="duplicateValues" dxfId="562" priority="207"/>
  </conditionalFormatting>
  <conditionalFormatting sqref="B115:B120">
    <cfRule type="duplicateValues" dxfId="561" priority="205"/>
  </conditionalFormatting>
  <conditionalFormatting sqref="B115:B120">
    <cfRule type="duplicateValues" dxfId="560" priority="203"/>
    <cfRule type="duplicateValues" dxfId="559" priority="204"/>
  </conditionalFormatting>
  <conditionalFormatting sqref="B115:B120">
    <cfRule type="duplicateValues" dxfId="558" priority="200"/>
    <cfRule type="duplicateValues" dxfId="557" priority="201"/>
    <cfRule type="duplicateValues" dxfId="556" priority="202"/>
  </conditionalFormatting>
  <conditionalFormatting sqref="B115:B120">
    <cfRule type="duplicateValues" dxfId="555" priority="199"/>
  </conditionalFormatting>
  <conditionalFormatting sqref="B115:B120">
    <cfRule type="duplicateValues" dxfId="554" priority="195"/>
    <cfRule type="duplicateValues" dxfId="553" priority="196"/>
    <cfRule type="duplicateValues" dxfId="552" priority="197"/>
    <cfRule type="duplicateValues" dxfId="551" priority="198"/>
  </conditionalFormatting>
  <conditionalFormatting sqref="B115:B120">
    <cfRule type="duplicateValues" dxfId="550" priority="190"/>
    <cfRule type="duplicateValues" dxfId="549" priority="191"/>
    <cfRule type="duplicateValues" dxfId="548" priority="192"/>
    <cfRule type="duplicateValues" dxfId="547" priority="193"/>
    <cfRule type="duplicateValues" dxfId="546" priority="194"/>
  </conditionalFormatting>
  <conditionalFormatting sqref="B115:B120">
    <cfRule type="duplicateValues" dxfId="545" priority="187"/>
    <cfRule type="duplicateValues" dxfId="544" priority="188"/>
    <cfRule type="duplicateValues" dxfId="543" priority="189"/>
  </conditionalFormatting>
  <conditionalFormatting sqref="B115:B120">
    <cfRule type="duplicateValues" dxfId="542" priority="186"/>
  </conditionalFormatting>
  <conditionalFormatting sqref="E115:E120">
    <cfRule type="duplicateValues" dxfId="541" priority="185"/>
  </conditionalFormatting>
  <conditionalFormatting sqref="B115:B120">
    <cfRule type="duplicateValues" dxfId="540" priority="184"/>
  </conditionalFormatting>
  <conditionalFormatting sqref="E115:E120">
    <cfRule type="duplicateValues" dxfId="539" priority="183"/>
  </conditionalFormatting>
  <conditionalFormatting sqref="E115:E120">
    <cfRule type="duplicateValues" dxfId="538" priority="181"/>
    <cfRule type="duplicateValues" dxfId="537" priority="182"/>
  </conditionalFormatting>
  <conditionalFormatting sqref="E115:E120">
    <cfRule type="duplicateValues" dxfId="536" priority="178"/>
    <cfRule type="duplicateValues" dxfId="535" priority="179"/>
    <cfRule type="duplicateValues" dxfId="534" priority="180"/>
  </conditionalFormatting>
  <conditionalFormatting sqref="E115:E120">
    <cfRule type="duplicateValues" dxfId="533" priority="174"/>
    <cfRule type="duplicateValues" dxfId="532" priority="175"/>
    <cfRule type="duplicateValues" dxfId="531" priority="176"/>
    <cfRule type="duplicateValues" dxfId="530" priority="177"/>
  </conditionalFormatting>
  <conditionalFormatting sqref="B115:B120">
    <cfRule type="duplicateValues" dxfId="529" priority="172"/>
    <cfRule type="duplicateValues" dxfId="528" priority="173"/>
  </conditionalFormatting>
  <conditionalFormatting sqref="B115:B120">
    <cfRule type="duplicateValues" dxfId="527" priority="171"/>
  </conditionalFormatting>
  <conditionalFormatting sqref="B115:B120">
    <cfRule type="duplicateValues" dxfId="526" priority="168"/>
    <cfRule type="duplicateValues" dxfId="525" priority="169"/>
    <cfRule type="duplicateValues" dxfId="524" priority="170"/>
  </conditionalFormatting>
  <conditionalFormatting sqref="B115:B120">
    <cfRule type="duplicateValues" dxfId="523" priority="164"/>
    <cfRule type="duplicateValues" dxfId="522" priority="165"/>
    <cfRule type="duplicateValues" dxfId="521" priority="166"/>
    <cfRule type="duplicateValues" dxfId="520" priority="167"/>
  </conditionalFormatting>
  <conditionalFormatting sqref="B115:B120">
    <cfRule type="duplicateValues" dxfId="519" priority="159"/>
    <cfRule type="duplicateValues" dxfId="518" priority="160"/>
    <cfRule type="duplicateValues" dxfId="517" priority="161"/>
    <cfRule type="duplicateValues" dxfId="516" priority="162"/>
    <cfRule type="duplicateValues" dxfId="515" priority="163"/>
  </conditionalFormatting>
  <conditionalFormatting sqref="E159:E162">
    <cfRule type="duplicateValues" dxfId="514" priority="158"/>
  </conditionalFormatting>
  <conditionalFormatting sqref="E159:E162">
    <cfRule type="duplicateValues" dxfId="513" priority="157"/>
  </conditionalFormatting>
  <conditionalFormatting sqref="E159:E162">
    <cfRule type="duplicateValues" dxfId="512" priority="155"/>
    <cfRule type="duplicateValues" dxfId="511" priority="156"/>
  </conditionalFormatting>
  <conditionalFormatting sqref="E159:E162">
    <cfRule type="duplicateValues" dxfId="510" priority="152"/>
    <cfRule type="duplicateValues" dxfId="509" priority="153"/>
    <cfRule type="duplicateValues" dxfId="508" priority="154"/>
  </conditionalFormatting>
  <conditionalFormatting sqref="E159:E162">
    <cfRule type="duplicateValues" dxfId="507" priority="149"/>
    <cfRule type="duplicateValues" dxfId="506" priority="150"/>
    <cfRule type="duplicateValues" dxfId="505" priority="151"/>
  </conditionalFormatting>
  <conditionalFormatting sqref="E159:E162">
    <cfRule type="duplicateValues" dxfId="504" priority="147"/>
    <cfRule type="duplicateValues" dxfId="503" priority="148"/>
  </conditionalFormatting>
  <conditionalFormatting sqref="E159:E162">
    <cfRule type="duplicateValues" dxfId="502" priority="143"/>
    <cfRule type="duplicateValues" dxfId="501" priority="144"/>
    <cfRule type="duplicateValues" dxfId="500" priority="145"/>
    <cfRule type="duplicateValues" dxfId="499" priority="146"/>
  </conditionalFormatting>
  <conditionalFormatting sqref="B159:B162">
    <cfRule type="duplicateValues" dxfId="498" priority="141"/>
    <cfRule type="duplicateValues" dxfId="497" priority="142"/>
  </conditionalFormatting>
  <conditionalFormatting sqref="B159:B162">
    <cfRule type="duplicateValues" dxfId="496" priority="140"/>
  </conditionalFormatting>
  <conditionalFormatting sqref="B159:B162">
    <cfRule type="duplicateValues" dxfId="495" priority="138"/>
    <cfRule type="duplicateValues" dxfId="494" priority="139"/>
  </conditionalFormatting>
  <conditionalFormatting sqref="B159:B162">
    <cfRule type="duplicateValues" dxfId="493" priority="135"/>
    <cfRule type="duplicateValues" dxfId="492" priority="136"/>
    <cfRule type="duplicateValues" dxfId="491" priority="137"/>
  </conditionalFormatting>
  <conditionalFormatting sqref="B159:B162">
    <cfRule type="duplicateValues" dxfId="490" priority="134"/>
  </conditionalFormatting>
  <conditionalFormatting sqref="B159:B162">
    <cfRule type="duplicateValues" dxfId="489" priority="130"/>
    <cfRule type="duplicateValues" dxfId="488" priority="131"/>
    <cfRule type="duplicateValues" dxfId="487" priority="132"/>
    <cfRule type="duplicateValues" dxfId="486" priority="133"/>
  </conditionalFormatting>
  <conditionalFormatting sqref="B159:B162">
    <cfRule type="duplicateValues" dxfId="485" priority="125"/>
    <cfRule type="duplicateValues" dxfId="484" priority="126"/>
    <cfRule type="duplicateValues" dxfId="483" priority="127"/>
    <cfRule type="duplicateValues" dxfId="482" priority="128"/>
    <cfRule type="duplicateValues" dxfId="481" priority="129"/>
  </conditionalFormatting>
  <conditionalFormatting sqref="B159:B162">
    <cfRule type="duplicateValues" dxfId="480" priority="122"/>
    <cfRule type="duplicateValues" dxfId="479" priority="123"/>
    <cfRule type="duplicateValues" dxfId="478" priority="124"/>
  </conditionalFormatting>
  <conditionalFormatting sqref="B159:B162">
    <cfRule type="duplicateValues" dxfId="477" priority="121"/>
  </conditionalFormatting>
  <conditionalFormatting sqref="E159:E162">
    <cfRule type="duplicateValues" dxfId="476" priority="120"/>
  </conditionalFormatting>
  <conditionalFormatting sqref="B159:B162">
    <cfRule type="duplicateValues" dxfId="475" priority="118"/>
    <cfRule type="duplicateValues" dxfId="474" priority="119"/>
  </conditionalFormatting>
  <conditionalFormatting sqref="B159:B162">
    <cfRule type="duplicateValues" dxfId="473" priority="117"/>
  </conditionalFormatting>
  <conditionalFormatting sqref="B159:B162">
    <cfRule type="duplicateValues" dxfId="472" priority="114"/>
    <cfRule type="duplicateValues" dxfId="471" priority="115"/>
    <cfRule type="duplicateValues" dxfId="470" priority="116"/>
  </conditionalFormatting>
  <conditionalFormatting sqref="B159:B162">
    <cfRule type="duplicateValues" dxfId="469" priority="110"/>
    <cfRule type="duplicateValues" dxfId="468" priority="111"/>
    <cfRule type="duplicateValues" dxfId="467" priority="112"/>
    <cfRule type="duplicateValues" dxfId="466" priority="113"/>
  </conditionalFormatting>
  <conditionalFormatting sqref="B159:B162">
    <cfRule type="duplicateValues" dxfId="465" priority="105"/>
    <cfRule type="duplicateValues" dxfId="464" priority="106"/>
    <cfRule type="duplicateValues" dxfId="463" priority="107"/>
    <cfRule type="duplicateValues" dxfId="462" priority="108"/>
    <cfRule type="duplicateValues" dxfId="461" priority="109"/>
  </conditionalFormatting>
  <conditionalFormatting sqref="B159:B162">
    <cfRule type="duplicateValues" dxfId="460" priority="103"/>
    <cfRule type="duplicateValues" dxfId="459" priority="104"/>
  </conditionalFormatting>
  <conditionalFormatting sqref="B159:B162">
    <cfRule type="duplicateValues" dxfId="458" priority="102"/>
  </conditionalFormatting>
  <conditionalFormatting sqref="B159:B162">
    <cfRule type="duplicateValues" dxfId="457" priority="99"/>
    <cfRule type="duplicateValues" dxfId="456" priority="100"/>
    <cfRule type="duplicateValues" dxfId="455" priority="101"/>
  </conditionalFormatting>
  <conditionalFormatting sqref="B159:B162">
    <cfRule type="duplicateValues" dxfId="454" priority="95"/>
    <cfRule type="duplicateValues" dxfId="453" priority="96"/>
    <cfRule type="duplicateValues" dxfId="452" priority="97"/>
    <cfRule type="duplicateValues" dxfId="451" priority="98"/>
  </conditionalFormatting>
  <conditionalFormatting sqref="B159:B162">
    <cfRule type="duplicateValues" dxfId="450" priority="90"/>
    <cfRule type="duplicateValues" dxfId="449" priority="91"/>
    <cfRule type="duplicateValues" dxfId="448" priority="92"/>
    <cfRule type="duplicateValues" dxfId="447" priority="93"/>
    <cfRule type="duplicateValues" dxfId="446" priority="94"/>
  </conditionalFormatting>
  <conditionalFormatting sqref="E159:E162">
    <cfRule type="duplicateValues" dxfId="445" priority="89"/>
  </conditionalFormatting>
  <conditionalFormatting sqref="E159:E162">
    <cfRule type="duplicateValues" dxfId="444" priority="87"/>
    <cfRule type="duplicateValues" dxfId="443" priority="88"/>
  </conditionalFormatting>
  <conditionalFormatting sqref="E159:E162">
    <cfRule type="duplicateValues" dxfId="442" priority="84"/>
    <cfRule type="duplicateValues" dxfId="441" priority="85"/>
    <cfRule type="duplicateValues" dxfId="440" priority="86"/>
  </conditionalFormatting>
  <conditionalFormatting sqref="E159:E162">
    <cfRule type="duplicateValues" dxfId="439" priority="80"/>
    <cfRule type="duplicateValues" dxfId="438" priority="81"/>
    <cfRule type="duplicateValues" dxfId="437" priority="82"/>
    <cfRule type="duplicateValues" dxfId="436" priority="83"/>
  </conditionalFormatting>
  <conditionalFormatting sqref="B5:B158">
    <cfRule type="duplicateValues" dxfId="435" priority="182298"/>
    <cfRule type="duplicateValues" dxfId="434" priority="182299"/>
  </conditionalFormatting>
  <conditionalFormatting sqref="B5:B158">
    <cfRule type="duplicateValues" dxfId="433" priority="182302"/>
  </conditionalFormatting>
  <conditionalFormatting sqref="B5:B158">
    <cfRule type="duplicateValues" dxfId="432" priority="182304"/>
    <cfRule type="duplicateValues" dxfId="431" priority="182305"/>
    <cfRule type="duplicateValues" dxfId="430" priority="182306"/>
  </conditionalFormatting>
  <conditionalFormatting sqref="B5:B158">
    <cfRule type="duplicateValues" dxfId="429" priority="182310"/>
    <cfRule type="duplicateValues" dxfId="428" priority="182311"/>
    <cfRule type="duplicateValues" dxfId="427" priority="182312"/>
    <cfRule type="duplicateValues" dxfId="426" priority="182313"/>
  </conditionalFormatting>
  <conditionalFormatting sqref="B5:B158">
    <cfRule type="duplicateValues" dxfId="425" priority="182318"/>
    <cfRule type="duplicateValues" dxfId="424" priority="182319"/>
    <cfRule type="duplicateValues" dxfId="423" priority="182320"/>
    <cfRule type="duplicateValues" dxfId="422" priority="182321"/>
    <cfRule type="duplicateValues" dxfId="421" priority="182322"/>
  </conditionalFormatting>
  <conditionalFormatting sqref="E5:E158">
    <cfRule type="duplicateValues" dxfId="420" priority="182328"/>
  </conditionalFormatting>
  <conditionalFormatting sqref="E5:E158">
    <cfRule type="duplicateValues" dxfId="419" priority="182330"/>
    <cfRule type="duplicateValues" dxfId="418" priority="182331"/>
  </conditionalFormatting>
  <conditionalFormatting sqref="E5:E158">
    <cfRule type="duplicateValues" dxfId="417" priority="182334"/>
    <cfRule type="duplicateValues" dxfId="416" priority="182335"/>
    <cfRule type="duplicateValues" dxfId="415" priority="182336"/>
  </conditionalFormatting>
  <conditionalFormatting sqref="E5:E158">
    <cfRule type="duplicateValues" dxfId="414" priority="182340"/>
    <cfRule type="duplicateValues" dxfId="413" priority="182341"/>
    <cfRule type="duplicateValues" dxfId="412" priority="182342"/>
    <cfRule type="duplicateValues" dxfId="411" priority="182343"/>
  </conditionalFormatting>
  <conditionalFormatting sqref="E163:E180">
    <cfRule type="duplicateValues" dxfId="410" priority="79"/>
  </conditionalFormatting>
  <conditionalFormatting sqref="E163:E180">
    <cfRule type="duplicateValues" dxfId="409" priority="78"/>
  </conditionalFormatting>
  <conditionalFormatting sqref="E163:E180">
    <cfRule type="duplicateValues" dxfId="408" priority="76"/>
    <cfRule type="duplicateValues" dxfId="407" priority="77"/>
  </conditionalFormatting>
  <conditionalFormatting sqref="E163:E180">
    <cfRule type="duplicateValues" dxfId="406" priority="73"/>
    <cfRule type="duplicateValues" dxfId="405" priority="74"/>
    <cfRule type="duplicateValues" dxfId="404" priority="75"/>
  </conditionalFormatting>
  <conditionalFormatting sqref="E163:E180">
    <cfRule type="duplicateValues" dxfId="403" priority="70"/>
    <cfRule type="duplicateValues" dxfId="402" priority="71"/>
    <cfRule type="duplicateValues" dxfId="401" priority="72"/>
  </conditionalFormatting>
  <conditionalFormatting sqref="E163:E180">
    <cfRule type="duplicateValues" dxfId="400" priority="68"/>
    <cfRule type="duplicateValues" dxfId="399" priority="69"/>
  </conditionalFormatting>
  <conditionalFormatting sqref="E163:E180">
    <cfRule type="duplicateValues" dxfId="398" priority="64"/>
    <cfRule type="duplicateValues" dxfId="397" priority="65"/>
    <cfRule type="duplicateValues" dxfId="396" priority="66"/>
    <cfRule type="duplicateValues" dxfId="395" priority="67"/>
  </conditionalFormatting>
  <conditionalFormatting sqref="B163:B180">
    <cfRule type="duplicateValues" dxfId="394" priority="62"/>
    <cfRule type="duplicateValues" dxfId="393" priority="63"/>
  </conditionalFormatting>
  <conditionalFormatting sqref="B163:B180">
    <cfRule type="duplicateValues" dxfId="392" priority="61"/>
  </conditionalFormatting>
  <conditionalFormatting sqref="B163:B180">
    <cfRule type="duplicateValues" dxfId="391" priority="59"/>
    <cfRule type="duplicateValues" dxfId="390" priority="60"/>
  </conditionalFormatting>
  <conditionalFormatting sqref="B163:B180">
    <cfRule type="duplicateValues" dxfId="389" priority="56"/>
    <cfRule type="duplicateValues" dxfId="388" priority="57"/>
    <cfRule type="duplicateValues" dxfId="387" priority="58"/>
  </conditionalFormatting>
  <conditionalFormatting sqref="B163:B180">
    <cfRule type="duplicateValues" dxfId="386" priority="55"/>
  </conditionalFormatting>
  <conditionalFormatting sqref="B163:B180">
    <cfRule type="duplicateValues" dxfId="385" priority="51"/>
    <cfRule type="duplicateValues" dxfId="384" priority="52"/>
    <cfRule type="duplicateValues" dxfId="383" priority="53"/>
    <cfRule type="duplicateValues" dxfId="382" priority="54"/>
  </conditionalFormatting>
  <conditionalFormatting sqref="B163:B180">
    <cfRule type="duplicateValues" dxfId="381" priority="46"/>
    <cfRule type="duplicateValues" dxfId="380" priority="47"/>
    <cfRule type="duplicateValues" dxfId="379" priority="48"/>
    <cfRule type="duplicateValues" dxfId="378" priority="49"/>
    <cfRule type="duplicateValues" dxfId="377" priority="50"/>
  </conditionalFormatting>
  <conditionalFormatting sqref="B163:B180">
    <cfRule type="duplicateValues" dxfId="376" priority="43"/>
    <cfRule type="duplicateValues" dxfId="375" priority="44"/>
    <cfRule type="duplicateValues" dxfId="374" priority="45"/>
  </conditionalFormatting>
  <conditionalFormatting sqref="B163:B180">
    <cfRule type="duplicateValues" dxfId="373" priority="42"/>
  </conditionalFormatting>
  <conditionalFormatting sqref="E163:E180">
    <cfRule type="duplicateValues" dxfId="372" priority="41"/>
  </conditionalFormatting>
  <conditionalFormatting sqref="B163:B180">
    <cfRule type="duplicateValues" dxfId="371" priority="39"/>
    <cfRule type="duplicateValues" dxfId="370" priority="40"/>
  </conditionalFormatting>
  <conditionalFormatting sqref="B163:B180">
    <cfRule type="duplicateValues" dxfId="369" priority="38"/>
  </conditionalFormatting>
  <conditionalFormatting sqref="B163:B180">
    <cfRule type="duplicateValues" dxfId="368" priority="35"/>
    <cfRule type="duplicateValues" dxfId="367" priority="36"/>
    <cfRule type="duplicateValues" dxfId="366" priority="37"/>
  </conditionalFormatting>
  <conditionalFormatting sqref="B163:B180">
    <cfRule type="duplicateValues" dxfId="365" priority="31"/>
    <cfRule type="duplicateValues" dxfId="364" priority="32"/>
    <cfRule type="duplicateValues" dxfId="363" priority="33"/>
    <cfRule type="duplicateValues" dxfId="362" priority="34"/>
  </conditionalFormatting>
  <conditionalFormatting sqref="B163:B180">
    <cfRule type="duplicateValues" dxfId="361" priority="26"/>
    <cfRule type="duplicateValues" dxfId="360" priority="27"/>
    <cfRule type="duplicateValues" dxfId="359" priority="28"/>
    <cfRule type="duplicateValues" dxfId="358" priority="29"/>
    <cfRule type="duplicateValues" dxfId="357" priority="30"/>
  </conditionalFormatting>
  <conditionalFormatting sqref="B163:B180">
    <cfRule type="duplicateValues" dxfId="356" priority="24"/>
    <cfRule type="duplicateValues" dxfId="355" priority="25"/>
  </conditionalFormatting>
  <conditionalFormatting sqref="B163:B180">
    <cfRule type="duplicateValues" dxfId="354" priority="23"/>
  </conditionalFormatting>
  <conditionalFormatting sqref="B163:B180">
    <cfRule type="duplicateValues" dxfId="353" priority="20"/>
    <cfRule type="duplicateValues" dxfId="352" priority="21"/>
    <cfRule type="duplicateValues" dxfId="351" priority="22"/>
  </conditionalFormatting>
  <conditionalFormatting sqref="B163:B180">
    <cfRule type="duplicateValues" dxfId="350" priority="16"/>
    <cfRule type="duplicateValues" dxfId="349" priority="17"/>
    <cfRule type="duplicateValues" dxfId="348" priority="18"/>
    <cfRule type="duplicateValues" dxfId="347" priority="19"/>
  </conditionalFormatting>
  <conditionalFormatting sqref="B163:B180">
    <cfRule type="duplicateValues" dxfId="346" priority="11"/>
    <cfRule type="duplicateValues" dxfId="345" priority="12"/>
    <cfRule type="duplicateValues" dxfId="344" priority="13"/>
    <cfRule type="duplicateValues" dxfId="343" priority="14"/>
    <cfRule type="duplicateValues" dxfId="342" priority="15"/>
  </conditionalFormatting>
  <conditionalFormatting sqref="E163:E180">
    <cfRule type="duplicateValues" dxfId="341" priority="10"/>
  </conditionalFormatting>
  <conditionalFormatting sqref="E163:E180">
    <cfRule type="duplicateValues" dxfId="340" priority="8"/>
    <cfRule type="duplicateValues" dxfId="339" priority="9"/>
  </conditionalFormatting>
  <conditionalFormatting sqref="E163:E180">
    <cfRule type="duplicateValues" dxfId="338" priority="5"/>
    <cfRule type="duplicateValues" dxfId="337" priority="6"/>
    <cfRule type="duplicateValues" dxfId="336" priority="7"/>
  </conditionalFormatting>
  <conditionalFormatting sqref="E163:E180">
    <cfRule type="duplicateValues" dxfId="335" priority="1"/>
    <cfRule type="duplicateValues" dxfId="334" priority="2"/>
    <cfRule type="duplicateValues" dxfId="333" priority="3"/>
    <cfRule type="duplicateValues" dxfId="332" priority="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6"/>
  <sheetViews>
    <sheetView topLeftCell="A65" zoomScale="70" zoomScaleNormal="70" workbookViewId="0">
      <selection activeCell="D195" sqref="D195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90" t="s">
        <v>2144</v>
      </c>
      <c r="B1" s="191"/>
      <c r="C1" s="191"/>
      <c r="D1" s="191"/>
      <c r="E1" s="192"/>
      <c r="F1" s="188" t="s">
        <v>2535</v>
      </c>
      <c r="G1" s="189"/>
      <c r="H1" s="98">
        <f>COUNTIF(A:E,"2 Gavetas Vacias + 1 Fallando")</f>
        <v>8</v>
      </c>
      <c r="I1" s="98">
        <f>COUNTIF(A:E,("3 Gavetas Vacías"))</f>
        <v>41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93" t="s">
        <v>2605</v>
      </c>
      <c r="B2" s="194"/>
      <c r="C2" s="194"/>
      <c r="D2" s="194"/>
      <c r="E2" s="195"/>
      <c r="F2" s="97" t="s">
        <v>2534</v>
      </c>
      <c r="G2" s="96">
        <f>G3+G4</f>
        <v>184</v>
      </c>
      <c r="H2" s="97" t="s">
        <v>2541</v>
      </c>
      <c r="I2" s="96">
        <f>COUNTIF(A:E,"Abastecido")</f>
        <v>1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96"/>
      <c r="B3" s="197"/>
      <c r="C3" s="198"/>
      <c r="D3" s="198"/>
      <c r="E3" s="199"/>
      <c r="F3" s="97" t="s">
        <v>2533</v>
      </c>
      <c r="G3" s="96">
        <f>COUNTIF(REPORTE!A:Q,"fuera de Servicio")</f>
        <v>96</v>
      </c>
      <c r="H3" s="97" t="s">
        <v>2609</v>
      </c>
      <c r="I3" s="96">
        <f>COUNTIF(A:E,"GAVETAS VACIAS + GAVETAS FALLANDO")</f>
        <v>39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44469.708333333336</v>
      </c>
      <c r="C4" s="200"/>
      <c r="D4" s="200"/>
      <c r="E4" s="201"/>
      <c r="F4" s="97" t="s">
        <v>2530</v>
      </c>
      <c r="G4" s="96">
        <f>COUNTIF(REPORTE!A:Q,"En Servicio")</f>
        <v>88</v>
      </c>
      <c r="H4" s="97" t="s">
        <v>2608</v>
      </c>
      <c r="I4" s="96">
        <f>COUNTIF(A:E,"Solucionado")</f>
        <v>1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44470.25</v>
      </c>
      <c r="C5" s="200"/>
      <c r="D5" s="200"/>
      <c r="E5" s="201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49</v>
      </c>
      <c r="J5" s="119"/>
      <c r="K5" s="119"/>
    </row>
    <row r="6" spans="1:11" ht="15" customHeight="1" x14ac:dyDescent="0.25">
      <c r="A6" s="177"/>
      <c r="B6" s="178"/>
      <c r="C6" s="202"/>
      <c r="D6" s="202"/>
      <c r="E6" s="203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6</v>
      </c>
      <c r="J6" s="119"/>
      <c r="K6" s="119"/>
    </row>
    <row r="7" spans="1:11" ht="18" customHeight="1" thickBot="1" x14ac:dyDescent="0.3">
      <c r="A7" s="180" t="s">
        <v>2557</v>
      </c>
      <c r="B7" s="181"/>
      <c r="C7" s="181"/>
      <c r="D7" s="181"/>
      <c r="E7" s="182"/>
      <c r="F7" s="97" t="s">
        <v>2607</v>
      </c>
      <c r="G7" s="96">
        <f>COUNTIF(A:E,"Sin Efectivo")</f>
        <v>53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8" t="s">
        <v>2410</v>
      </c>
      <c r="E8" s="158" t="s">
        <v>2408</v>
      </c>
    </row>
    <row r="9" spans="1:11" s="119" customFormat="1" ht="18" x14ac:dyDescent="0.25">
      <c r="A9" s="144" t="e">
        <f>VLOOKUP(B9,'[1]LISTADO ATM'!$A$2:$C$922,3,0)</f>
        <v>#N/A</v>
      </c>
      <c r="B9" s="139"/>
      <c r="C9" s="144" t="e">
        <f>VLOOKUP(B9,'[1]LISTADO ATM'!$A$2:$B$922,2,0)</f>
        <v>#N/A</v>
      </c>
      <c r="D9" s="152" t="s">
        <v>2618</v>
      </c>
      <c r="E9" s="154"/>
    </row>
    <row r="10" spans="1:11" s="119" customFormat="1" ht="18" x14ac:dyDescent="0.25">
      <c r="A10" s="148" t="s">
        <v>2460</v>
      </c>
      <c r="B10" s="149">
        <f>COUNT(#REF!)</f>
        <v>0</v>
      </c>
      <c r="C10" s="176"/>
      <c r="D10" s="176"/>
      <c r="E10" s="176"/>
    </row>
    <row r="11" spans="1:11" s="119" customFormat="1" ht="18.75" customHeight="1" x14ac:dyDescent="0.25">
      <c r="A11" s="177"/>
      <c r="B11" s="178"/>
      <c r="C11" s="178"/>
      <c r="D11" s="178"/>
      <c r="E11" s="179"/>
    </row>
    <row r="12" spans="1:11" s="119" customFormat="1" ht="18.75" customHeight="1" thickBot="1" x14ac:dyDescent="0.3">
      <c r="A12" s="180" t="s">
        <v>2558</v>
      </c>
      <c r="B12" s="181"/>
      <c r="C12" s="181"/>
      <c r="D12" s="181"/>
      <c r="E12" s="182"/>
    </row>
    <row r="13" spans="1:11" s="119" customFormat="1" ht="18.75" customHeight="1" x14ac:dyDescent="0.25">
      <c r="A13" s="147" t="s">
        <v>15</v>
      </c>
      <c r="B13" s="147" t="s">
        <v>2407</v>
      </c>
      <c r="C13" s="147" t="s">
        <v>46</v>
      </c>
      <c r="D13" s="183" t="s">
        <v>2410</v>
      </c>
      <c r="E13" s="184" t="s">
        <v>2408</v>
      </c>
    </row>
    <row r="14" spans="1:11" s="119" customFormat="1" ht="18" x14ac:dyDescent="0.25">
      <c r="A14" s="145" t="e">
        <f>VLOOKUP(B14,'[1]LISTADO ATM'!$A$2:$C$922,3,0)</f>
        <v>#N/A</v>
      </c>
      <c r="B14" s="154"/>
      <c r="C14" s="145" t="e">
        <f>VLOOKUP(B14,'[1]LISTADO ATM'!$A$2:$B$822,2,0)</f>
        <v>#N/A</v>
      </c>
      <c r="D14" s="152" t="s">
        <v>2619</v>
      </c>
      <c r="E14" s="154"/>
    </row>
    <row r="15" spans="1:11" s="119" customFormat="1" ht="18.75" customHeight="1" x14ac:dyDescent="0.25">
      <c r="A15" s="148" t="s">
        <v>2460</v>
      </c>
      <c r="B15" s="149">
        <f>COUNT(#REF!)</f>
        <v>0</v>
      </c>
      <c r="C15" s="185"/>
      <c r="D15" s="186"/>
      <c r="E15" s="187"/>
    </row>
    <row r="16" spans="1:11" s="119" customFormat="1" ht="15.75" thickBot="1" x14ac:dyDescent="0.3">
      <c r="A16" s="170"/>
      <c r="B16" s="171"/>
      <c r="C16" s="171"/>
      <c r="D16" s="171"/>
      <c r="E16" s="172"/>
    </row>
    <row r="17" spans="1:5" s="106" customFormat="1" ht="18" customHeight="1" thickBot="1" x14ac:dyDescent="0.3">
      <c r="A17" s="173" t="s">
        <v>2461</v>
      </c>
      <c r="B17" s="174"/>
      <c r="C17" s="174"/>
      <c r="D17" s="174"/>
      <c r="E17" s="175"/>
    </row>
    <row r="18" spans="1:5" s="106" customFormat="1" ht="18" customHeight="1" x14ac:dyDescent="0.25">
      <c r="A18" s="147" t="s">
        <v>15</v>
      </c>
      <c r="B18" s="147" t="s">
        <v>2407</v>
      </c>
      <c r="C18" s="147" t="s">
        <v>46</v>
      </c>
      <c r="D18" s="158" t="s">
        <v>2410</v>
      </c>
      <c r="E18" s="147" t="s">
        <v>2408</v>
      </c>
    </row>
    <row r="19" spans="1:5" s="119" customFormat="1" ht="18" customHeight="1" x14ac:dyDescent="0.25">
      <c r="A19" s="144" t="str">
        <f>VLOOKUP(B19,'[1]LISTADO ATM'!$A$2:$C$922,3,0)</f>
        <v>ESTE</v>
      </c>
      <c r="B19" s="139">
        <v>429</v>
      </c>
      <c r="C19" s="144" t="str">
        <f>VLOOKUP(B19,'[1]LISTADO ATM'!$A$2:$B$922,2,0)</f>
        <v xml:space="preserve">ATM Oficina Jumbo La Romana </v>
      </c>
      <c r="D19" s="151" t="s">
        <v>2428</v>
      </c>
      <c r="E19" s="154">
        <v>3336038130</v>
      </c>
    </row>
    <row r="20" spans="1:5" s="119" customFormat="1" ht="18" customHeight="1" x14ac:dyDescent="0.25">
      <c r="A20" s="144" t="str">
        <f>VLOOKUP(B20,'[1]LISTADO ATM'!$A$2:$C$922,3,0)</f>
        <v>DISTRITO NACIONAL</v>
      </c>
      <c r="B20" s="139">
        <v>573</v>
      </c>
      <c r="C20" s="144" t="str">
        <f>VLOOKUP(B20,'[1]LISTADO ATM'!$A$2:$B$922,2,0)</f>
        <v xml:space="preserve">ATM IDSS </v>
      </c>
      <c r="D20" s="151" t="s">
        <v>2428</v>
      </c>
      <c r="E20" s="154">
        <v>3336039776</v>
      </c>
    </row>
    <row r="21" spans="1:5" s="119" customFormat="1" ht="18.75" customHeight="1" x14ac:dyDescent="0.25">
      <c r="A21" s="144" t="str">
        <f>VLOOKUP(B21,'[1]LISTADO ATM'!$A$2:$C$922,3,0)</f>
        <v>DISTRITO NACIONAL</v>
      </c>
      <c r="B21" s="139">
        <v>721</v>
      </c>
      <c r="C21" s="144" t="str">
        <f>VLOOKUP(B21,'[1]LISTADO ATM'!$A$2:$B$922,2,0)</f>
        <v xml:space="preserve">ATM Oficina Charles de Gaulle II </v>
      </c>
      <c r="D21" s="151" t="s">
        <v>2428</v>
      </c>
      <c r="E21" s="154" t="s">
        <v>2661</v>
      </c>
    </row>
    <row r="22" spans="1:5" s="119" customFormat="1" ht="18.75" customHeight="1" x14ac:dyDescent="0.25">
      <c r="A22" s="144" t="str">
        <f>VLOOKUP(B22,'[1]LISTADO ATM'!$A$2:$C$922,3,0)</f>
        <v>SUR</v>
      </c>
      <c r="B22" s="139">
        <v>249</v>
      </c>
      <c r="C22" s="144" t="str">
        <f>VLOOKUP(B22,'[1]LISTADO ATM'!$A$2:$B$922,2,0)</f>
        <v xml:space="preserve">ATM Banco Agrícola Neiba </v>
      </c>
      <c r="D22" s="151" t="s">
        <v>2428</v>
      </c>
      <c r="E22" s="154" t="s">
        <v>2662</v>
      </c>
    </row>
    <row r="23" spans="1:5" s="119" customFormat="1" ht="18.75" customHeight="1" x14ac:dyDescent="0.25">
      <c r="A23" s="144" t="str">
        <f>VLOOKUP(B23,'[1]LISTADO ATM'!$A$2:$C$922,3,0)</f>
        <v>ESTE</v>
      </c>
      <c r="B23" s="139">
        <v>609</v>
      </c>
      <c r="C23" s="144" t="str">
        <f>VLOOKUP(B23,'[1]LISTADO ATM'!$A$2:$B$922,2,0)</f>
        <v xml:space="preserve">ATM S/M Jumbo (San Pedro) </v>
      </c>
      <c r="D23" s="151" t="s">
        <v>2428</v>
      </c>
      <c r="E23" s="154" t="s">
        <v>2663</v>
      </c>
    </row>
    <row r="24" spans="1:5" s="119" customFormat="1" ht="18.75" customHeight="1" x14ac:dyDescent="0.25">
      <c r="A24" s="144" t="str">
        <f>VLOOKUP(B24,'[1]LISTADO ATM'!$A$2:$C$922,3,0)</f>
        <v>DISTRITO NACIONAL</v>
      </c>
      <c r="B24" s="139">
        <v>911</v>
      </c>
      <c r="C24" s="144" t="str">
        <f>VLOOKUP(B24,'[1]LISTADO ATM'!$A$2:$B$922,2,0)</f>
        <v xml:space="preserve">ATM Oficina Venezuela II </v>
      </c>
      <c r="D24" s="151" t="s">
        <v>2428</v>
      </c>
      <c r="E24" s="154" t="s">
        <v>2664</v>
      </c>
    </row>
    <row r="25" spans="1:5" s="119" customFormat="1" ht="18.75" customHeight="1" x14ac:dyDescent="0.25">
      <c r="A25" s="144" t="str">
        <f>VLOOKUP(B25,'[1]LISTADO ATM'!$A$2:$C$922,3,0)</f>
        <v>NORTE</v>
      </c>
      <c r="B25" s="139">
        <v>720</v>
      </c>
      <c r="C25" s="144" t="str">
        <f>VLOOKUP(B25,'[1]LISTADO ATM'!$A$2:$B$922,2,0)</f>
        <v xml:space="preserve">ATM OMSA (Santiago) </v>
      </c>
      <c r="D25" s="151" t="s">
        <v>2428</v>
      </c>
      <c r="E25" s="154">
        <v>3336043195</v>
      </c>
    </row>
    <row r="26" spans="1:5" s="119" customFormat="1" ht="18" customHeight="1" x14ac:dyDescent="0.25">
      <c r="A26" s="144" t="str">
        <f>VLOOKUP(B26,'[1]LISTADO ATM'!$A$2:$C$922,3,0)</f>
        <v>SUR</v>
      </c>
      <c r="B26" s="139">
        <v>84</v>
      </c>
      <c r="C26" s="144" t="str">
        <f>VLOOKUP(B26,'[1]LISTADO ATM'!$A$2:$B$922,2,0)</f>
        <v xml:space="preserve">ATM Oficina Multicentro Sirena San Cristóbal </v>
      </c>
      <c r="D26" s="151" t="s">
        <v>2428</v>
      </c>
      <c r="E26" s="154">
        <v>3336043211</v>
      </c>
    </row>
    <row r="27" spans="1:5" s="119" customFormat="1" ht="18" customHeight="1" x14ac:dyDescent="0.25">
      <c r="A27" s="144" t="str">
        <f>VLOOKUP(B27,'[1]LISTADO ATM'!$A$2:$C$922,3,0)</f>
        <v>ESTE</v>
      </c>
      <c r="B27" s="139">
        <v>843</v>
      </c>
      <c r="C27" s="144" t="str">
        <f>VLOOKUP(B27,'[1]LISTADO ATM'!$A$2:$B$922,2,0)</f>
        <v xml:space="preserve">ATM Oficina Romana Centro </v>
      </c>
      <c r="D27" s="151" t="s">
        <v>2428</v>
      </c>
      <c r="E27" s="154">
        <v>3336043220</v>
      </c>
    </row>
    <row r="28" spans="1:5" s="119" customFormat="1" ht="18" customHeight="1" x14ac:dyDescent="0.25">
      <c r="A28" s="144" t="str">
        <f>VLOOKUP(B28,'[1]LISTADO ATM'!$A$2:$C$922,3,0)</f>
        <v>ESTE</v>
      </c>
      <c r="B28" s="139">
        <v>294</v>
      </c>
      <c r="C28" s="144" t="str">
        <f>VLOOKUP(B28,'[1]LISTADO ATM'!$A$2:$B$922,2,0)</f>
        <v xml:space="preserve">ATM Plaza Zaglul San Pedro II </v>
      </c>
      <c r="D28" s="151" t="s">
        <v>2428</v>
      </c>
      <c r="E28" s="154">
        <v>3336043227</v>
      </c>
    </row>
    <row r="29" spans="1:5" s="119" customFormat="1" ht="18" customHeight="1" x14ac:dyDescent="0.25">
      <c r="A29" s="144" t="str">
        <f>VLOOKUP(B29,'[1]LISTADO ATM'!$A$2:$C$922,3,0)</f>
        <v>NORTE</v>
      </c>
      <c r="B29" s="139">
        <v>878</v>
      </c>
      <c r="C29" s="144" t="str">
        <f>VLOOKUP(B29,'[1]LISTADO ATM'!$A$2:$B$922,2,0)</f>
        <v>ATM UNP Cabral Y Baez</v>
      </c>
      <c r="D29" s="151" t="s">
        <v>2428</v>
      </c>
      <c r="E29" s="154">
        <v>3336043244</v>
      </c>
    </row>
    <row r="30" spans="1:5" s="119" customFormat="1" ht="18" customHeight="1" x14ac:dyDescent="0.25">
      <c r="A30" s="144" t="str">
        <f>VLOOKUP(B30,'[1]LISTADO ATM'!$A$2:$C$922,3,0)</f>
        <v>NORTE</v>
      </c>
      <c r="B30" s="139">
        <v>256</v>
      </c>
      <c r="C30" s="144" t="str">
        <f>VLOOKUP(B30,'[1]LISTADO ATM'!$A$2:$B$922,2,0)</f>
        <v xml:space="preserve">ATM Oficina Licey Al Medio </v>
      </c>
      <c r="D30" s="151" t="s">
        <v>2428</v>
      </c>
      <c r="E30" s="160">
        <v>3336043319</v>
      </c>
    </row>
    <row r="31" spans="1:5" s="119" customFormat="1" ht="18" customHeight="1" x14ac:dyDescent="0.25">
      <c r="A31" s="144" t="str">
        <f>VLOOKUP(B31,'[1]LISTADO ATM'!$A$2:$C$922,3,0)</f>
        <v>SUR</v>
      </c>
      <c r="B31" s="139">
        <v>783</v>
      </c>
      <c r="C31" s="144" t="str">
        <f>VLOOKUP(B31,'[1]LISTADO ATM'!$A$2:$B$922,2,0)</f>
        <v xml:space="preserve">ATM Autobanco Alfa y Omega (Barahona) </v>
      </c>
      <c r="D31" s="151" t="s">
        <v>2428</v>
      </c>
      <c r="E31" s="160">
        <v>3336043321</v>
      </c>
    </row>
    <row r="32" spans="1:5" s="119" customFormat="1" ht="18" customHeight="1" x14ac:dyDescent="0.25">
      <c r="A32" s="144" t="str">
        <f>VLOOKUP(B32,'[1]LISTADO ATM'!$A$2:$C$922,3,0)</f>
        <v>DISTRITO NACIONAL</v>
      </c>
      <c r="B32" s="139">
        <v>974</v>
      </c>
      <c r="C32" s="144" t="str">
        <f>VLOOKUP(B32,'[1]LISTADO ATM'!$A$2:$B$922,2,0)</f>
        <v xml:space="preserve">ATM S/M Nacional Ave. Lope de Vega </v>
      </c>
      <c r="D32" s="151" t="s">
        <v>2428</v>
      </c>
      <c r="E32" s="160">
        <v>3336043323</v>
      </c>
    </row>
    <row r="33" spans="1:5" s="119" customFormat="1" ht="18" customHeight="1" x14ac:dyDescent="0.25">
      <c r="A33" s="144" t="str">
        <f>VLOOKUP(B33,'[1]LISTADO ATM'!$A$2:$C$922,3,0)</f>
        <v>DISTRITO NACIONAL</v>
      </c>
      <c r="B33" s="139">
        <v>815</v>
      </c>
      <c r="C33" s="144" t="str">
        <f>VLOOKUP(B33,'[1]LISTADO ATM'!$A$2:$B$922,2,0)</f>
        <v xml:space="preserve">ATM Oficina Atalaya del Mar </v>
      </c>
      <c r="D33" s="151" t="s">
        <v>2428</v>
      </c>
      <c r="E33" s="160">
        <v>3336043327</v>
      </c>
    </row>
    <row r="34" spans="1:5" s="119" customFormat="1" ht="18" customHeight="1" x14ac:dyDescent="0.25">
      <c r="A34" s="144" t="str">
        <f>VLOOKUP(B34,'[1]LISTADO ATM'!$A$2:$C$922,3,0)</f>
        <v>ESTE</v>
      </c>
      <c r="B34" s="139">
        <v>345</v>
      </c>
      <c r="C34" s="144" t="str">
        <f>VLOOKUP(B34,'[1]LISTADO ATM'!$A$2:$B$922,2,0)</f>
        <v>ATM Ofic. Yamasa II</v>
      </c>
      <c r="D34" s="151" t="s">
        <v>2428</v>
      </c>
      <c r="E34" s="160">
        <v>3336043329</v>
      </c>
    </row>
    <row r="35" spans="1:5" s="119" customFormat="1" ht="18" customHeight="1" x14ac:dyDescent="0.25">
      <c r="A35" s="144" t="str">
        <f>VLOOKUP(B35,'[1]LISTADO ATM'!$A$2:$C$922,3,0)</f>
        <v>ESTE</v>
      </c>
      <c r="B35" s="139">
        <v>385</v>
      </c>
      <c r="C35" s="144" t="str">
        <f>VLOOKUP(B35,'[1]LISTADO ATM'!$A$2:$B$922,2,0)</f>
        <v xml:space="preserve">ATM Plaza Verón I </v>
      </c>
      <c r="D35" s="151" t="s">
        <v>2428</v>
      </c>
      <c r="E35" s="160">
        <v>3336043330</v>
      </c>
    </row>
    <row r="36" spans="1:5" s="119" customFormat="1" ht="18" customHeight="1" x14ac:dyDescent="0.25">
      <c r="A36" s="144" t="str">
        <f>VLOOKUP(B36,'[1]LISTADO ATM'!$A$2:$C$922,3,0)</f>
        <v>SUR</v>
      </c>
      <c r="B36" s="139">
        <v>780</v>
      </c>
      <c r="C36" s="144" t="str">
        <f>VLOOKUP(B36,'[1]LISTADO ATM'!$A$2:$B$922,2,0)</f>
        <v xml:space="preserve">ATM Oficina Barahona I </v>
      </c>
      <c r="D36" s="151" t="s">
        <v>2428</v>
      </c>
      <c r="E36" s="160">
        <v>3336043331</v>
      </c>
    </row>
    <row r="37" spans="1:5" s="119" customFormat="1" ht="18" customHeight="1" x14ac:dyDescent="0.25">
      <c r="A37" s="144" t="str">
        <f>VLOOKUP(B37,'[1]LISTADO ATM'!$A$2:$C$922,3,0)</f>
        <v>DISTRITO NACIONAL</v>
      </c>
      <c r="B37" s="139">
        <v>967</v>
      </c>
      <c r="C37" s="144" t="str">
        <f>VLOOKUP(B37,'[1]LISTADO ATM'!$A$2:$B$922,2,0)</f>
        <v xml:space="preserve">ATM UNP Hiper Olé Autopista Duarte </v>
      </c>
      <c r="D37" s="151" t="s">
        <v>2428</v>
      </c>
      <c r="E37" s="160">
        <v>3336043334</v>
      </c>
    </row>
    <row r="38" spans="1:5" s="119" customFormat="1" ht="18" customHeight="1" x14ac:dyDescent="0.25">
      <c r="A38" s="144" t="str">
        <f>VLOOKUP(B38,'[1]LISTADO ATM'!$A$2:$C$922,3,0)</f>
        <v>DISTRITO NACIONAL</v>
      </c>
      <c r="B38" s="139">
        <v>980</v>
      </c>
      <c r="C38" s="144" t="str">
        <f>VLOOKUP(B38,'[1]LISTADO ATM'!$A$2:$B$922,2,0)</f>
        <v xml:space="preserve">ATM Oficina Bella Vista Mall II </v>
      </c>
      <c r="D38" s="151" t="s">
        <v>2428</v>
      </c>
      <c r="E38" s="160">
        <v>3336043085</v>
      </c>
    </row>
    <row r="39" spans="1:5" s="119" customFormat="1" ht="18" customHeight="1" x14ac:dyDescent="0.25">
      <c r="A39" s="144" t="str">
        <f>VLOOKUP(B39,'[1]LISTADO ATM'!$A$2:$C$922,3,0)</f>
        <v>NORTE</v>
      </c>
      <c r="B39" s="139">
        <v>431</v>
      </c>
      <c r="C39" s="144" t="str">
        <f>VLOOKUP(B39,'[1]LISTADO ATM'!$A$2:$B$922,2,0)</f>
        <v xml:space="preserve">ATM Autoservicio Sol (Santiago) </v>
      </c>
      <c r="D39" s="151" t="s">
        <v>2428</v>
      </c>
      <c r="E39" s="160">
        <v>3336043337</v>
      </c>
    </row>
    <row r="40" spans="1:5" s="119" customFormat="1" ht="18" customHeight="1" x14ac:dyDescent="0.25">
      <c r="A40" s="144" t="str">
        <f>VLOOKUP(B40,'[1]LISTADO ATM'!$A$2:$C$922,3,0)</f>
        <v>NORTE</v>
      </c>
      <c r="B40" s="139">
        <v>171</v>
      </c>
      <c r="C40" s="144" t="str">
        <f>VLOOKUP(B40,'[1]LISTADO ATM'!$A$2:$B$922,2,0)</f>
        <v xml:space="preserve">ATM Oficina Moca </v>
      </c>
      <c r="D40" s="151" t="s">
        <v>2428</v>
      </c>
      <c r="E40" s="160">
        <v>3336043340</v>
      </c>
    </row>
    <row r="41" spans="1:5" s="119" customFormat="1" ht="18" customHeight="1" x14ac:dyDescent="0.25">
      <c r="A41" s="144" t="str">
        <f>VLOOKUP(B41,'[1]LISTADO ATM'!$A$2:$C$922,3,0)</f>
        <v>NORTE</v>
      </c>
      <c r="B41" s="139">
        <v>716</v>
      </c>
      <c r="C41" s="144" t="str">
        <f>VLOOKUP(B41,'[1]LISTADO ATM'!$A$2:$B$922,2,0)</f>
        <v xml:space="preserve">ATM Oficina Zona Franca (Santiago) </v>
      </c>
      <c r="D41" s="151" t="s">
        <v>2428</v>
      </c>
      <c r="E41" s="160">
        <v>3336043344</v>
      </c>
    </row>
    <row r="42" spans="1:5" s="119" customFormat="1" ht="18" customHeight="1" x14ac:dyDescent="0.25">
      <c r="A42" s="144" t="str">
        <f>VLOOKUP(B42,'[1]LISTADO ATM'!$A$2:$C$922,3,0)</f>
        <v>DISTRITO NACIONAL</v>
      </c>
      <c r="B42" s="139">
        <v>722</v>
      </c>
      <c r="C42" s="144" t="str">
        <f>VLOOKUP(B42,'[1]LISTADO ATM'!$A$2:$B$922,2,0)</f>
        <v xml:space="preserve">ATM Oficina Charles de Gaulle III </v>
      </c>
      <c r="D42" s="151" t="s">
        <v>2428</v>
      </c>
      <c r="E42" s="160">
        <v>3336043347</v>
      </c>
    </row>
    <row r="43" spans="1:5" s="119" customFormat="1" ht="18" customHeight="1" x14ac:dyDescent="0.25">
      <c r="A43" s="144" t="str">
        <f>VLOOKUP(B43,'[1]LISTADO ATM'!$A$2:$C$922,3,0)</f>
        <v>NORTE</v>
      </c>
      <c r="B43" s="139">
        <v>373</v>
      </c>
      <c r="C43" s="144" t="str">
        <f>VLOOKUP(B43,'[1]LISTADO ATM'!$A$2:$B$922,2,0)</f>
        <v>S/M Tangui Nagua</v>
      </c>
      <c r="D43" s="151" t="s">
        <v>2428</v>
      </c>
      <c r="E43" s="160">
        <v>3336043348</v>
      </c>
    </row>
    <row r="44" spans="1:5" s="119" customFormat="1" ht="18" customHeight="1" x14ac:dyDescent="0.25">
      <c r="A44" s="144" t="str">
        <f>VLOOKUP(B44,'[1]LISTADO ATM'!$A$2:$C$922,3,0)</f>
        <v>NORTE</v>
      </c>
      <c r="B44" s="139">
        <v>396</v>
      </c>
      <c r="C44" s="144" t="str">
        <f>VLOOKUP(B44,'[1]LISTADO ATM'!$A$2:$B$922,2,0)</f>
        <v xml:space="preserve">ATM Oficina Plaza Ulloa (La Fuente) </v>
      </c>
      <c r="D44" s="151" t="s">
        <v>2428</v>
      </c>
      <c r="E44" s="160">
        <v>3336043351</v>
      </c>
    </row>
    <row r="45" spans="1:5" s="119" customFormat="1" ht="18" customHeight="1" x14ac:dyDescent="0.25">
      <c r="A45" s="144" t="str">
        <f>VLOOKUP(B45,'[1]LISTADO ATM'!$A$2:$C$922,3,0)</f>
        <v>DISTRITO NACIONAL</v>
      </c>
      <c r="B45" s="139">
        <v>562</v>
      </c>
      <c r="C45" s="144" t="str">
        <f>VLOOKUP(B45,'[1]LISTADO ATM'!$A$2:$B$922,2,0)</f>
        <v xml:space="preserve">ATM S/M Jumbo Carretera Mella </v>
      </c>
      <c r="D45" s="151" t="s">
        <v>2428</v>
      </c>
      <c r="E45" s="160">
        <v>3336043353</v>
      </c>
    </row>
    <row r="46" spans="1:5" s="119" customFormat="1" ht="18" customHeight="1" x14ac:dyDescent="0.25">
      <c r="A46" s="144" t="str">
        <f>VLOOKUP(B46,'[1]LISTADO ATM'!$A$2:$C$922,3,0)</f>
        <v>NORTE</v>
      </c>
      <c r="B46" s="139">
        <v>285</v>
      </c>
      <c r="C46" s="144" t="str">
        <f>VLOOKUP(B46,'[1]LISTADO ATM'!$A$2:$B$922,2,0)</f>
        <v xml:space="preserve">ATM Oficina Camino Real (Puerto Plata) </v>
      </c>
      <c r="D46" s="151" t="s">
        <v>2428</v>
      </c>
      <c r="E46" s="160">
        <v>3336043365</v>
      </c>
    </row>
    <row r="47" spans="1:5" s="119" customFormat="1" ht="18" customHeight="1" x14ac:dyDescent="0.25">
      <c r="A47" s="144" t="str">
        <f>VLOOKUP(B47,'[1]LISTADO ATM'!$A$2:$C$922,3,0)</f>
        <v>DISTRITO NACIONAL</v>
      </c>
      <c r="B47" s="139">
        <v>993</v>
      </c>
      <c r="C47" s="144" t="str">
        <f>VLOOKUP(B47,'[1]LISTADO ATM'!$A$2:$B$922,2,0)</f>
        <v xml:space="preserve">ATM Centro Medico Integral II </v>
      </c>
      <c r="D47" s="151" t="s">
        <v>2428</v>
      </c>
      <c r="E47" s="160">
        <v>3336043387</v>
      </c>
    </row>
    <row r="48" spans="1:5" s="119" customFormat="1" ht="18" customHeight="1" x14ac:dyDescent="0.25">
      <c r="A48" s="144" t="str">
        <f>VLOOKUP(B48,'[1]LISTADO ATM'!$A$2:$C$922,3,0)</f>
        <v>DISTRITO NACIONAL</v>
      </c>
      <c r="B48" s="139">
        <v>823</v>
      </c>
      <c r="C48" s="144" t="str">
        <f>VLOOKUP(B48,'[1]LISTADO ATM'!$A$2:$B$922,2,0)</f>
        <v xml:space="preserve">ATM UNP El Carril (Haina) </v>
      </c>
      <c r="D48" s="151" t="s">
        <v>2428</v>
      </c>
      <c r="E48" s="160">
        <v>3336043388</v>
      </c>
    </row>
    <row r="49" spans="1:5" s="119" customFormat="1" ht="18" customHeight="1" x14ac:dyDescent="0.25">
      <c r="A49" s="144" t="str">
        <f>VLOOKUP(B49,'[1]LISTADO ATM'!$A$2:$C$922,3,0)</f>
        <v>NORTE</v>
      </c>
      <c r="B49" s="139">
        <v>292</v>
      </c>
      <c r="C49" s="144" t="str">
        <f>VLOOKUP(B49,'[1]LISTADO ATM'!$A$2:$B$922,2,0)</f>
        <v xml:space="preserve">ATM UNP Castañuelas (Montecristi) </v>
      </c>
      <c r="D49" s="151" t="s">
        <v>2428</v>
      </c>
      <c r="E49" s="160">
        <v>3336043389</v>
      </c>
    </row>
    <row r="50" spans="1:5" s="119" customFormat="1" ht="19.5" customHeight="1" x14ac:dyDescent="0.25">
      <c r="A50" s="144" t="str">
        <f>VLOOKUP(B50,'[1]LISTADO ATM'!$A$2:$C$922,3,0)</f>
        <v>ESTE</v>
      </c>
      <c r="B50" s="139">
        <v>912</v>
      </c>
      <c r="C50" s="144" t="str">
        <f>VLOOKUP(B50,'[1]LISTADO ATM'!$A$2:$B$922,2,0)</f>
        <v xml:space="preserve">ATM Oficina San Pedro II </v>
      </c>
      <c r="D50" s="151" t="s">
        <v>2428</v>
      </c>
      <c r="E50" s="160">
        <v>3336043390</v>
      </c>
    </row>
    <row r="51" spans="1:5" s="119" customFormat="1" ht="19.5" customHeight="1" x14ac:dyDescent="0.25">
      <c r="A51" s="144" t="str">
        <f>VLOOKUP(B51,'[1]LISTADO ATM'!$A$2:$C$922,3,0)</f>
        <v>NORTE</v>
      </c>
      <c r="B51" s="139">
        <v>93</v>
      </c>
      <c r="C51" s="144" t="str">
        <f>VLOOKUP(B51,'[1]LISTADO ATM'!$A$2:$B$922,2,0)</f>
        <v xml:space="preserve">ATM Oficina Cotuí </v>
      </c>
      <c r="D51" s="151" t="s">
        <v>2428</v>
      </c>
      <c r="E51" s="160">
        <v>3336043392</v>
      </c>
    </row>
    <row r="52" spans="1:5" s="119" customFormat="1" ht="19.5" customHeight="1" x14ac:dyDescent="0.25">
      <c r="A52" s="144" t="str">
        <f>VLOOKUP(B52,'[1]LISTADO ATM'!$A$2:$C$922,3,0)</f>
        <v>DISTRITO NACIONAL</v>
      </c>
      <c r="B52" s="139">
        <v>20</v>
      </c>
      <c r="C52" s="144" t="str">
        <f>VLOOKUP(B52,'[1]LISTADO ATM'!$A$2:$B$922,2,0)</f>
        <v>ATM S/M Aprezio Las Palmas</v>
      </c>
      <c r="D52" s="151" t="s">
        <v>2428</v>
      </c>
      <c r="E52" s="160">
        <v>3336043393</v>
      </c>
    </row>
    <row r="53" spans="1:5" s="119" customFormat="1" ht="19.5" customHeight="1" x14ac:dyDescent="0.25">
      <c r="A53" s="144" t="str">
        <f>VLOOKUP(B53,'[1]LISTADO ATM'!$A$2:$C$922,3,0)</f>
        <v>SUR</v>
      </c>
      <c r="B53" s="139">
        <v>45</v>
      </c>
      <c r="C53" s="144" t="str">
        <f>VLOOKUP(B53,'[1]LISTADO ATM'!$A$2:$B$922,2,0)</f>
        <v xml:space="preserve">ATM Oficina Tamayo </v>
      </c>
      <c r="D53" s="151" t="s">
        <v>2428</v>
      </c>
      <c r="E53" s="160">
        <v>3336043394</v>
      </c>
    </row>
    <row r="54" spans="1:5" s="119" customFormat="1" ht="19.5" customHeight="1" x14ac:dyDescent="0.25">
      <c r="A54" s="144" t="str">
        <f>VLOOKUP(B54,'[1]LISTADO ATM'!$A$2:$C$922,3,0)</f>
        <v>DISTRITO NACIONAL</v>
      </c>
      <c r="B54" s="139">
        <v>408</v>
      </c>
      <c r="C54" s="144" t="str">
        <f>VLOOKUP(B54,'[1]LISTADO ATM'!$A$2:$B$922,2,0)</f>
        <v xml:space="preserve">ATM Autobanco Las Palmas de Herrera </v>
      </c>
      <c r="D54" s="151" t="s">
        <v>2428</v>
      </c>
      <c r="E54" s="160">
        <v>3336043395</v>
      </c>
    </row>
    <row r="55" spans="1:5" s="119" customFormat="1" ht="19.5" customHeight="1" x14ac:dyDescent="0.25">
      <c r="A55" s="144" t="str">
        <f>VLOOKUP(B55,'[1]LISTADO ATM'!$A$2:$C$922,3,0)</f>
        <v>SUR</v>
      </c>
      <c r="B55" s="139">
        <v>301</v>
      </c>
      <c r="C55" s="144" t="str">
        <f>VLOOKUP(B55,'[1]LISTADO ATM'!$A$2:$B$922,2,0)</f>
        <v xml:space="preserve">ATM UNP Alfa y Omega (Barahona) </v>
      </c>
      <c r="D55" s="151" t="s">
        <v>2428</v>
      </c>
      <c r="E55" s="160">
        <v>3336043396</v>
      </c>
    </row>
    <row r="56" spans="1:5" s="119" customFormat="1" ht="19.5" customHeight="1" x14ac:dyDescent="0.25">
      <c r="A56" s="144" t="str">
        <f>VLOOKUP(B56,'[1]LISTADO ATM'!$A$2:$C$922,3,0)</f>
        <v>NORTE</v>
      </c>
      <c r="B56" s="139">
        <v>151</v>
      </c>
      <c r="C56" s="144" t="str">
        <f>VLOOKUP(B56,'[1]LISTADO ATM'!$A$2:$B$922,2,0)</f>
        <v xml:space="preserve">ATM Oficina Nagua </v>
      </c>
      <c r="D56" s="151" t="s">
        <v>2428</v>
      </c>
      <c r="E56" s="160">
        <v>3336043400</v>
      </c>
    </row>
    <row r="57" spans="1:5" s="119" customFormat="1" ht="19.5" customHeight="1" x14ac:dyDescent="0.25">
      <c r="A57" s="144" t="str">
        <f>VLOOKUP(B57,'[1]LISTADO ATM'!$A$2:$C$922,3,0)</f>
        <v>DISTRITO NACIONAL</v>
      </c>
      <c r="B57" s="139">
        <v>918</v>
      </c>
      <c r="C57" s="144" t="str">
        <f>VLOOKUP(B57,'[1]LISTADO ATM'!$A$2:$B$922,2,0)</f>
        <v xml:space="preserve">ATM S/M Liverpool de la Jacobo Majluta </v>
      </c>
      <c r="D57" s="151" t="s">
        <v>2428</v>
      </c>
      <c r="E57" s="160">
        <v>3336043403</v>
      </c>
    </row>
    <row r="58" spans="1:5" s="119" customFormat="1" ht="19.5" customHeight="1" x14ac:dyDescent="0.25">
      <c r="A58" s="144" t="str">
        <f>VLOOKUP(B58,'[1]LISTADO ATM'!$A$2:$C$922,3,0)</f>
        <v>ESTE</v>
      </c>
      <c r="B58" s="139">
        <v>117</v>
      </c>
      <c r="C58" s="144" t="str">
        <f>VLOOKUP(B58,'[1]LISTADO ATM'!$A$2:$B$922,2,0)</f>
        <v xml:space="preserve">ATM Oficina El Seybo </v>
      </c>
      <c r="D58" s="151" t="s">
        <v>2428</v>
      </c>
      <c r="E58" s="160">
        <v>3336043413</v>
      </c>
    </row>
    <row r="59" spans="1:5" s="119" customFormat="1" ht="19.5" customHeight="1" x14ac:dyDescent="0.25">
      <c r="A59" s="144" t="str">
        <f>VLOOKUP(B59,'[1]LISTADO ATM'!$A$2:$C$922,3,0)</f>
        <v>ESTE</v>
      </c>
      <c r="B59" s="139">
        <v>159</v>
      </c>
      <c r="C59" s="144" t="str">
        <f>VLOOKUP(B59,'[1]LISTADO ATM'!$A$2:$B$922,2,0)</f>
        <v xml:space="preserve">ATM Hotel Dreams Bayahibe I </v>
      </c>
      <c r="D59" s="151" t="s">
        <v>2428</v>
      </c>
      <c r="E59" s="160">
        <v>3336043415</v>
      </c>
    </row>
    <row r="60" spans="1:5" s="119" customFormat="1" ht="19.5" customHeight="1" x14ac:dyDescent="0.25">
      <c r="A60" s="144" t="str">
        <f>VLOOKUP(B60,'[1]LISTADO ATM'!$A$2:$C$922,3,0)</f>
        <v>DISTRITO NACIONAL</v>
      </c>
      <c r="B60" s="139">
        <v>434</v>
      </c>
      <c r="C60" s="144" t="str">
        <f>VLOOKUP(B60,'[1]LISTADO ATM'!$A$2:$B$922,2,0)</f>
        <v xml:space="preserve">ATM Generadora Hidroeléctrica Dom. (EGEHID) </v>
      </c>
      <c r="D60" s="151" t="s">
        <v>2428</v>
      </c>
      <c r="E60" s="160">
        <v>3336043420</v>
      </c>
    </row>
    <row r="61" spans="1:5" s="119" customFormat="1" ht="19.5" customHeight="1" x14ac:dyDescent="0.25">
      <c r="A61" s="144" t="str">
        <f>VLOOKUP(B61,'[1]LISTADO ATM'!$A$2:$C$922,3,0)</f>
        <v>DISTRITO NACIONAL</v>
      </c>
      <c r="B61" s="139">
        <v>554</v>
      </c>
      <c r="C61" s="144" t="str">
        <f>VLOOKUP(B61,'[1]LISTADO ATM'!$A$2:$B$922,2,0)</f>
        <v xml:space="preserve">ATM Oficina Isabel La Católica I </v>
      </c>
      <c r="D61" s="151" t="s">
        <v>2428</v>
      </c>
      <c r="E61" s="160">
        <v>3336043423</v>
      </c>
    </row>
    <row r="62" spans="1:5" s="119" customFormat="1" ht="19.5" customHeight="1" x14ac:dyDescent="0.25">
      <c r="A62" s="144" t="str">
        <f>VLOOKUP(B62,'[1]LISTADO ATM'!$A$2:$C$922,3,0)</f>
        <v>SUR</v>
      </c>
      <c r="B62" s="139">
        <v>592</v>
      </c>
      <c r="C62" s="144" t="str">
        <f>VLOOKUP(B62,'[1]LISTADO ATM'!$A$2:$B$922,2,0)</f>
        <v xml:space="preserve">ATM Centro de Caja San Cristóbal I </v>
      </c>
      <c r="D62" s="151" t="s">
        <v>2428</v>
      </c>
      <c r="E62" s="160">
        <v>3336043424</v>
      </c>
    </row>
    <row r="63" spans="1:5" s="119" customFormat="1" ht="19.5" customHeight="1" x14ac:dyDescent="0.25">
      <c r="A63" s="144" t="str">
        <f>VLOOKUP(B63,'[1]LISTADO ATM'!$A$2:$C$922,3,0)</f>
        <v>NORTE</v>
      </c>
      <c r="B63" s="139">
        <v>605</v>
      </c>
      <c r="C63" s="144" t="str">
        <f>VLOOKUP(B63,'[1]LISTADO ATM'!$A$2:$B$922,2,0)</f>
        <v xml:space="preserve">ATM Oficina Bonao I </v>
      </c>
      <c r="D63" s="151" t="s">
        <v>2428</v>
      </c>
      <c r="E63" s="160">
        <v>3336043425</v>
      </c>
    </row>
    <row r="64" spans="1:5" s="119" customFormat="1" ht="19.5" customHeight="1" x14ac:dyDescent="0.25">
      <c r="A64" s="144" t="str">
        <f>VLOOKUP(B64,'[1]LISTADO ATM'!$A$2:$C$922,3,0)</f>
        <v>ESTE</v>
      </c>
      <c r="B64" s="139">
        <v>963</v>
      </c>
      <c r="C64" s="144" t="str">
        <f>VLOOKUP(B64,'[1]LISTADO ATM'!$A$2:$B$922,2,0)</f>
        <v xml:space="preserve">ATM Multiplaza La Romana </v>
      </c>
      <c r="D64" s="151" t="s">
        <v>2428</v>
      </c>
      <c r="E64" s="160">
        <v>3336043426</v>
      </c>
    </row>
    <row r="65" spans="1:6" s="119" customFormat="1" ht="19.5" customHeight="1" x14ac:dyDescent="0.25">
      <c r="A65" s="144" t="str">
        <f>VLOOKUP(B65,'[1]LISTADO ATM'!$A$2:$C$922,3,0)</f>
        <v>ESTE</v>
      </c>
      <c r="B65" s="139">
        <v>772</v>
      </c>
      <c r="C65" s="144" t="str">
        <f>VLOOKUP(B65,'[1]LISTADO ATM'!$A$2:$B$922,2,0)</f>
        <v xml:space="preserve">ATM UNP Yamasá </v>
      </c>
      <c r="D65" s="151" t="s">
        <v>2428</v>
      </c>
      <c r="E65" s="160" t="s">
        <v>2660</v>
      </c>
    </row>
    <row r="66" spans="1:6" s="119" customFormat="1" ht="19.5" customHeight="1" x14ac:dyDescent="0.25">
      <c r="A66" s="144" t="str">
        <f>VLOOKUP(B66,'[1]LISTADO ATM'!$A$2:$C$922,3,0)</f>
        <v>DISTRITO NACIONAL</v>
      </c>
      <c r="B66" s="139">
        <v>24</v>
      </c>
      <c r="C66" s="144" t="str">
        <f>VLOOKUP(B66,'[1]LISTADO ATM'!$A$2:$B$922,2,0)</f>
        <v xml:space="preserve">ATM Oficina Eusebio Manzueta </v>
      </c>
      <c r="D66" s="151" t="s">
        <v>2428</v>
      </c>
      <c r="E66" s="160" t="s">
        <v>2656</v>
      </c>
    </row>
    <row r="67" spans="1:6" s="119" customFormat="1" ht="19.5" customHeight="1" x14ac:dyDescent="0.25">
      <c r="A67" s="144" t="str">
        <f>VLOOKUP(B67,'[1]LISTADO ATM'!$A$2:$C$922,3,0)</f>
        <v>NORTE</v>
      </c>
      <c r="B67" s="139">
        <v>664</v>
      </c>
      <c r="C67" s="144" t="str">
        <f>VLOOKUP(B67,'[1]LISTADO ATM'!$A$2:$B$922,2,0)</f>
        <v>ATM S/M Asfer (Constanza)</v>
      </c>
      <c r="D67" s="151" t="s">
        <v>2428</v>
      </c>
      <c r="E67" s="160" t="s">
        <v>2647</v>
      </c>
    </row>
    <row r="68" spans="1:6" s="119" customFormat="1" ht="19.5" customHeight="1" x14ac:dyDescent="0.25">
      <c r="A68" s="144" t="str">
        <f>VLOOKUP(B68,'[1]LISTADO ATM'!$A$2:$C$922,3,0)</f>
        <v>DISTRITO NACIONAL</v>
      </c>
      <c r="B68" s="139">
        <v>813</v>
      </c>
      <c r="C68" s="144" t="str">
        <f>VLOOKUP(B68,'[1]LISTADO ATM'!$A$2:$B$922,2,0)</f>
        <v>ATM Oficina Occidental Mall</v>
      </c>
      <c r="D68" s="151" t="s">
        <v>2428</v>
      </c>
      <c r="E68" s="160" t="s">
        <v>2644</v>
      </c>
    </row>
    <row r="69" spans="1:6" s="119" customFormat="1" ht="19.5" customHeight="1" x14ac:dyDescent="0.25">
      <c r="A69" s="144" t="str">
        <f>VLOOKUP(B69,'[1]LISTADO ATM'!$A$2:$C$922,3,0)</f>
        <v>NORTE</v>
      </c>
      <c r="B69" s="139">
        <v>941</v>
      </c>
      <c r="C69" s="144" t="str">
        <f>VLOOKUP(B69,'[1]LISTADO ATM'!$A$2:$B$922,2,0)</f>
        <v xml:space="preserve">ATM Estación Next (Puerto Plata) </v>
      </c>
      <c r="D69" s="151" t="s">
        <v>2428</v>
      </c>
      <c r="E69" s="160" t="s">
        <v>2642</v>
      </c>
    </row>
    <row r="70" spans="1:6" s="119" customFormat="1" ht="19.5" customHeight="1" x14ac:dyDescent="0.25">
      <c r="A70" s="144" t="str">
        <f>VLOOKUP(B70,'[1]LISTADO ATM'!$A$2:$C$922,3,0)</f>
        <v>NORTE</v>
      </c>
      <c r="B70" s="139">
        <v>741</v>
      </c>
      <c r="C70" s="144" t="str">
        <f>VLOOKUP(B70,'[1]LISTADO ATM'!$A$2:$B$922,2,0)</f>
        <v>ATM CURNE UASD San Francisco de Macorís</v>
      </c>
      <c r="D70" s="151" t="s">
        <v>2428</v>
      </c>
      <c r="E70" s="160" t="s">
        <v>2640</v>
      </c>
    </row>
    <row r="71" spans="1:6" s="119" customFormat="1" ht="19.5" customHeight="1" x14ac:dyDescent="0.25">
      <c r="A71" s="144" t="str">
        <f>VLOOKUP(B71,'[1]LISTADO ATM'!$A$2:$C$922,3,0)</f>
        <v>DISTRITO NACIONAL</v>
      </c>
      <c r="B71" s="139">
        <v>541</v>
      </c>
      <c r="C71" s="144" t="str">
        <f>VLOOKUP(B71,'[1]LISTADO ATM'!$A$2:$B$922,2,0)</f>
        <v xml:space="preserve">ATM Oficina Sambil II </v>
      </c>
      <c r="D71" s="151" t="s">
        <v>2428</v>
      </c>
      <c r="E71" s="160" t="s">
        <v>2638</v>
      </c>
    </row>
    <row r="72" spans="1:6" s="119" customFormat="1" ht="19.5" customHeight="1" x14ac:dyDescent="0.25">
      <c r="A72" s="148"/>
      <c r="B72" s="149">
        <f>COUNT(B19:B71)</f>
        <v>53</v>
      </c>
      <c r="C72" s="185"/>
      <c r="D72" s="186"/>
      <c r="E72" s="187"/>
    </row>
    <row r="73" spans="1:6" s="119" customFormat="1" ht="19.5" customHeight="1" thickBot="1" x14ac:dyDescent="0.3">
      <c r="A73" s="170"/>
      <c r="B73" s="171"/>
      <c r="C73" s="171"/>
      <c r="D73" s="171"/>
      <c r="E73" s="172"/>
    </row>
    <row r="74" spans="1:6" s="119" customFormat="1" ht="19.5" customHeight="1" thickBot="1" x14ac:dyDescent="0.3">
      <c r="A74" s="207" t="s">
        <v>2433</v>
      </c>
      <c r="B74" s="208"/>
      <c r="C74" s="208"/>
      <c r="D74" s="208"/>
      <c r="E74" s="209"/>
    </row>
    <row r="75" spans="1:6" s="119" customFormat="1" ht="18" customHeight="1" x14ac:dyDescent="0.25">
      <c r="A75" s="147" t="s">
        <v>15</v>
      </c>
      <c r="B75" s="147" t="s">
        <v>2407</v>
      </c>
      <c r="C75" s="147" t="s">
        <v>46</v>
      </c>
      <c r="D75" s="158" t="s">
        <v>2410</v>
      </c>
      <c r="E75" s="158" t="s">
        <v>2408</v>
      </c>
    </row>
    <row r="76" spans="1:6" s="119" customFormat="1" ht="18" customHeight="1" x14ac:dyDescent="0.25">
      <c r="A76" s="144" t="str">
        <f>VLOOKUP(B76,'[1]LISTADO ATM'!$A$2:$C$922,3,0)</f>
        <v>DISTRITO NACIONAL</v>
      </c>
      <c r="B76" s="139">
        <v>490</v>
      </c>
      <c r="C76" s="144" t="str">
        <f>VLOOKUP(B76,'[1]LISTADO ATM'!$A$2:$B$922,2,0)</f>
        <v xml:space="preserve">ATM Hospital Ney Arias Lora </v>
      </c>
      <c r="D76" s="155" t="s">
        <v>2433</v>
      </c>
      <c r="E76" s="139">
        <v>3336039218</v>
      </c>
    </row>
    <row r="77" spans="1:6" ht="18.75" customHeight="1" x14ac:dyDescent="0.25">
      <c r="A77" s="144" t="str">
        <f>VLOOKUP(B77,'[1]LISTADO ATM'!$A$2:$C$922,3,0)</f>
        <v>DISTRITO NACIONAL</v>
      </c>
      <c r="B77" s="139">
        <v>810</v>
      </c>
      <c r="C77" s="144" t="str">
        <f>VLOOKUP(B77,'[1]LISTADO ATM'!$A$2:$B$922,2,0)</f>
        <v xml:space="preserve">ATM UNP Multicentro La Sirena José Contreras </v>
      </c>
      <c r="D77" s="155" t="s">
        <v>2433</v>
      </c>
      <c r="E77" s="139" t="s">
        <v>2665</v>
      </c>
      <c r="F77" s="119"/>
    </row>
    <row r="78" spans="1:6" ht="18.75" customHeight="1" x14ac:dyDescent="0.25">
      <c r="A78" s="144" t="str">
        <f>VLOOKUP(B78,'[1]LISTADO ATM'!$A$2:$C$922,3,0)</f>
        <v>DISTRITO NACIONAL</v>
      </c>
      <c r="B78" s="139">
        <v>676</v>
      </c>
      <c r="C78" s="144" t="str">
        <f>VLOOKUP(B78,'[1]LISTADO ATM'!$A$2:$B$922,2,0)</f>
        <v>ATM S/M Bravo Colina Del Oeste</v>
      </c>
      <c r="D78" s="155" t="s">
        <v>2433</v>
      </c>
      <c r="E78" s="139" t="s">
        <v>2666</v>
      </c>
      <c r="F78" s="119"/>
    </row>
    <row r="79" spans="1:6" ht="18.75" customHeight="1" x14ac:dyDescent="0.25">
      <c r="A79" s="144" t="str">
        <f>VLOOKUP(B79,'[1]LISTADO ATM'!$A$2:$C$922,3,0)</f>
        <v>DISTRITO NACIONAL</v>
      </c>
      <c r="B79" s="139">
        <v>970</v>
      </c>
      <c r="C79" s="144" t="str">
        <f>VLOOKUP(B79,'[1]LISTADO ATM'!$A$2:$B$922,2,0)</f>
        <v xml:space="preserve">ATM S/M Olé Haina </v>
      </c>
      <c r="D79" s="155" t="s">
        <v>2433</v>
      </c>
      <c r="E79" s="139">
        <v>3336043202</v>
      </c>
      <c r="F79" s="119"/>
    </row>
    <row r="80" spans="1:6" s="138" customFormat="1" ht="18.75" customHeight="1" x14ac:dyDescent="0.25">
      <c r="A80" s="144" t="str">
        <f>VLOOKUP(B80,'[1]LISTADO ATM'!$A$2:$C$922,3,0)</f>
        <v>DISTRITO NACIONAL</v>
      </c>
      <c r="B80" s="139">
        <v>570</v>
      </c>
      <c r="C80" s="144" t="str">
        <f>VLOOKUP(B80,'[1]LISTADO ATM'!$A$2:$B$922,2,0)</f>
        <v xml:space="preserve">ATM S/M Liverpool Villa Mella </v>
      </c>
      <c r="D80" s="155" t="s">
        <v>2433</v>
      </c>
      <c r="E80" s="139">
        <v>3336042912</v>
      </c>
    </row>
    <row r="81" spans="1:5" s="119" customFormat="1" ht="18.75" customHeight="1" x14ac:dyDescent="0.25">
      <c r="A81" s="144" t="str">
        <f>VLOOKUP(B81,'[1]LISTADO ATM'!$A$2:$C$922,3,0)</f>
        <v>ESTE</v>
      </c>
      <c r="B81" s="139">
        <v>842</v>
      </c>
      <c r="C81" s="144" t="str">
        <f>VLOOKUP(B81,'[1]LISTADO ATM'!$A$2:$B$922,2,0)</f>
        <v xml:space="preserve">ATM Plaza Orense II (La Romana) </v>
      </c>
      <c r="D81" s="155" t="s">
        <v>2433</v>
      </c>
      <c r="E81" s="139">
        <v>3336043325</v>
      </c>
    </row>
    <row r="82" spans="1:5" s="119" customFormat="1" ht="18.75" customHeight="1" x14ac:dyDescent="0.25">
      <c r="A82" s="144" t="str">
        <f>VLOOKUP(B82,'[1]LISTADO ATM'!$A$2:$C$922,3,0)</f>
        <v>NORTE</v>
      </c>
      <c r="B82" s="139">
        <v>88</v>
      </c>
      <c r="C82" s="144" t="str">
        <f>VLOOKUP(B82,'[1]LISTADO ATM'!$A$2:$B$922,2,0)</f>
        <v xml:space="preserve">ATM S/M La Fuente (Santiago) </v>
      </c>
      <c r="D82" s="155" t="s">
        <v>2433</v>
      </c>
      <c r="E82" s="139">
        <v>3336043338</v>
      </c>
    </row>
    <row r="83" spans="1:5" s="119" customFormat="1" ht="18.75" customHeight="1" x14ac:dyDescent="0.25">
      <c r="A83" s="144" t="str">
        <f>VLOOKUP(B83,'[1]LISTADO ATM'!$A$2:$C$922,3,0)</f>
        <v>DISTRITO NACIONAL</v>
      </c>
      <c r="B83" s="139">
        <v>160</v>
      </c>
      <c r="C83" s="144" t="str">
        <f>VLOOKUP(B83,'[1]LISTADO ATM'!$A$2:$B$922,2,0)</f>
        <v xml:space="preserve">ATM Oficina Herrera </v>
      </c>
      <c r="D83" s="155" t="s">
        <v>2433</v>
      </c>
      <c r="E83" s="139">
        <v>3336043352</v>
      </c>
    </row>
    <row r="84" spans="1:5" ht="18" x14ac:dyDescent="0.25">
      <c r="A84" s="145" t="str">
        <f>VLOOKUP(B84,'[1]LISTADO ATM'!$A$2:$C$922,3,0)</f>
        <v>NORTE</v>
      </c>
      <c r="B84" s="139">
        <v>882</v>
      </c>
      <c r="C84" s="144" t="str">
        <f>VLOOKUP(B84,'[1]LISTADO ATM'!$A$2:$B$922,2,0)</f>
        <v xml:space="preserve">ATM Oficina Moca II </v>
      </c>
      <c r="D84" s="155" t="s">
        <v>2433</v>
      </c>
      <c r="E84" s="139">
        <v>3336043356</v>
      </c>
    </row>
    <row r="85" spans="1:5" ht="18.75" customHeight="1" x14ac:dyDescent="0.25">
      <c r="A85" s="145" t="str">
        <f>VLOOKUP(B85,'[1]LISTADO ATM'!$A$2:$C$922,3,0)</f>
        <v>SUR</v>
      </c>
      <c r="B85" s="139">
        <v>512</v>
      </c>
      <c r="C85" s="144" t="str">
        <f>VLOOKUP(B85,'[1]LISTADO ATM'!$A$2:$B$922,2,0)</f>
        <v>ATM Plaza Jesús Ferreira</v>
      </c>
      <c r="D85" s="155" t="s">
        <v>2433</v>
      </c>
      <c r="E85" s="139">
        <v>3336043364</v>
      </c>
    </row>
    <row r="86" spans="1:5" ht="18.75" customHeight="1" x14ac:dyDescent="0.25">
      <c r="A86" s="145" t="str">
        <f>VLOOKUP(B86,'[1]LISTADO ATM'!$A$2:$C$922,3,0)</f>
        <v>DISTRITO NACIONAL</v>
      </c>
      <c r="B86" s="139">
        <v>515</v>
      </c>
      <c r="C86" s="144" t="str">
        <f>VLOOKUP(B86,'[1]LISTADO ATM'!$A$2:$B$922,2,0)</f>
        <v xml:space="preserve">ATM Oficina Agora Mall I </v>
      </c>
      <c r="D86" s="155" t="s">
        <v>2433</v>
      </c>
      <c r="E86" s="139">
        <v>3336043368</v>
      </c>
    </row>
    <row r="87" spans="1:5" ht="18" x14ac:dyDescent="0.25">
      <c r="A87" s="145" t="str">
        <f>VLOOKUP(B87,'[1]LISTADO ATM'!$A$2:$C$922,3,0)</f>
        <v>SUR</v>
      </c>
      <c r="B87" s="139">
        <v>766</v>
      </c>
      <c r="C87" s="144" t="str">
        <f>VLOOKUP(B87,'[1]LISTADO ATM'!$A$2:$B$922,2,0)</f>
        <v xml:space="preserve">ATM Oficina Azua II </v>
      </c>
      <c r="D87" s="155" t="s">
        <v>2433</v>
      </c>
      <c r="E87" s="139">
        <v>3336043397</v>
      </c>
    </row>
    <row r="88" spans="1:5" ht="18.75" customHeight="1" x14ac:dyDescent="0.25">
      <c r="A88" s="145" t="str">
        <f>VLOOKUP(B88,'[1]LISTADO ATM'!$A$2:$C$922,3,0)</f>
        <v>ESTE</v>
      </c>
      <c r="B88" s="139">
        <v>386</v>
      </c>
      <c r="C88" s="144" t="str">
        <f>VLOOKUP(B88,'[1]LISTADO ATM'!$A$2:$B$922,2,0)</f>
        <v xml:space="preserve">ATM Plaza Verón II </v>
      </c>
      <c r="D88" s="155" t="s">
        <v>2433</v>
      </c>
      <c r="E88" s="139">
        <v>3336043398</v>
      </c>
    </row>
    <row r="89" spans="1:5" ht="18.75" customHeight="1" x14ac:dyDescent="0.25">
      <c r="A89" s="145" t="str">
        <f>VLOOKUP(B89,'[1]LISTADO ATM'!$A$2:$C$922,3,0)</f>
        <v>DISTRITO NACIONAL</v>
      </c>
      <c r="B89" s="139">
        <v>566</v>
      </c>
      <c r="C89" s="144" t="str">
        <f>VLOOKUP(B89,'[1]LISTADO ATM'!$A$2:$B$922,2,0)</f>
        <v xml:space="preserve">ATM Hiper Olé Aut. Duarte </v>
      </c>
      <c r="D89" s="155" t="s">
        <v>2433</v>
      </c>
      <c r="E89" s="139">
        <v>3336043399</v>
      </c>
    </row>
    <row r="90" spans="1:5" ht="18.75" customHeight="1" x14ac:dyDescent="0.25">
      <c r="A90" s="145" t="str">
        <f>VLOOKUP(B90,'[1]LISTADO ATM'!$A$2:$C$922,3,0)</f>
        <v>NORTE</v>
      </c>
      <c r="B90" s="139">
        <v>380</v>
      </c>
      <c r="C90" s="144" t="str">
        <f>VLOOKUP(B90,'[1]LISTADO ATM'!$A$2:$B$922,2,0)</f>
        <v xml:space="preserve">ATM Oficina Navarrete </v>
      </c>
      <c r="D90" s="155" t="s">
        <v>2433</v>
      </c>
      <c r="E90" s="139">
        <v>3336043401</v>
      </c>
    </row>
    <row r="91" spans="1:5" ht="18" x14ac:dyDescent="0.25">
      <c r="A91" s="145" t="str">
        <f>VLOOKUP(B91,'[1]LISTADO ATM'!$A$2:$C$922,3,0)</f>
        <v>DISTRITO NACIONAL</v>
      </c>
      <c r="B91" s="139">
        <v>363</v>
      </c>
      <c r="C91" s="144" t="str">
        <f>VLOOKUP(B91,'[1]LISTADO ATM'!$A$2:$B$922,2,0)</f>
        <v>ATM S/M Bravo Villa Mella</v>
      </c>
      <c r="D91" s="155" t="s">
        <v>2433</v>
      </c>
      <c r="E91" s="139">
        <v>3336042923</v>
      </c>
    </row>
    <row r="92" spans="1:5" ht="18" x14ac:dyDescent="0.25">
      <c r="A92" s="145" t="str">
        <f>VLOOKUP(B92,'[1]LISTADO ATM'!$A$2:$C$922,3,0)</f>
        <v>ESTE</v>
      </c>
      <c r="B92" s="139">
        <v>673</v>
      </c>
      <c r="C92" s="144" t="str">
        <f>VLOOKUP(B92,'[1]LISTADO ATM'!$A$2:$B$922,2,0)</f>
        <v>ATM Clínica Dr. Cruz Jiminián</v>
      </c>
      <c r="D92" s="155" t="s">
        <v>2433</v>
      </c>
      <c r="E92" s="139">
        <v>3336043411</v>
      </c>
    </row>
    <row r="93" spans="1:5" ht="18" x14ac:dyDescent="0.25">
      <c r="A93" s="145" t="str">
        <f>VLOOKUP(B93,'[1]LISTADO ATM'!$A$2:$C$922,3,0)</f>
        <v>DISTRITO NACIONAL</v>
      </c>
      <c r="B93" s="139">
        <v>237</v>
      </c>
      <c r="C93" s="144" t="str">
        <f>VLOOKUP(B93,'[1]LISTADO ATM'!$A$2:$B$922,2,0)</f>
        <v xml:space="preserve">ATM UNP Plaza Vásquez </v>
      </c>
      <c r="D93" s="155" t="s">
        <v>2433</v>
      </c>
      <c r="E93" s="139">
        <v>3336043416</v>
      </c>
    </row>
    <row r="94" spans="1:5" ht="18.75" customHeight="1" x14ac:dyDescent="0.25">
      <c r="A94" s="145" t="str">
        <f>VLOOKUP(B94,'[1]LISTADO ATM'!$A$2:$C$922,3,0)</f>
        <v>DISTRITO NACIONAL</v>
      </c>
      <c r="B94" s="139">
        <v>325</v>
      </c>
      <c r="C94" s="144" t="str">
        <f>VLOOKUP(B94,'[1]LISTADO ATM'!$A$2:$B$922,2,0)</f>
        <v>ATM Casa Edwin</v>
      </c>
      <c r="D94" s="155" t="s">
        <v>2433</v>
      </c>
      <c r="E94" s="139">
        <v>3336043418</v>
      </c>
    </row>
    <row r="95" spans="1:5" ht="18" x14ac:dyDescent="0.25">
      <c r="A95" s="145" t="str">
        <f>VLOOKUP(B95,'[1]LISTADO ATM'!$A$2:$C$922,3,0)</f>
        <v>DISTRITO NACIONAL</v>
      </c>
      <c r="B95" s="139">
        <v>527</v>
      </c>
      <c r="C95" s="144" t="str">
        <f>VLOOKUP(B95,'[1]LISTADO ATM'!$A$2:$B$922,2,0)</f>
        <v>ATM Oficina Zona Oriental II</v>
      </c>
      <c r="D95" s="155" t="s">
        <v>2433</v>
      </c>
      <c r="E95" s="139">
        <v>3336043422</v>
      </c>
    </row>
    <row r="96" spans="1:5" ht="18" x14ac:dyDescent="0.25">
      <c r="A96" s="145" t="str">
        <f>VLOOKUP(B96,'[1]LISTADO ATM'!$A$2:$C$922,3,0)</f>
        <v>ESTE</v>
      </c>
      <c r="B96" s="139">
        <v>293</v>
      </c>
      <c r="C96" s="144" t="str">
        <f>VLOOKUP(B96,'[1]LISTADO ATM'!$A$2:$B$922,2,0)</f>
        <v xml:space="preserve">ATM S/M Nueva Visión (San Pedro) </v>
      </c>
      <c r="D96" s="155" t="s">
        <v>2433</v>
      </c>
      <c r="E96" s="139" t="s">
        <v>2659</v>
      </c>
    </row>
    <row r="97" spans="1:5" ht="18" x14ac:dyDescent="0.25">
      <c r="A97" s="145" t="str">
        <f>VLOOKUP(B97,'[1]LISTADO ATM'!$A$2:$C$922,3,0)</f>
        <v>DISTRITO NACIONAL</v>
      </c>
      <c r="B97" s="139">
        <v>539</v>
      </c>
      <c r="C97" s="144" t="str">
        <f>VLOOKUP(B97,'[1]LISTADO ATM'!$A$2:$B$922,2,0)</f>
        <v>ATM S/M La Cadena Los Proceres</v>
      </c>
      <c r="D97" s="155" t="s">
        <v>2433</v>
      </c>
      <c r="E97" s="139" t="s">
        <v>2658</v>
      </c>
    </row>
    <row r="98" spans="1:5" ht="18.75" customHeight="1" x14ac:dyDescent="0.25">
      <c r="A98" s="145" t="str">
        <f>VLOOKUP(B98,'[1]LISTADO ATM'!$A$2:$C$922,3,0)</f>
        <v>DISTRITO NACIONAL</v>
      </c>
      <c r="B98" s="139">
        <v>717</v>
      </c>
      <c r="C98" s="144" t="str">
        <f>VLOOKUP(B98,'[1]LISTADO ATM'!$A$2:$B$922,2,0)</f>
        <v xml:space="preserve">ATM Oficina Los Alcarrizos </v>
      </c>
      <c r="D98" s="155" t="s">
        <v>2433</v>
      </c>
      <c r="E98" s="139" t="s">
        <v>2657</v>
      </c>
    </row>
    <row r="99" spans="1:5" ht="18" x14ac:dyDescent="0.25">
      <c r="A99" s="145" t="str">
        <f>VLOOKUP(B99,'[1]LISTADO ATM'!$A$2:$C$922,3,0)</f>
        <v>DISTRITO NACIONAL</v>
      </c>
      <c r="B99" s="139">
        <v>560</v>
      </c>
      <c r="C99" s="144" t="str">
        <f>VLOOKUP(B99,'[1]LISTADO ATM'!$A$2:$B$922,2,0)</f>
        <v xml:space="preserve">ATM Junta Central Electoral </v>
      </c>
      <c r="D99" s="155" t="s">
        <v>2433</v>
      </c>
      <c r="E99" s="139" t="s">
        <v>2655</v>
      </c>
    </row>
    <row r="100" spans="1:5" ht="18" x14ac:dyDescent="0.25">
      <c r="A100" s="145" t="str">
        <f>VLOOKUP(B100,'[1]LISTADO ATM'!$A$2:$C$922,3,0)</f>
        <v>DISTRITO NACIONAL</v>
      </c>
      <c r="B100" s="139">
        <v>415</v>
      </c>
      <c r="C100" s="144" t="str">
        <f>VLOOKUP(B100,'[1]LISTADO ATM'!$A$2:$B$922,2,0)</f>
        <v xml:space="preserve">ATM Autobanco San Martín I </v>
      </c>
      <c r="D100" s="155" t="s">
        <v>2433</v>
      </c>
      <c r="E100" s="139" t="s">
        <v>2654</v>
      </c>
    </row>
    <row r="101" spans="1:5" ht="21" customHeight="1" x14ac:dyDescent="0.25">
      <c r="A101" s="145" t="str">
        <f>VLOOKUP(B101,'[1]LISTADO ATM'!$A$2:$C$922,3,0)</f>
        <v>NORTE</v>
      </c>
      <c r="B101" s="139">
        <v>315</v>
      </c>
      <c r="C101" s="144" t="str">
        <f>VLOOKUP(B101,'[1]LISTADO ATM'!$A$2:$B$922,2,0)</f>
        <v xml:space="preserve">ATM Oficina Estrella Sadalá </v>
      </c>
      <c r="D101" s="155" t="s">
        <v>2433</v>
      </c>
      <c r="E101" s="139" t="s">
        <v>2653</v>
      </c>
    </row>
    <row r="102" spans="1:5" ht="18.75" customHeight="1" x14ac:dyDescent="0.25">
      <c r="A102" s="145" t="str">
        <f>VLOOKUP(B102,'[1]LISTADO ATM'!$A$2:$C$922,3,0)</f>
        <v>NORTE</v>
      </c>
      <c r="B102" s="139">
        <v>604</v>
      </c>
      <c r="C102" s="144" t="str">
        <f>VLOOKUP(B102,'[1]LISTADO ATM'!$A$2:$B$922,2,0)</f>
        <v xml:space="preserve">ATM Oficina Estancia Nueva (Moca) </v>
      </c>
      <c r="D102" s="155" t="s">
        <v>2433</v>
      </c>
      <c r="E102" s="139" t="s">
        <v>2652</v>
      </c>
    </row>
    <row r="103" spans="1:5" ht="18" x14ac:dyDescent="0.25">
      <c r="A103" s="145" t="str">
        <f>VLOOKUP(B103,'[1]LISTADO ATM'!$A$2:$C$922,3,0)</f>
        <v>DISTRITO NACIONAL</v>
      </c>
      <c r="B103" s="139">
        <v>589</v>
      </c>
      <c r="C103" s="144" t="str">
        <f>VLOOKUP(B103,'[1]LISTADO ATM'!$A$2:$B$922,2,0)</f>
        <v xml:space="preserve">ATM S/M Bravo San Vicente de Paul </v>
      </c>
      <c r="D103" s="155" t="s">
        <v>2433</v>
      </c>
      <c r="E103" s="139" t="s">
        <v>2651</v>
      </c>
    </row>
    <row r="104" spans="1:5" ht="18" x14ac:dyDescent="0.25">
      <c r="A104" s="145" t="str">
        <f>VLOOKUP(B104,'[1]LISTADO ATM'!$A$2:$C$922,3,0)</f>
        <v>NORTE</v>
      </c>
      <c r="B104" s="139">
        <v>910</v>
      </c>
      <c r="C104" s="144" t="str">
        <f>VLOOKUP(B104,'[1]LISTADO ATM'!$A$2:$B$922,2,0)</f>
        <v xml:space="preserve">ATM Oficina El Sol II (Santiago) </v>
      </c>
      <c r="D104" s="155" t="s">
        <v>2433</v>
      </c>
      <c r="E104" s="139" t="s">
        <v>2650</v>
      </c>
    </row>
    <row r="105" spans="1:5" ht="18" x14ac:dyDescent="0.25">
      <c r="A105" s="145" t="str">
        <f>VLOOKUP(B105,'[1]LISTADO ATM'!$A$2:$C$922,3,0)</f>
        <v>SUR</v>
      </c>
      <c r="B105" s="139">
        <v>825</v>
      </c>
      <c r="C105" s="144" t="str">
        <f>VLOOKUP(B105,'[1]LISTADO ATM'!$A$2:$B$922,2,0)</f>
        <v xml:space="preserve">ATM Estacion Eco Cibeles (Las Matas de Farfán) </v>
      </c>
      <c r="D105" s="155" t="s">
        <v>2433</v>
      </c>
      <c r="E105" s="139" t="s">
        <v>2649</v>
      </c>
    </row>
    <row r="106" spans="1:5" ht="18" x14ac:dyDescent="0.25">
      <c r="A106" s="145" t="str">
        <f>VLOOKUP(B106,'[1]LISTADO ATM'!$A$2:$C$922,3,0)</f>
        <v>DISTRITO NACIONAL</v>
      </c>
      <c r="B106" s="139">
        <v>39</v>
      </c>
      <c r="C106" s="144" t="str">
        <f>VLOOKUP(B106,'[1]LISTADO ATM'!$A$2:$B$922,2,0)</f>
        <v xml:space="preserve">ATM Oficina Ovando </v>
      </c>
      <c r="D106" s="155" t="s">
        <v>2433</v>
      </c>
      <c r="E106" s="139" t="s">
        <v>2648</v>
      </c>
    </row>
    <row r="107" spans="1:5" ht="18" x14ac:dyDescent="0.25">
      <c r="A107" s="145" t="str">
        <f>VLOOKUP(B107,'[1]LISTADO ATM'!$A$2:$C$922,3,0)</f>
        <v>NORTE</v>
      </c>
      <c r="B107" s="139">
        <v>754</v>
      </c>
      <c r="C107" s="144" t="str">
        <f>VLOOKUP(B107,'[1]LISTADO ATM'!$A$2:$B$922,2,0)</f>
        <v xml:space="preserve">ATM Autobanco Oficina Licey al Medio </v>
      </c>
      <c r="D107" s="155" t="s">
        <v>2433</v>
      </c>
      <c r="E107" s="139" t="s">
        <v>2646</v>
      </c>
    </row>
    <row r="108" spans="1:5" ht="18" x14ac:dyDescent="0.25">
      <c r="A108" s="145" t="str">
        <f>VLOOKUP(B108,'[1]LISTADO ATM'!$A$2:$C$922,3,0)</f>
        <v>NORTE</v>
      </c>
      <c r="B108" s="139">
        <v>903</v>
      </c>
      <c r="C108" s="144" t="str">
        <f>VLOOKUP(B108,'[1]LISTADO ATM'!$A$2:$B$922,2,0)</f>
        <v xml:space="preserve">ATM Oficina La Vega Real I </v>
      </c>
      <c r="D108" s="155" t="s">
        <v>2433</v>
      </c>
      <c r="E108" s="139" t="s">
        <v>2645</v>
      </c>
    </row>
    <row r="109" spans="1:5" ht="18" x14ac:dyDescent="0.25">
      <c r="A109" s="145" t="str">
        <f>VLOOKUP(B109,'[1]LISTADO ATM'!$A$2:$C$922,3,0)</f>
        <v>DISTRITO NACIONAL</v>
      </c>
      <c r="B109" s="139">
        <v>949</v>
      </c>
      <c r="C109" s="144" t="str">
        <f>VLOOKUP(B109,'[1]LISTADO ATM'!$A$2:$B$922,2,0)</f>
        <v xml:space="preserve">ATM S/M Bravo San Isidro Coral Mall </v>
      </c>
      <c r="D109" s="155" t="s">
        <v>2433</v>
      </c>
      <c r="E109" s="139" t="s">
        <v>2643</v>
      </c>
    </row>
    <row r="110" spans="1:5" ht="18.75" customHeight="1" x14ac:dyDescent="0.25">
      <c r="A110" s="145" t="str">
        <f>VLOOKUP(B110,'[1]LISTADO ATM'!$A$2:$C$922,3,0)</f>
        <v>DISTRITO NACIONAL</v>
      </c>
      <c r="B110" s="139">
        <v>971</v>
      </c>
      <c r="C110" s="144" t="str">
        <f>VLOOKUP(B110,'[1]LISTADO ATM'!$A$2:$B$922,2,0)</f>
        <v xml:space="preserve">ATM Club Banreservas I </v>
      </c>
      <c r="D110" s="155" t="s">
        <v>2433</v>
      </c>
      <c r="E110" s="139" t="s">
        <v>2641</v>
      </c>
    </row>
    <row r="111" spans="1:5" ht="18" x14ac:dyDescent="0.25">
      <c r="A111" s="145" t="str">
        <f>VLOOKUP(B111,'[1]LISTADO ATM'!$A$2:$C$922,3,0)</f>
        <v>NORTE</v>
      </c>
      <c r="B111" s="139">
        <v>689</v>
      </c>
      <c r="C111" s="144" t="str">
        <f>VLOOKUP(B111,'[1]LISTADO ATM'!$A$2:$B$922,2,0)</f>
        <v>ATM Eco Petroleo Villa Gonzalez</v>
      </c>
      <c r="D111" s="155" t="s">
        <v>2433</v>
      </c>
      <c r="E111" s="139" t="s">
        <v>2639</v>
      </c>
    </row>
    <row r="112" spans="1:5" ht="18" x14ac:dyDescent="0.25">
      <c r="A112" s="145" t="str">
        <f>VLOOKUP(B112,'[1]LISTADO ATM'!$A$2:$C$922,3,0)</f>
        <v>DISTRITO NACIONAL</v>
      </c>
      <c r="B112" s="139">
        <v>548</v>
      </c>
      <c r="C112" s="144" t="str">
        <f>VLOOKUP(B112,'[1]LISTADO ATM'!$A$2:$B$922,2,0)</f>
        <v xml:space="preserve">ATM AMET </v>
      </c>
      <c r="D112" s="155" t="s">
        <v>2433</v>
      </c>
      <c r="E112" s="139" t="s">
        <v>2637</v>
      </c>
    </row>
    <row r="113" spans="1:5" ht="18.75" customHeight="1" x14ac:dyDescent="0.25">
      <c r="A113" s="145" t="str">
        <f>VLOOKUP(B113,'[1]LISTADO ATM'!$A$2:$C$922,3,0)</f>
        <v>SUR</v>
      </c>
      <c r="B113" s="139">
        <v>311</v>
      </c>
      <c r="C113" s="144" t="str">
        <f>VLOOKUP(B113,'[1]LISTADO ATM'!$A$2:$B$922,2,0)</f>
        <v>ATM Plaza Eroski</v>
      </c>
      <c r="D113" s="155" t="s">
        <v>2433</v>
      </c>
      <c r="E113" s="139" t="s">
        <v>2627</v>
      </c>
    </row>
    <row r="114" spans="1:5" ht="18.75" thickBot="1" x14ac:dyDescent="0.3">
      <c r="A114" s="143" t="s">
        <v>2460</v>
      </c>
      <c r="B114" s="150">
        <f>COUNTA(B76:B113)</f>
        <v>38</v>
      </c>
      <c r="C114" s="176"/>
      <c r="D114" s="176"/>
      <c r="E114" s="176"/>
    </row>
    <row r="115" spans="1:5" ht="15.75" thickBot="1" x14ac:dyDescent="0.3">
      <c r="A115" s="170"/>
      <c r="B115" s="171"/>
      <c r="C115" s="171"/>
      <c r="D115" s="171"/>
      <c r="E115" s="172"/>
    </row>
    <row r="116" spans="1:5" ht="18.75" thickBot="1" x14ac:dyDescent="0.3">
      <c r="A116" s="204" t="s">
        <v>2571</v>
      </c>
      <c r="B116" s="205"/>
      <c r="C116" s="205"/>
      <c r="D116" s="205"/>
      <c r="E116" s="206"/>
    </row>
    <row r="117" spans="1:5" ht="18" x14ac:dyDescent="0.25">
      <c r="A117" s="147" t="s">
        <v>15</v>
      </c>
      <c r="B117" s="147" t="s">
        <v>2407</v>
      </c>
      <c r="C117" s="147" t="s">
        <v>46</v>
      </c>
      <c r="D117" s="158" t="s">
        <v>2410</v>
      </c>
      <c r="E117" s="158" t="s">
        <v>2408</v>
      </c>
    </row>
    <row r="118" spans="1:5" ht="18" x14ac:dyDescent="0.25">
      <c r="A118" s="145" t="str">
        <f>VLOOKUP(B118,'[1]LISTADO ATM'!$A$2:$C$922,3,0)</f>
        <v>DISTRITO NACIONAL</v>
      </c>
      <c r="B118" s="156">
        <v>169</v>
      </c>
      <c r="C118" s="145" t="str">
        <f>VLOOKUP(B118,'[1]LISTADO ATM'!$A$2:$B$822,2,0)</f>
        <v xml:space="preserve">ATM Oficina Caonabo </v>
      </c>
      <c r="D118" s="153" t="s">
        <v>2625</v>
      </c>
      <c r="E118" s="154">
        <v>3336038659</v>
      </c>
    </row>
    <row r="119" spans="1:5" ht="18" x14ac:dyDescent="0.25">
      <c r="A119" s="145" t="str">
        <f>VLOOKUP(B119,'[1]LISTADO ATM'!$A$2:$C$922,3,0)</f>
        <v>DISTRITO NACIONAL</v>
      </c>
      <c r="B119" s="154">
        <v>836</v>
      </c>
      <c r="C119" s="145" t="str">
        <f>VLOOKUP(B119,'[1]LISTADO ATM'!$A$2:$B$822,2,0)</f>
        <v xml:space="preserve">ATM UNP Plaza Luperón </v>
      </c>
      <c r="D119" s="153" t="s">
        <v>2625</v>
      </c>
      <c r="E119" s="154">
        <v>3336041843</v>
      </c>
    </row>
    <row r="120" spans="1:5" ht="18" x14ac:dyDescent="0.25">
      <c r="A120" s="145" t="str">
        <f>VLOOKUP(B120,'[1]LISTADO ATM'!$A$2:$C$922,3,0)</f>
        <v>SUR</v>
      </c>
      <c r="B120" s="154">
        <v>342</v>
      </c>
      <c r="C120" s="145" t="str">
        <f>VLOOKUP(B120,'[1]LISTADO ATM'!$A$2:$B$822,2,0)</f>
        <v>ATM Oficina Obras Públicas Azua</v>
      </c>
      <c r="D120" s="153" t="s">
        <v>2625</v>
      </c>
      <c r="E120" s="154">
        <v>3336041944</v>
      </c>
    </row>
    <row r="121" spans="1:5" ht="18" x14ac:dyDescent="0.25">
      <c r="A121" s="145" t="str">
        <f>VLOOKUP(B121,'[1]LISTADO ATM'!$A$2:$C$922,3,0)</f>
        <v>DISTRITO NACIONAL</v>
      </c>
      <c r="B121" s="154">
        <v>685</v>
      </c>
      <c r="C121" s="145" t="str">
        <f>VLOOKUP(B121,'[1]LISTADO ATM'!$A$2:$B$822,2,0)</f>
        <v>ATM Autoservicio UASD</v>
      </c>
      <c r="D121" s="157" t="s">
        <v>2630</v>
      </c>
      <c r="E121" s="154" t="s">
        <v>2667</v>
      </c>
    </row>
    <row r="122" spans="1:5" ht="18" x14ac:dyDescent="0.25">
      <c r="A122" s="145" t="str">
        <f>VLOOKUP(B122,'[1]LISTADO ATM'!$A$2:$C$922,3,0)</f>
        <v>NORTE</v>
      </c>
      <c r="B122" s="154">
        <v>22</v>
      </c>
      <c r="C122" s="145" t="str">
        <f>VLOOKUP(B122,'[1]LISTADO ATM'!$A$2:$B$822,2,0)</f>
        <v>ATM S/M Olimpico (Santiago)</v>
      </c>
      <c r="D122" s="157" t="s">
        <v>2630</v>
      </c>
      <c r="E122" s="154" t="s">
        <v>2668</v>
      </c>
    </row>
    <row r="123" spans="1:5" ht="18" x14ac:dyDescent="0.25">
      <c r="A123" s="145" t="str">
        <f>VLOOKUP(B123,'[1]LISTADO ATM'!$A$2:$C$922,3,0)</f>
        <v>ESTE</v>
      </c>
      <c r="B123" s="154">
        <v>353</v>
      </c>
      <c r="C123" s="145" t="str">
        <f>VLOOKUP(B123,'[1]LISTADO ATM'!$A$2:$B$822,2,0)</f>
        <v xml:space="preserve">ATM Estación Boulevard Juan Dolio </v>
      </c>
      <c r="D123" s="157" t="s">
        <v>2630</v>
      </c>
      <c r="E123" s="154">
        <v>3336043383</v>
      </c>
    </row>
    <row r="124" spans="1:5" ht="18" x14ac:dyDescent="0.25">
      <c r="A124" s="145" t="str">
        <f>VLOOKUP(B124,'[1]LISTADO ATM'!$A$2:$C$922,3,0)</f>
        <v>NORTE</v>
      </c>
      <c r="B124" s="154">
        <v>538</v>
      </c>
      <c r="C124" s="145" t="str">
        <f>VLOOKUP(B124,'[1]LISTADO ATM'!$A$2:$B$822,2,0)</f>
        <v>ATM  Autoservicio San Fco. Macorís</v>
      </c>
      <c r="D124" s="153" t="s">
        <v>2625</v>
      </c>
      <c r="E124" s="154">
        <v>3336043384</v>
      </c>
    </row>
    <row r="125" spans="1:5" ht="18" x14ac:dyDescent="0.25">
      <c r="A125" s="145" t="str">
        <f>VLOOKUP(B125,'[1]LISTADO ATM'!$A$2:$C$922,3,0)</f>
        <v>NORTE</v>
      </c>
      <c r="B125" s="154">
        <v>291</v>
      </c>
      <c r="C125" s="145" t="str">
        <f>VLOOKUP(B125,'[1]LISTADO ATM'!$A$2:$B$822,2,0)</f>
        <v xml:space="preserve">ATM S/M Jumbo Las Colinas </v>
      </c>
      <c r="D125" s="153" t="s">
        <v>2625</v>
      </c>
      <c r="E125" s="154" t="s">
        <v>2636</v>
      </c>
    </row>
    <row r="126" spans="1:5" ht="18" x14ac:dyDescent="0.25">
      <c r="A126" s="145" t="str">
        <f>VLOOKUP(B126,'[1]LISTADO ATM'!$A$2:$C$922,3,0)</f>
        <v>DISTRITO NACIONAL</v>
      </c>
      <c r="B126" s="154">
        <v>318</v>
      </c>
      <c r="C126" s="145" t="str">
        <f>VLOOKUP(B126,'[1]LISTADO ATM'!$A$2:$B$822,2,0)</f>
        <v>ATM Autoservicio Lope de Vega</v>
      </c>
      <c r="D126" s="153" t="s">
        <v>2625</v>
      </c>
      <c r="E126" s="154" t="s">
        <v>2634</v>
      </c>
    </row>
    <row r="127" spans="1:5" ht="18" x14ac:dyDescent="0.25">
      <c r="A127" s="145" t="str">
        <f>VLOOKUP(B127,'[1]LISTADO ATM'!$A$2:$C$922,3,0)</f>
        <v>DISTRITO NACIONAL</v>
      </c>
      <c r="B127" s="154">
        <v>536</v>
      </c>
      <c r="C127" s="145" t="str">
        <f>VLOOKUP(B127,'[1]LISTADO ATM'!$A$2:$B$822,2,0)</f>
        <v xml:space="preserve">ATM Super Lama San Isidro </v>
      </c>
      <c r="D127" s="157" t="s">
        <v>2630</v>
      </c>
      <c r="E127" s="154" t="s">
        <v>2635</v>
      </c>
    </row>
    <row r="128" spans="1:5" ht="18.75" thickBot="1" x14ac:dyDescent="0.3">
      <c r="A128" s="143" t="s">
        <v>2460</v>
      </c>
      <c r="B128" s="140">
        <f>COUNT(B118:B127)</f>
        <v>10</v>
      </c>
      <c r="C128" s="210"/>
      <c r="D128" s="211"/>
      <c r="E128" s="212"/>
    </row>
    <row r="129" spans="1:5" ht="15.75" thickBot="1" x14ac:dyDescent="0.3">
      <c r="A129" s="213"/>
      <c r="B129" s="214"/>
      <c r="C129" s="197"/>
      <c r="D129" s="197"/>
      <c r="E129" s="215"/>
    </row>
    <row r="130" spans="1:5" ht="18.75" thickBot="1" x14ac:dyDescent="0.3">
      <c r="A130" s="218" t="s">
        <v>2462</v>
      </c>
      <c r="B130" s="219"/>
      <c r="C130" s="216"/>
      <c r="D130" s="216"/>
      <c r="E130" s="217"/>
    </row>
    <row r="131" spans="1:5" ht="18.75" thickBot="1" x14ac:dyDescent="0.3">
      <c r="A131" s="220">
        <f>+B72+B114+B128</f>
        <v>101</v>
      </c>
      <c r="B131" s="221"/>
      <c r="C131" s="216"/>
      <c r="D131" s="216"/>
      <c r="E131" s="217"/>
    </row>
    <row r="132" spans="1:5" ht="15.75" thickBot="1" x14ac:dyDescent="0.3">
      <c r="A132" s="213"/>
      <c r="B132" s="214"/>
      <c r="C132" s="171"/>
      <c r="D132" s="171"/>
      <c r="E132" s="172"/>
    </row>
    <row r="133" spans="1:5" ht="18.75" thickBot="1" x14ac:dyDescent="0.3">
      <c r="A133" s="173" t="s">
        <v>2463</v>
      </c>
      <c r="B133" s="174"/>
      <c r="C133" s="174"/>
      <c r="D133" s="174"/>
      <c r="E133" s="175"/>
    </row>
    <row r="134" spans="1:5" ht="18" x14ac:dyDescent="0.25">
      <c r="A134" s="147" t="s">
        <v>15</v>
      </c>
      <c r="B134" s="147" t="s">
        <v>2407</v>
      </c>
      <c r="C134" s="147" t="s">
        <v>46</v>
      </c>
      <c r="D134" s="183" t="s">
        <v>2410</v>
      </c>
      <c r="E134" s="184"/>
    </row>
    <row r="135" spans="1:5" ht="18" x14ac:dyDescent="0.25">
      <c r="A135" s="145" t="str">
        <f>VLOOKUP(B135,'[1]LISTADO ATM'!$A$2:$C$922,3,0)</f>
        <v>DISTRITO NACIONAL</v>
      </c>
      <c r="B135" s="141">
        <v>561</v>
      </c>
      <c r="C135" s="145" t="str">
        <f>VLOOKUP(B135,'[1]LISTADO ATM'!$A$2:$B$822,2,0)</f>
        <v xml:space="preserve">ATM Comando Regional P.N. S.D. Este </v>
      </c>
      <c r="D135" s="222" t="s">
        <v>2624</v>
      </c>
      <c r="E135" s="223"/>
    </row>
    <row r="136" spans="1:5" ht="18" x14ac:dyDescent="0.25">
      <c r="A136" s="145" t="str">
        <f>VLOOKUP(B136,'[1]LISTADO ATM'!$A$2:$C$922,3,0)</f>
        <v>NORTE</v>
      </c>
      <c r="B136" s="141">
        <v>383</v>
      </c>
      <c r="C136" s="145" t="str">
        <f>VLOOKUP(B136,'[1]LISTADO ATM'!$A$2:$B$822,2,0)</f>
        <v>ATM S/M Daniel (Dajabón)</v>
      </c>
      <c r="D136" s="222" t="s">
        <v>2573</v>
      </c>
      <c r="E136" s="223"/>
    </row>
    <row r="137" spans="1:5" ht="18" x14ac:dyDescent="0.25">
      <c r="A137" s="145" t="str">
        <f>VLOOKUP(B137,'[1]LISTADO ATM'!$A$2:$C$922,3,0)</f>
        <v>SUR</v>
      </c>
      <c r="B137" s="141">
        <v>891</v>
      </c>
      <c r="C137" s="145" t="str">
        <f>VLOOKUP(B137,'[1]LISTADO ATM'!$A$2:$B$822,2,0)</f>
        <v xml:space="preserve">ATM Estación Texaco (Barahona) </v>
      </c>
      <c r="D137" s="222" t="s">
        <v>2573</v>
      </c>
      <c r="E137" s="223"/>
    </row>
    <row r="138" spans="1:5" ht="18" x14ac:dyDescent="0.25">
      <c r="A138" s="145" t="str">
        <f>VLOOKUP(B138,'[1]LISTADO ATM'!$A$2:$C$922,3,0)</f>
        <v>NORTE</v>
      </c>
      <c r="B138" s="141">
        <v>965</v>
      </c>
      <c r="C138" s="145" t="str">
        <f>VLOOKUP(B138,'[1]LISTADO ATM'!$A$2:$B$822,2,0)</f>
        <v xml:space="preserve">ATM S/M La Fuente FUN (Santiago) </v>
      </c>
      <c r="D138" s="222" t="s">
        <v>2573</v>
      </c>
      <c r="E138" s="223"/>
    </row>
    <row r="139" spans="1:5" ht="18" x14ac:dyDescent="0.25">
      <c r="A139" s="145" t="str">
        <f>VLOOKUP(B139,'[1]LISTADO ATM'!$A$2:$C$922,3,0)</f>
        <v>SUR</v>
      </c>
      <c r="B139" s="141">
        <v>48</v>
      </c>
      <c r="C139" s="145" t="str">
        <f>VLOOKUP(B139,'[1]LISTADO ATM'!$A$2:$B$822,2,0)</f>
        <v xml:space="preserve">ATM Autoservicio Neiba I </v>
      </c>
      <c r="D139" s="222" t="s">
        <v>2573</v>
      </c>
      <c r="E139" s="223"/>
    </row>
    <row r="140" spans="1:5" ht="18" x14ac:dyDescent="0.25">
      <c r="A140" s="145" t="str">
        <f>VLOOKUP(B140,'[1]LISTADO ATM'!$A$2:$C$922,3,0)</f>
        <v>NORTE</v>
      </c>
      <c r="B140" s="141">
        <v>22</v>
      </c>
      <c r="C140" s="145" t="str">
        <f>VLOOKUP(B140,'[1]LISTADO ATM'!$A$2:$B$822,2,0)</f>
        <v>ATM S/M Olimpico (Santiago)</v>
      </c>
      <c r="D140" s="222" t="s">
        <v>2573</v>
      </c>
      <c r="E140" s="223"/>
    </row>
    <row r="141" spans="1:5" ht="18" x14ac:dyDescent="0.25">
      <c r="A141" s="145" t="str">
        <f>VLOOKUP(B141,'[1]LISTADO ATM'!$A$2:$C$922,3,0)</f>
        <v>SUR</v>
      </c>
      <c r="B141" s="141">
        <v>137</v>
      </c>
      <c r="C141" s="145" t="str">
        <f>VLOOKUP(B141,'[1]LISTADO ATM'!$A$2:$B$822,2,0)</f>
        <v xml:space="preserve">ATM Oficina Nizao </v>
      </c>
      <c r="D141" s="222" t="s">
        <v>2573</v>
      </c>
      <c r="E141" s="223"/>
    </row>
    <row r="142" spans="1:5" ht="18" x14ac:dyDescent="0.25">
      <c r="A142" s="145" t="str">
        <f>VLOOKUP(B142,'[1]LISTADO ATM'!$A$2:$C$922,3,0)</f>
        <v>NORTE</v>
      </c>
      <c r="B142" s="141">
        <v>518</v>
      </c>
      <c r="C142" s="145" t="str">
        <f>VLOOKUP(B142,'[1]LISTADO ATM'!$A$2:$B$822,2,0)</f>
        <v xml:space="preserve">ATM Autobanco Los Alamos </v>
      </c>
      <c r="D142" s="222" t="s">
        <v>2573</v>
      </c>
      <c r="E142" s="223"/>
    </row>
    <row r="143" spans="1:5" ht="18" x14ac:dyDescent="0.25">
      <c r="A143" s="145" t="str">
        <f>VLOOKUP(B143,'[1]LISTADO ATM'!$A$2:$C$922,3,0)</f>
        <v>DISTRITO NACIONAL</v>
      </c>
      <c r="B143" s="141">
        <v>516</v>
      </c>
      <c r="C143" s="145" t="str">
        <f>VLOOKUP(B143,'[1]LISTADO ATM'!$A$2:$B$822,2,0)</f>
        <v xml:space="preserve">ATM Oficina Gascue </v>
      </c>
      <c r="D143" s="222" t="s">
        <v>2573</v>
      </c>
      <c r="E143" s="223"/>
    </row>
    <row r="144" spans="1:5" ht="18" x14ac:dyDescent="0.25">
      <c r="A144" s="145" t="str">
        <f>VLOOKUP(B144,'[1]LISTADO ATM'!$A$2:$C$922,3,0)</f>
        <v>DISTRITO NACIONAL</v>
      </c>
      <c r="B144" s="141">
        <v>743</v>
      </c>
      <c r="C144" s="145" t="str">
        <f>VLOOKUP(B144,'[1]LISTADO ATM'!$A$2:$B$822,2,0)</f>
        <v xml:space="preserve">ATM Oficina Los Frailes </v>
      </c>
      <c r="D144" s="222" t="s">
        <v>2573</v>
      </c>
      <c r="E144" s="223"/>
    </row>
    <row r="145" spans="1:5" ht="18" x14ac:dyDescent="0.25">
      <c r="A145" s="145" t="str">
        <f>VLOOKUP(B145,'[1]LISTADO ATM'!$A$2:$C$922,3,0)</f>
        <v>NORTE</v>
      </c>
      <c r="B145" s="141">
        <v>40</v>
      </c>
      <c r="C145" s="145" t="str">
        <f>VLOOKUP(B145,'[1]LISTADO ATM'!$A$2:$B$822,2,0)</f>
        <v xml:space="preserve">ATM Oficina El Puñal </v>
      </c>
      <c r="D145" s="222" t="s">
        <v>2573</v>
      </c>
      <c r="E145" s="223"/>
    </row>
    <row r="146" spans="1:5" ht="18" x14ac:dyDescent="0.25">
      <c r="A146" s="145" t="str">
        <f>VLOOKUP(B146,'[1]LISTADO ATM'!$A$2:$C$922,3,0)</f>
        <v>ESTE</v>
      </c>
      <c r="B146" s="141">
        <v>111</v>
      </c>
      <c r="C146" s="145" t="str">
        <f>VLOOKUP(B146,'[1]LISTADO ATM'!$A$2:$B$822,2,0)</f>
        <v xml:space="preserve">ATM Oficina San Pedro </v>
      </c>
      <c r="D146" s="222" t="s">
        <v>2573</v>
      </c>
      <c r="E146" s="223"/>
    </row>
    <row r="147" spans="1:5" ht="18" x14ac:dyDescent="0.25">
      <c r="A147" s="145" t="str">
        <f>VLOOKUP(B147,'[1]LISTADO ATM'!$A$2:$C$922,3,0)</f>
        <v>NORTE</v>
      </c>
      <c r="B147" s="141">
        <v>181</v>
      </c>
      <c r="C147" s="145" t="str">
        <f>VLOOKUP(B147,'[1]LISTADO ATM'!$A$2:$B$822,2,0)</f>
        <v xml:space="preserve">ATM Oficina Sabaneta </v>
      </c>
      <c r="D147" s="222" t="s">
        <v>2573</v>
      </c>
      <c r="E147" s="223"/>
    </row>
    <row r="148" spans="1:5" ht="18" x14ac:dyDescent="0.25">
      <c r="A148" s="145" t="str">
        <f>VLOOKUP(B148,'[1]LISTADO ATM'!$A$2:$C$922,3,0)</f>
        <v>SUR</v>
      </c>
      <c r="B148" s="141">
        <v>182</v>
      </c>
      <c r="C148" s="145" t="str">
        <f>VLOOKUP(B148,'[1]LISTADO ATM'!$A$2:$B$822,2,0)</f>
        <v xml:space="preserve">ATM Barahona Comb </v>
      </c>
      <c r="D148" s="222" t="s">
        <v>2573</v>
      </c>
      <c r="E148" s="223"/>
    </row>
    <row r="149" spans="1:5" ht="18" x14ac:dyDescent="0.25">
      <c r="A149" s="145" t="str">
        <f>VLOOKUP(B149,'[1]LISTADO ATM'!$A$2:$C$922,3,0)</f>
        <v>DISTRITO NACIONAL</v>
      </c>
      <c r="B149" s="141">
        <v>234</v>
      </c>
      <c r="C149" s="145" t="str">
        <f>VLOOKUP(B149,'[1]LISTADO ATM'!$A$2:$B$822,2,0)</f>
        <v xml:space="preserve">ATM Oficina Boca Chica I </v>
      </c>
      <c r="D149" s="222" t="s">
        <v>2573</v>
      </c>
      <c r="E149" s="223"/>
    </row>
    <row r="150" spans="1:5" ht="18" x14ac:dyDescent="0.25">
      <c r="A150" s="145" t="str">
        <f>VLOOKUP(B150,'[1]LISTADO ATM'!$A$2:$C$922,3,0)</f>
        <v>DISTRITO NACIONAL</v>
      </c>
      <c r="B150" s="141">
        <v>272</v>
      </c>
      <c r="C150" s="145" t="str">
        <f>VLOOKUP(B150,'[1]LISTADO ATM'!$A$2:$B$822,2,0)</f>
        <v xml:space="preserve">ATM Cámara de Diputados </v>
      </c>
      <c r="D150" s="222" t="s">
        <v>2573</v>
      </c>
      <c r="E150" s="223"/>
    </row>
    <row r="151" spans="1:5" ht="18" x14ac:dyDescent="0.25">
      <c r="A151" s="145" t="str">
        <f>VLOOKUP(B151,'[1]LISTADO ATM'!$A$2:$C$922,3,0)</f>
        <v>NORTE</v>
      </c>
      <c r="B151" s="141">
        <v>288</v>
      </c>
      <c r="C151" s="145" t="str">
        <f>VLOOKUP(B151,'[1]LISTADO ATM'!$A$2:$B$822,2,0)</f>
        <v xml:space="preserve">ATM Oficina Camino Real II (Puerto Plata) </v>
      </c>
      <c r="D151" s="222" t="s">
        <v>2573</v>
      </c>
      <c r="E151" s="223"/>
    </row>
    <row r="152" spans="1:5" ht="18" x14ac:dyDescent="0.25">
      <c r="A152" s="145" t="str">
        <f>VLOOKUP(B152,'[1]LISTADO ATM'!$A$2:$C$922,3,0)</f>
        <v>SUR</v>
      </c>
      <c r="B152" s="141">
        <v>403</v>
      </c>
      <c r="C152" s="145" t="str">
        <f>VLOOKUP(B152,'[1]LISTADO ATM'!$A$2:$B$822,2,0)</f>
        <v xml:space="preserve">ATM Oficina Vicente Noble </v>
      </c>
      <c r="D152" s="222" t="s">
        <v>2573</v>
      </c>
      <c r="E152" s="223"/>
    </row>
    <row r="153" spans="1:5" ht="18" x14ac:dyDescent="0.25">
      <c r="A153" s="145" t="str">
        <f>VLOOKUP(B153,'[1]LISTADO ATM'!$A$2:$C$922,3,0)</f>
        <v>SUR</v>
      </c>
      <c r="B153" s="141">
        <v>615</v>
      </c>
      <c r="C153" s="145" t="str">
        <f>VLOOKUP(B153,'[1]LISTADO ATM'!$A$2:$B$822,2,0)</f>
        <v xml:space="preserve">ATM Estación Sunix Cabral (Barahona) </v>
      </c>
      <c r="D153" s="222" t="s">
        <v>2573</v>
      </c>
      <c r="E153" s="223"/>
    </row>
    <row r="154" spans="1:5" ht="18" x14ac:dyDescent="0.25">
      <c r="A154" s="145" t="str">
        <f>VLOOKUP(B154,'[1]LISTADO ATM'!$A$2:$C$922,3,0)</f>
        <v>NORTE</v>
      </c>
      <c r="B154" s="141">
        <v>632</v>
      </c>
      <c r="C154" s="145" t="str">
        <f>VLOOKUP(B154,'[1]LISTADO ATM'!$A$2:$B$822,2,0)</f>
        <v xml:space="preserve">ATM Autobanco Gurabo </v>
      </c>
      <c r="D154" s="222" t="s">
        <v>2573</v>
      </c>
      <c r="E154" s="223"/>
    </row>
    <row r="155" spans="1:5" ht="18" x14ac:dyDescent="0.25">
      <c r="A155" s="145" t="str">
        <f>VLOOKUP(B155,'[1]LISTADO ATM'!$A$2:$C$922,3,0)</f>
        <v>NORTE</v>
      </c>
      <c r="B155" s="141">
        <v>633</v>
      </c>
      <c r="C155" s="145" t="str">
        <f>VLOOKUP(B155,'[1]LISTADO ATM'!$A$2:$B$822,2,0)</f>
        <v xml:space="preserve">ATM Autobanco Las Colinas </v>
      </c>
      <c r="D155" s="222" t="s">
        <v>2573</v>
      </c>
      <c r="E155" s="223"/>
    </row>
    <row r="156" spans="1:5" ht="18" x14ac:dyDescent="0.25">
      <c r="A156" s="145" t="str">
        <f>VLOOKUP(B156,'[1]LISTADO ATM'!$A$2:$C$922,3,0)</f>
        <v>DISTRITO NACIONAL</v>
      </c>
      <c r="B156" s="141">
        <v>655</v>
      </c>
      <c r="C156" s="145" t="str">
        <f>VLOOKUP(B156,'[1]LISTADO ATM'!$A$2:$B$822,2,0)</f>
        <v>ATM Farmacia Sandra</v>
      </c>
      <c r="D156" s="222" t="s">
        <v>2573</v>
      </c>
      <c r="E156" s="223"/>
    </row>
    <row r="157" spans="1:5" ht="18" x14ac:dyDescent="0.25">
      <c r="A157" s="145" t="str">
        <f>VLOOKUP(B157,'[1]LISTADO ATM'!$A$2:$C$922,3,0)</f>
        <v>NORTE</v>
      </c>
      <c r="B157" s="141">
        <v>687</v>
      </c>
      <c r="C157" s="145" t="str">
        <f>VLOOKUP(B157,'[1]LISTADO ATM'!$A$2:$B$822,2,0)</f>
        <v>ATM Oficina Monterrico II</v>
      </c>
      <c r="D157" s="222" t="s">
        <v>2573</v>
      </c>
      <c r="E157" s="223"/>
    </row>
    <row r="158" spans="1:5" ht="18" x14ac:dyDescent="0.25">
      <c r="A158" s="145" t="str">
        <f>VLOOKUP(B158,'[1]LISTADO ATM'!$A$2:$C$922,3,0)</f>
        <v>NORTE</v>
      </c>
      <c r="B158" s="141">
        <v>712</v>
      </c>
      <c r="C158" s="145" t="str">
        <f>VLOOKUP(B158,'[1]LISTADO ATM'!$A$2:$B$822,2,0)</f>
        <v xml:space="preserve">ATM Oficina Imbert </v>
      </c>
      <c r="D158" s="222" t="s">
        <v>2573</v>
      </c>
      <c r="E158" s="223"/>
    </row>
    <row r="159" spans="1:5" ht="18" x14ac:dyDescent="0.25">
      <c r="A159" s="145" t="str">
        <f>VLOOKUP(B159,'[1]LISTADO ATM'!$A$2:$C$922,3,0)</f>
        <v>SUR</v>
      </c>
      <c r="B159" s="141">
        <v>781</v>
      </c>
      <c r="C159" s="145" t="str">
        <f>VLOOKUP(B159,'[1]LISTADO ATM'!$A$2:$B$822,2,0)</f>
        <v xml:space="preserve">ATM Estación Isla Barahona </v>
      </c>
      <c r="D159" s="222" t="s">
        <v>2573</v>
      </c>
      <c r="E159" s="223"/>
    </row>
    <row r="160" spans="1:5" ht="18" x14ac:dyDescent="0.25">
      <c r="A160" s="145" t="str">
        <f>VLOOKUP(B160,'[1]LISTADO ATM'!$A$2:$C$922,3,0)</f>
        <v>DISTRITO NACIONAL</v>
      </c>
      <c r="B160" s="141">
        <v>816</v>
      </c>
      <c r="C160" s="145" t="str">
        <f>VLOOKUP(B160,'[1]LISTADO ATM'!$A$2:$B$822,2,0)</f>
        <v xml:space="preserve">ATM Oficina Pedro Brand </v>
      </c>
      <c r="D160" s="222" t="s">
        <v>2573</v>
      </c>
      <c r="E160" s="223"/>
    </row>
    <row r="161" spans="1:5" ht="18" x14ac:dyDescent="0.25">
      <c r="A161" s="145" t="str">
        <f>VLOOKUP(B161,'[1]LISTADO ATM'!$A$2:$C$922,3,0)</f>
        <v>DISTRITO NACIONAL</v>
      </c>
      <c r="B161" s="141">
        <v>821</v>
      </c>
      <c r="C161" s="145" t="str">
        <f>VLOOKUP(B161,'[1]LISTADO ATM'!$A$2:$B$822,2,0)</f>
        <v xml:space="preserve">ATM S/M Bravo Churchill </v>
      </c>
      <c r="D161" s="222" t="s">
        <v>2573</v>
      </c>
      <c r="E161" s="223"/>
    </row>
    <row r="162" spans="1:5" ht="18" x14ac:dyDescent="0.25">
      <c r="A162" s="145" t="str">
        <f>VLOOKUP(B162,'[1]LISTADO ATM'!$A$2:$C$922,3,0)</f>
        <v>DISTRITO NACIONAL</v>
      </c>
      <c r="B162" s="141">
        <v>836</v>
      </c>
      <c r="C162" s="145" t="str">
        <f>VLOOKUP(B162,'[1]LISTADO ATM'!$A$2:$B$822,2,0)</f>
        <v xml:space="preserve">ATM UNP Plaza Luperón </v>
      </c>
      <c r="D162" s="222" t="s">
        <v>2573</v>
      </c>
      <c r="E162" s="223"/>
    </row>
    <row r="163" spans="1:5" ht="18" x14ac:dyDescent="0.25">
      <c r="A163" s="145" t="str">
        <f>VLOOKUP(B163,'[1]LISTADO ATM'!$A$2:$C$922,3,0)</f>
        <v>NORTE</v>
      </c>
      <c r="B163" s="141">
        <v>857</v>
      </c>
      <c r="C163" s="145" t="str">
        <f>VLOOKUP(B163,'[1]LISTADO ATM'!$A$2:$B$822,2,0)</f>
        <v xml:space="preserve">ATM Oficina Los Alamos </v>
      </c>
      <c r="D163" s="222" t="s">
        <v>2573</v>
      </c>
      <c r="E163" s="223"/>
    </row>
    <row r="164" spans="1:5" ht="18" x14ac:dyDescent="0.25">
      <c r="A164" s="145" t="str">
        <f>VLOOKUP(B164,'[1]LISTADO ATM'!$A$2:$C$922,3,0)</f>
        <v>DISTRITO NACIONAL</v>
      </c>
      <c r="B164" s="141">
        <v>879</v>
      </c>
      <c r="C164" s="145" t="str">
        <f>VLOOKUP(B164,'[1]LISTADO ATM'!$A$2:$B$822,2,0)</f>
        <v xml:space="preserve">ATM Plaza Metropolitana </v>
      </c>
      <c r="D164" s="222" t="s">
        <v>2573</v>
      </c>
      <c r="E164" s="223"/>
    </row>
    <row r="165" spans="1:5" ht="18" x14ac:dyDescent="0.25">
      <c r="A165" s="145" t="str">
        <f>VLOOKUP(B165,'[1]LISTADO ATM'!$A$2:$C$922,3,0)</f>
        <v>NORTE</v>
      </c>
      <c r="B165" s="141">
        <v>950</v>
      </c>
      <c r="C165" s="145" t="str">
        <f>VLOOKUP(B165,'[1]LISTADO ATM'!$A$2:$B$822,2,0)</f>
        <v xml:space="preserve">ATM Oficina Monterrico </v>
      </c>
      <c r="D165" s="222" t="s">
        <v>2573</v>
      </c>
      <c r="E165" s="223"/>
    </row>
    <row r="166" spans="1:5" ht="18" x14ac:dyDescent="0.25">
      <c r="A166" s="145" t="str">
        <f>VLOOKUP(B166,'[1]LISTADO ATM'!$A$2:$C$922,3,0)</f>
        <v>DISTRITO NACIONAL</v>
      </c>
      <c r="B166" s="141">
        <v>414</v>
      </c>
      <c r="C166" s="145" t="str">
        <f>VLOOKUP(B166,'[1]LISTADO ATM'!$A$2:$B$822,2,0)</f>
        <v>ATM Villa Francisca II</v>
      </c>
      <c r="D166" s="222" t="s">
        <v>2573</v>
      </c>
      <c r="E166" s="223"/>
    </row>
    <row r="167" spans="1:5" ht="18" x14ac:dyDescent="0.25">
      <c r="A167" s="145" t="str">
        <f>VLOOKUP(B167,'[1]LISTADO ATM'!$A$2:$C$922,3,0)</f>
        <v>NORTE</v>
      </c>
      <c r="B167" s="141">
        <v>987</v>
      </c>
      <c r="C167" s="145" t="str">
        <f>VLOOKUP(B167,'[1]LISTADO ATM'!$A$2:$B$822,2,0)</f>
        <v xml:space="preserve">ATM S/M Jumbo (Moca) </v>
      </c>
      <c r="D167" s="222" t="s">
        <v>2624</v>
      </c>
      <c r="E167" s="223"/>
    </row>
    <row r="168" spans="1:5" ht="18" x14ac:dyDescent="0.25">
      <c r="A168" s="145" t="str">
        <f>VLOOKUP(B168,'[1]LISTADO ATM'!$A$2:$C$922,3,0)</f>
        <v>SUR</v>
      </c>
      <c r="B168" s="141">
        <v>730</v>
      </c>
      <c r="C168" s="145" t="str">
        <f>VLOOKUP(B168,'[1]LISTADO ATM'!$A$2:$B$822,2,0)</f>
        <v xml:space="preserve">ATM Palacio de Justicia Barahona </v>
      </c>
      <c r="D168" s="222" t="s">
        <v>2573</v>
      </c>
      <c r="E168" s="223"/>
    </row>
    <row r="169" spans="1:5" ht="18" x14ac:dyDescent="0.25">
      <c r="A169" s="145" t="str">
        <f>VLOOKUP(B169,'[1]LISTADO ATM'!$A$2:$C$922,3,0)</f>
        <v>NORTE</v>
      </c>
      <c r="B169" s="141">
        <v>144</v>
      </c>
      <c r="C169" s="145" t="str">
        <f>VLOOKUP(B169,'[1]LISTADO ATM'!$A$2:$B$822,2,0)</f>
        <v xml:space="preserve">ATM Oficina Villa Altagracia </v>
      </c>
      <c r="D169" s="222" t="s">
        <v>2573</v>
      </c>
      <c r="E169" s="223"/>
    </row>
    <row r="170" spans="1:5" ht="18" x14ac:dyDescent="0.25">
      <c r="A170" s="145" t="str">
        <f>VLOOKUP(B170,'[1]LISTADO ATM'!$A$2:$C$922,3,0)</f>
        <v>NORTE</v>
      </c>
      <c r="B170" s="141">
        <v>504</v>
      </c>
      <c r="C170" s="145" t="str">
        <f>VLOOKUP(B170,'[1]LISTADO ATM'!$A$2:$B$822,2,0)</f>
        <v>ATM CURNA UASD Nagua</v>
      </c>
      <c r="D170" s="222" t="s">
        <v>2573</v>
      </c>
      <c r="E170" s="223"/>
    </row>
    <row r="171" spans="1:5" ht="18" x14ac:dyDescent="0.25">
      <c r="A171" s="145" t="str">
        <f>VLOOKUP(B171,'[1]LISTADO ATM'!$A$2:$C$922,3,0)</f>
        <v>NORTE</v>
      </c>
      <c r="B171" s="141">
        <v>778</v>
      </c>
      <c r="C171" s="145" t="str">
        <f>VLOOKUP(B171,'[1]LISTADO ATM'!$A$2:$B$822,2,0)</f>
        <v xml:space="preserve">ATM Oficina Esperanza (Mao) </v>
      </c>
      <c r="D171" s="222" t="s">
        <v>2573</v>
      </c>
      <c r="E171" s="223"/>
    </row>
    <row r="172" spans="1:5" ht="18" x14ac:dyDescent="0.25">
      <c r="A172" s="145" t="str">
        <f>VLOOKUP(B172,'[1]LISTADO ATM'!$A$2:$C$922,3,0)</f>
        <v>DISTRITO NACIONAL</v>
      </c>
      <c r="B172" s="141">
        <v>725</v>
      </c>
      <c r="C172" s="145" t="str">
        <f>VLOOKUP(B172,'[1]LISTADO ATM'!$A$2:$B$822,2,0)</f>
        <v xml:space="preserve">ATM El Huacal II  </v>
      </c>
      <c r="D172" s="222" t="s">
        <v>2624</v>
      </c>
      <c r="E172" s="223"/>
    </row>
    <row r="173" spans="1:5" ht="18" x14ac:dyDescent="0.25">
      <c r="A173" s="145" t="str">
        <f>VLOOKUP(B173,'[1]LISTADO ATM'!$A$2:$C$922,3,0)</f>
        <v>SUR</v>
      </c>
      <c r="B173" s="141">
        <v>765</v>
      </c>
      <c r="C173" s="145" t="str">
        <f>VLOOKUP(B173,'[1]LISTADO ATM'!$A$2:$B$822,2,0)</f>
        <v xml:space="preserve">ATM Oficina Azua I </v>
      </c>
      <c r="D173" s="222" t="s">
        <v>2624</v>
      </c>
      <c r="E173" s="223"/>
    </row>
    <row r="174" spans="1:5" ht="18" x14ac:dyDescent="0.25">
      <c r="A174" s="145" t="str">
        <f>VLOOKUP(B174,'[1]LISTADO ATM'!$A$2:$C$922,3,0)</f>
        <v>ESTE</v>
      </c>
      <c r="B174" s="141">
        <v>399</v>
      </c>
      <c r="C174" s="145" t="str">
        <f>VLOOKUP(B174,'[1]LISTADO ATM'!$A$2:$B$822,2,0)</f>
        <v xml:space="preserve">ATM Oficina La Romana II </v>
      </c>
      <c r="D174" s="222" t="s">
        <v>2573</v>
      </c>
      <c r="E174" s="223"/>
    </row>
    <row r="175" spans="1:5" ht="18" x14ac:dyDescent="0.25">
      <c r="A175" s="145" t="str">
        <f>VLOOKUP(B175,'[1]LISTADO ATM'!$A$2:$C$922,3,0)</f>
        <v>NORTE</v>
      </c>
      <c r="B175" s="141">
        <v>395</v>
      </c>
      <c r="C175" s="145" t="str">
        <f>VLOOKUP(B175,'[1]LISTADO ATM'!$A$2:$B$822,2,0)</f>
        <v xml:space="preserve">ATM UNP Sabana Iglesia </v>
      </c>
      <c r="D175" s="222" t="s">
        <v>2624</v>
      </c>
      <c r="E175" s="223"/>
    </row>
    <row r="176" spans="1:5" ht="18" x14ac:dyDescent="0.25">
      <c r="A176" s="145" t="str">
        <f>VLOOKUP(B176,'[1]LISTADO ATM'!$A$2:$C$922,3,0)</f>
        <v>DISTRITO NACIONAL</v>
      </c>
      <c r="B176" s="141">
        <v>407</v>
      </c>
      <c r="C176" s="145" t="str">
        <f>VLOOKUP(B176,'[1]LISTADO ATM'!$A$2:$B$822,2,0)</f>
        <v xml:space="preserve">ATM Multicentro La Sirena Villa Mella </v>
      </c>
      <c r="D176" s="222" t="s">
        <v>2573</v>
      </c>
      <c r="E176" s="223"/>
    </row>
    <row r="177" spans="1:5" ht="18" x14ac:dyDescent="0.25">
      <c r="A177" s="145" t="str">
        <f>VLOOKUP(B177,'[1]LISTADO ATM'!$A$2:$C$922,3,0)</f>
        <v>ESTE</v>
      </c>
      <c r="B177" s="141">
        <v>204</v>
      </c>
      <c r="C177" s="145" t="str">
        <f>VLOOKUP(B177,'[1]LISTADO ATM'!$A$2:$B$822,2,0)</f>
        <v>ATM Hotel Dominicus II</v>
      </c>
      <c r="D177" s="222" t="s">
        <v>2573</v>
      </c>
      <c r="E177" s="223"/>
    </row>
    <row r="178" spans="1:5" ht="18" x14ac:dyDescent="0.25">
      <c r="A178" s="145" t="str">
        <f>VLOOKUP(B178,'[1]LISTADO ATM'!$A$2:$C$922,3,0)</f>
        <v>NORTE</v>
      </c>
      <c r="B178" s="141">
        <v>736</v>
      </c>
      <c r="C178" s="145" t="str">
        <f>VLOOKUP(B178,'[1]LISTADO ATM'!$A$2:$B$822,2,0)</f>
        <v xml:space="preserve">ATM Oficina Puerto Plata I </v>
      </c>
      <c r="D178" s="222" t="s">
        <v>2624</v>
      </c>
      <c r="E178" s="223"/>
    </row>
    <row r="179" spans="1:5" ht="18" x14ac:dyDescent="0.25">
      <c r="A179" s="145" t="str">
        <f>VLOOKUP(B179,'[1]LISTADO ATM'!$A$2:$C$922,3,0)</f>
        <v>DISTRITO NACIONAL</v>
      </c>
      <c r="B179" s="141">
        <v>240</v>
      </c>
      <c r="C179" s="145" t="str">
        <f>VLOOKUP(B179,'[1]LISTADO ATM'!$A$2:$B$822,2,0)</f>
        <v xml:space="preserve">ATM Oficina Carrefour I </v>
      </c>
      <c r="D179" s="222" t="s">
        <v>2573</v>
      </c>
      <c r="E179" s="223"/>
    </row>
    <row r="180" spans="1:5" ht="18" x14ac:dyDescent="0.25">
      <c r="A180" s="145" t="str">
        <f>VLOOKUP(B180,'[1]LISTADO ATM'!$A$2:$C$922,3,0)</f>
        <v>DISTRITO NACIONAL</v>
      </c>
      <c r="B180" s="141">
        <v>930</v>
      </c>
      <c r="C180" s="145" t="str">
        <f>VLOOKUP(B180,'[1]LISTADO ATM'!$A$2:$B$822,2,0)</f>
        <v>ATM Oficina Plaza Spring Center</v>
      </c>
      <c r="D180" s="222" t="s">
        <v>2573</v>
      </c>
      <c r="E180" s="223"/>
    </row>
    <row r="181" spans="1:5" ht="18" x14ac:dyDescent="0.25">
      <c r="A181" s="145" t="str">
        <f>VLOOKUP(B181,'[1]LISTADO ATM'!$A$2:$C$922,3,0)</f>
        <v>NORTE</v>
      </c>
      <c r="B181" s="141">
        <v>520</v>
      </c>
      <c r="C181" s="145" t="str">
        <f>VLOOKUP(B181,'[1]LISTADO ATM'!$A$2:$B$822,2,0)</f>
        <v xml:space="preserve">ATM Cooperativa Navarrete (COOPNAVA) </v>
      </c>
      <c r="D181" s="222" t="s">
        <v>2624</v>
      </c>
      <c r="E181" s="223"/>
    </row>
    <row r="182" spans="1:5" ht="18" x14ac:dyDescent="0.25">
      <c r="A182" s="145" t="str">
        <f>VLOOKUP(B182,'[1]LISTADO ATM'!$A$2:$C$922,3,0)</f>
        <v>DISTRITO NACIONAL</v>
      </c>
      <c r="B182" s="141">
        <v>389</v>
      </c>
      <c r="C182" s="145" t="str">
        <f>VLOOKUP(B182,'[1]LISTADO ATM'!$A$2:$B$822,2,0)</f>
        <v xml:space="preserve">ATM Casino Hotel Princess </v>
      </c>
      <c r="D182" s="222" t="s">
        <v>2624</v>
      </c>
      <c r="E182" s="223"/>
    </row>
    <row r="183" spans="1:5" ht="18" x14ac:dyDescent="0.25">
      <c r="A183" s="145" t="str">
        <f>VLOOKUP(B183,'[1]LISTADO ATM'!$A$2:$C$922,3,0)</f>
        <v>DISTRITO NACIONAL</v>
      </c>
      <c r="B183" s="141">
        <v>453</v>
      </c>
      <c r="C183" s="145" t="str">
        <f>VLOOKUP(B183,'[1]LISTADO ATM'!$A$2:$B$822,2,0)</f>
        <v xml:space="preserve">ATM Autobanco Sarasota II </v>
      </c>
      <c r="D183" s="222" t="s">
        <v>2573</v>
      </c>
      <c r="E183" s="223"/>
    </row>
    <row r="184" spans="1:5" ht="18" x14ac:dyDescent="0.25">
      <c r="A184" s="148" t="s">
        <v>2460</v>
      </c>
      <c r="B184" s="149">
        <f>COUNT(B135:B183)</f>
        <v>49</v>
      </c>
      <c r="C184" s="185"/>
      <c r="D184" s="186"/>
      <c r="E184" s="187"/>
    </row>
    <row r="185" spans="1:5" x14ac:dyDescent="0.25">
      <c r="A185" s="159"/>
      <c r="C185" s="159"/>
      <c r="D185" s="159"/>
      <c r="E185" s="159"/>
    </row>
    <row r="186" spans="1:5" x14ac:dyDescent="0.25">
      <c r="A186" s="159"/>
      <c r="C186" s="159"/>
      <c r="D186" s="159"/>
      <c r="E186" s="159"/>
    </row>
    <row r="187" spans="1:5" x14ac:dyDescent="0.25">
      <c r="A187" s="159"/>
      <c r="C187" s="159"/>
      <c r="D187" s="159"/>
      <c r="E187" s="159"/>
    </row>
    <row r="188" spans="1:5" x14ac:dyDescent="0.25">
      <c r="A188" s="159"/>
      <c r="C188" s="159"/>
      <c r="D188" s="159"/>
      <c r="E188" s="159"/>
    </row>
    <row r="189" spans="1:5" x14ac:dyDescent="0.25">
      <c r="A189" s="159"/>
      <c r="C189" s="159"/>
      <c r="D189" s="159"/>
      <c r="E189" s="159"/>
    </row>
    <row r="190" spans="1:5" x14ac:dyDescent="0.25">
      <c r="A190" s="159"/>
      <c r="C190" s="159"/>
      <c r="D190" s="159"/>
      <c r="E190" s="159"/>
    </row>
    <row r="191" spans="1:5" x14ac:dyDescent="0.25">
      <c r="A191" s="159"/>
      <c r="C191" s="159"/>
      <c r="D191" s="159"/>
      <c r="E191" s="159"/>
    </row>
    <row r="192" spans="1:5" x14ac:dyDescent="0.25">
      <c r="A192" s="159"/>
      <c r="C192" s="159"/>
      <c r="D192" s="159"/>
      <c r="E192" s="159"/>
    </row>
    <row r="193" spans="1:5" x14ac:dyDescent="0.25">
      <c r="A193" s="159"/>
      <c r="C193" s="159"/>
      <c r="D193" s="159"/>
      <c r="E193" s="159"/>
    </row>
    <row r="194" spans="1:5" x14ac:dyDescent="0.25">
      <c r="A194" s="159"/>
      <c r="C194" s="159"/>
      <c r="D194" s="159"/>
      <c r="E194" s="159"/>
    </row>
    <row r="195" spans="1:5" x14ac:dyDescent="0.25">
      <c r="A195" s="159"/>
      <c r="C195" s="159"/>
      <c r="D195" s="159"/>
      <c r="E195" s="159"/>
    </row>
    <row r="196" spans="1:5" x14ac:dyDescent="0.25">
      <c r="A196" s="159"/>
      <c r="C196" s="159"/>
      <c r="D196" s="159"/>
      <c r="E196" s="159"/>
    </row>
    <row r="197" spans="1:5" x14ac:dyDescent="0.25">
      <c r="A197" s="159"/>
      <c r="C197" s="159"/>
      <c r="D197" s="159"/>
      <c r="E197" s="159"/>
    </row>
    <row r="198" spans="1:5" x14ac:dyDescent="0.25">
      <c r="A198" s="159"/>
      <c r="C198" s="159"/>
      <c r="D198" s="159"/>
      <c r="E198" s="159"/>
    </row>
    <row r="199" spans="1:5" x14ac:dyDescent="0.25">
      <c r="A199" s="159"/>
      <c r="C199" s="159"/>
      <c r="D199" s="159"/>
      <c r="E199" s="159"/>
    </row>
    <row r="200" spans="1:5" x14ac:dyDescent="0.25">
      <c r="A200" s="159"/>
      <c r="C200" s="159"/>
      <c r="D200" s="159"/>
      <c r="E200" s="159"/>
    </row>
    <row r="201" spans="1:5" x14ac:dyDescent="0.25">
      <c r="A201" s="159"/>
      <c r="C201" s="159"/>
      <c r="D201" s="159"/>
      <c r="E201" s="159"/>
    </row>
    <row r="202" spans="1:5" x14ac:dyDescent="0.25">
      <c r="A202" s="159"/>
      <c r="C202" s="159"/>
      <c r="D202" s="159"/>
      <c r="E202" s="159"/>
    </row>
    <row r="203" spans="1:5" x14ac:dyDescent="0.25">
      <c r="A203" s="159"/>
      <c r="C203" s="159"/>
      <c r="D203" s="159"/>
      <c r="E203" s="159"/>
    </row>
    <row r="204" spans="1:5" x14ac:dyDescent="0.25">
      <c r="A204" s="159"/>
      <c r="C204" s="159"/>
      <c r="D204" s="159"/>
      <c r="E204" s="159"/>
    </row>
    <row r="205" spans="1:5" x14ac:dyDescent="0.25">
      <c r="A205" s="159"/>
      <c r="C205" s="159"/>
      <c r="D205" s="159"/>
      <c r="E205" s="159"/>
    </row>
    <row r="206" spans="1:5" x14ac:dyDescent="0.25">
      <c r="A206" s="159"/>
      <c r="C206" s="159"/>
      <c r="D206" s="159"/>
      <c r="E206" s="159"/>
    </row>
    <row r="207" spans="1:5" x14ac:dyDescent="0.25">
      <c r="A207" s="159"/>
      <c r="C207" s="159"/>
      <c r="D207" s="159"/>
      <c r="E207" s="159"/>
    </row>
    <row r="208" spans="1:5" x14ac:dyDescent="0.25">
      <c r="A208" s="159"/>
      <c r="C208" s="159"/>
      <c r="D208" s="159"/>
      <c r="E208" s="159"/>
    </row>
    <row r="209" spans="1:5" x14ac:dyDescent="0.25">
      <c r="A209" s="159"/>
      <c r="C209" s="159"/>
      <c r="D209" s="159"/>
      <c r="E209" s="159"/>
    </row>
    <row r="210" spans="1:5" x14ac:dyDescent="0.25">
      <c r="A210" s="159"/>
      <c r="C210" s="159"/>
      <c r="D210" s="159"/>
      <c r="E210" s="159"/>
    </row>
    <row r="211" spans="1:5" x14ac:dyDescent="0.25">
      <c r="A211" s="159"/>
      <c r="C211" s="159"/>
      <c r="D211" s="159"/>
      <c r="E211" s="159"/>
    </row>
    <row r="212" spans="1:5" x14ac:dyDescent="0.25">
      <c r="A212" s="159"/>
      <c r="C212" s="159"/>
      <c r="D212" s="159"/>
      <c r="E212" s="159"/>
    </row>
    <row r="213" spans="1:5" x14ac:dyDescent="0.25">
      <c r="A213" s="159"/>
      <c r="C213" s="159"/>
      <c r="D213" s="159"/>
      <c r="E213" s="159"/>
    </row>
    <row r="214" spans="1:5" x14ac:dyDescent="0.25">
      <c r="A214" s="159"/>
      <c r="C214" s="159"/>
      <c r="D214" s="159"/>
      <c r="E214" s="159"/>
    </row>
    <row r="215" spans="1:5" x14ac:dyDescent="0.25">
      <c r="A215" s="159"/>
      <c r="C215" s="159"/>
      <c r="D215" s="159"/>
      <c r="E215" s="159"/>
    </row>
    <row r="216" spans="1:5" x14ac:dyDescent="0.25">
      <c r="A216" s="159"/>
      <c r="C216" s="159"/>
      <c r="D216" s="159"/>
      <c r="E216" s="159"/>
    </row>
    <row r="217" spans="1:5" x14ac:dyDescent="0.25">
      <c r="A217" s="159"/>
      <c r="C217" s="159"/>
      <c r="D217" s="159"/>
      <c r="E217" s="159"/>
    </row>
    <row r="218" spans="1:5" x14ac:dyDescent="0.25">
      <c r="A218" s="159"/>
      <c r="C218" s="159"/>
      <c r="D218" s="159"/>
      <c r="E218" s="159"/>
    </row>
    <row r="219" spans="1:5" x14ac:dyDescent="0.25">
      <c r="A219" s="159"/>
      <c r="C219" s="159"/>
      <c r="D219" s="159"/>
      <c r="E219" s="159"/>
    </row>
    <row r="220" spans="1:5" x14ac:dyDescent="0.25">
      <c r="A220" s="159"/>
      <c r="C220" s="159"/>
      <c r="D220" s="159"/>
      <c r="E220" s="159"/>
    </row>
    <row r="221" spans="1:5" x14ac:dyDescent="0.25">
      <c r="A221" s="159"/>
      <c r="C221" s="159"/>
      <c r="D221" s="159"/>
      <c r="E221" s="159"/>
    </row>
    <row r="222" spans="1:5" x14ac:dyDescent="0.25">
      <c r="A222" s="159"/>
      <c r="C222" s="159"/>
      <c r="D222" s="159"/>
      <c r="E222" s="159"/>
    </row>
    <row r="223" spans="1:5" x14ac:dyDescent="0.25">
      <c r="A223" s="159"/>
      <c r="C223" s="159"/>
      <c r="D223" s="159"/>
      <c r="E223" s="159"/>
    </row>
    <row r="224" spans="1:5" x14ac:dyDescent="0.25">
      <c r="A224" s="159"/>
      <c r="C224" s="159"/>
      <c r="D224" s="159"/>
      <c r="E224" s="159"/>
    </row>
    <row r="225" spans="1:5" x14ac:dyDescent="0.25">
      <c r="A225" s="159"/>
      <c r="C225" s="159"/>
      <c r="D225" s="159"/>
      <c r="E225" s="159"/>
    </row>
    <row r="226" spans="1:5" x14ac:dyDescent="0.25">
      <c r="A226" s="159"/>
      <c r="C226" s="159"/>
      <c r="D226" s="159"/>
      <c r="E226" s="159"/>
    </row>
    <row r="227" spans="1:5" x14ac:dyDescent="0.25">
      <c r="A227" s="159"/>
      <c r="C227" s="159"/>
      <c r="D227" s="159"/>
      <c r="E227" s="159"/>
    </row>
    <row r="228" spans="1:5" x14ac:dyDescent="0.25">
      <c r="A228" s="159"/>
      <c r="C228" s="159"/>
      <c r="D228" s="159"/>
      <c r="E228" s="159"/>
    </row>
    <row r="229" spans="1:5" x14ac:dyDescent="0.25">
      <c r="A229" s="159"/>
      <c r="C229" s="159"/>
      <c r="D229" s="159"/>
      <c r="E229" s="159"/>
    </row>
    <row r="230" spans="1:5" x14ac:dyDescent="0.25">
      <c r="A230" s="159"/>
      <c r="C230" s="159"/>
      <c r="D230" s="159"/>
      <c r="E230" s="159"/>
    </row>
    <row r="231" spans="1:5" x14ac:dyDescent="0.25">
      <c r="A231" s="159"/>
      <c r="C231" s="159"/>
      <c r="D231" s="159"/>
      <c r="E231" s="159"/>
    </row>
    <row r="232" spans="1:5" x14ac:dyDescent="0.25">
      <c r="A232" s="159"/>
      <c r="C232" s="159"/>
      <c r="D232" s="159"/>
      <c r="E232" s="159"/>
    </row>
    <row r="233" spans="1:5" x14ac:dyDescent="0.25">
      <c r="A233" s="159"/>
      <c r="C233" s="159"/>
      <c r="D233" s="159"/>
      <c r="E233" s="159"/>
    </row>
    <row r="234" spans="1:5" x14ac:dyDescent="0.25">
      <c r="A234" s="159"/>
      <c r="C234" s="159"/>
      <c r="D234" s="159"/>
      <c r="E234" s="159"/>
    </row>
    <row r="235" spans="1:5" x14ac:dyDescent="0.25">
      <c r="A235" s="159"/>
      <c r="C235" s="159"/>
      <c r="D235" s="159"/>
      <c r="E235" s="159"/>
    </row>
    <row r="236" spans="1:5" x14ac:dyDescent="0.25">
      <c r="A236" s="159"/>
      <c r="C236" s="159"/>
      <c r="D236" s="159"/>
      <c r="E236" s="159"/>
    </row>
    <row r="237" spans="1:5" x14ac:dyDescent="0.25">
      <c r="A237" s="159"/>
      <c r="C237" s="159"/>
      <c r="D237" s="159"/>
      <c r="E237" s="159"/>
    </row>
    <row r="238" spans="1:5" x14ac:dyDescent="0.25">
      <c r="A238" s="159"/>
      <c r="C238" s="159"/>
      <c r="D238" s="159"/>
      <c r="E238" s="159"/>
    </row>
    <row r="239" spans="1:5" x14ac:dyDescent="0.25">
      <c r="A239" s="159"/>
      <c r="C239" s="159"/>
      <c r="D239" s="159"/>
      <c r="E239" s="159"/>
    </row>
    <row r="240" spans="1:5" x14ac:dyDescent="0.25">
      <c r="A240" s="159"/>
      <c r="C240" s="159"/>
      <c r="D240" s="159"/>
      <c r="E240" s="159"/>
    </row>
    <row r="241" spans="1:5" x14ac:dyDescent="0.25">
      <c r="A241" s="159"/>
      <c r="C241" s="159"/>
      <c r="D241" s="159"/>
      <c r="E241" s="159"/>
    </row>
    <row r="242" spans="1:5" x14ac:dyDescent="0.25">
      <c r="A242" s="159"/>
      <c r="C242" s="159"/>
      <c r="D242" s="159"/>
      <c r="E242" s="159"/>
    </row>
    <row r="243" spans="1:5" x14ac:dyDescent="0.25">
      <c r="A243" s="159"/>
      <c r="C243" s="159"/>
      <c r="D243" s="159"/>
      <c r="E243" s="159"/>
    </row>
    <row r="244" spans="1:5" x14ac:dyDescent="0.25">
      <c r="A244" s="159"/>
      <c r="C244" s="159"/>
      <c r="D244" s="159"/>
      <c r="E244" s="159"/>
    </row>
    <row r="245" spans="1:5" x14ac:dyDescent="0.25">
      <c r="A245" s="159"/>
      <c r="C245" s="159"/>
      <c r="D245" s="159"/>
      <c r="E245" s="159"/>
    </row>
    <row r="246" spans="1:5" x14ac:dyDescent="0.25">
      <c r="A246" s="159"/>
      <c r="C246" s="159"/>
      <c r="D246" s="159"/>
      <c r="E246" s="159"/>
    </row>
    <row r="247" spans="1:5" x14ac:dyDescent="0.25">
      <c r="A247" s="159"/>
      <c r="C247" s="159"/>
      <c r="D247" s="159"/>
      <c r="E247" s="159"/>
    </row>
    <row r="248" spans="1:5" x14ac:dyDescent="0.25">
      <c r="A248" s="159"/>
      <c r="C248" s="159"/>
      <c r="D248" s="159"/>
      <c r="E248" s="159"/>
    </row>
    <row r="249" spans="1:5" x14ac:dyDescent="0.25">
      <c r="A249" s="159"/>
      <c r="C249" s="159"/>
      <c r="D249" s="159"/>
      <c r="E249" s="159"/>
    </row>
    <row r="250" spans="1:5" x14ac:dyDescent="0.25">
      <c r="A250" s="159"/>
      <c r="C250" s="159"/>
      <c r="D250" s="159"/>
      <c r="E250" s="159"/>
    </row>
    <row r="251" spans="1:5" x14ac:dyDescent="0.25">
      <c r="A251" s="159"/>
      <c r="C251" s="159"/>
      <c r="D251" s="159"/>
      <c r="E251" s="159"/>
    </row>
    <row r="252" spans="1:5" x14ac:dyDescent="0.25">
      <c r="A252" s="159"/>
      <c r="C252" s="159"/>
      <c r="D252" s="159"/>
      <c r="E252" s="159"/>
    </row>
    <row r="253" spans="1:5" x14ac:dyDescent="0.25">
      <c r="A253" s="159"/>
      <c r="C253" s="159"/>
      <c r="D253" s="159"/>
      <c r="E253" s="159"/>
    </row>
    <row r="254" spans="1:5" x14ac:dyDescent="0.25">
      <c r="A254" s="159"/>
      <c r="C254" s="159"/>
      <c r="D254" s="159"/>
      <c r="E254" s="159"/>
    </row>
    <row r="255" spans="1:5" x14ac:dyDescent="0.25">
      <c r="A255" s="159"/>
      <c r="C255" s="159"/>
      <c r="D255" s="159"/>
      <c r="E255" s="159"/>
    </row>
    <row r="256" spans="1:5" x14ac:dyDescent="0.25">
      <c r="A256" s="159"/>
      <c r="C256" s="159"/>
      <c r="D256" s="159"/>
      <c r="E256" s="159"/>
    </row>
    <row r="257" spans="1:5" x14ac:dyDescent="0.25">
      <c r="A257" s="159"/>
      <c r="C257" s="159"/>
      <c r="D257" s="159"/>
      <c r="E257" s="159"/>
    </row>
    <row r="258" spans="1:5" x14ac:dyDescent="0.25">
      <c r="A258" s="159"/>
      <c r="C258" s="159"/>
      <c r="D258" s="159"/>
      <c r="E258" s="159"/>
    </row>
    <row r="259" spans="1:5" x14ac:dyDescent="0.25">
      <c r="A259" s="159"/>
      <c r="C259" s="159"/>
      <c r="D259" s="159"/>
      <c r="E259" s="159"/>
    </row>
    <row r="260" spans="1:5" x14ac:dyDescent="0.25">
      <c r="A260" s="159"/>
      <c r="C260" s="159"/>
      <c r="D260" s="159"/>
      <c r="E260" s="159"/>
    </row>
    <row r="261" spans="1:5" x14ac:dyDescent="0.25">
      <c r="A261" s="159"/>
      <c r="C261" s="159"/>
      <c r="D261" s="159"/>
      <c r="E261" s="159"/>
    </row>
    <row r="262" spans="1:5" x14ac:dyDescent="0.25">
      <c r="A262" s="159"/>
      <c r="C262" s="159"/>
      <c r="D262" s="159"/>
      <c r="E262" s="159"/>
    </row>
    <row r="263" spans="1:5" x14ac:dyDescent="0.25">
      <c r="A263" s="159"/>
      <c r="C263" s="159"/>
      <c r="D263" s="159"/>
      <c r="E263" s="159"/>
    </row>
    <row r="264" spans="1:5" x14ac:dyDescent="0.25">
      <c r="A264" s="159"/>
      <c r="C264" s="159"/>
      <c r="D264" s="159"/>
      <c r="E264" s="159"/>
    </row>
    <row r="265" spans="1:5" x14ac:dyDescent="0.25">
      <c r="A265" s="159"/>
      <c r="C265" s="159"/>
      <c r="D265" s="159"/>
      <c r="E265" s="159"/>
    </row>
    <row r="266" spans="1:5" x14ac:dyDescent="0.25">
      <c r="A266" s="159"/>
      <c r="C266" s="159"/>
      <c r="D266" s="159"/>
      <c r="E266" s="159"/>
    </row>
    <row r="267" spans="1:5" x14ac:dyDescent="0.25">
      <c r="A267" s="159"/>
      <c r="C267" s="159"/>
      <c r="D267" s="159"/>
      <c r="E267" s="159"/>
    </row>
    <row r="268" spans="1:5" x14ac:dyDescent="0.25">
      <c r="A268" s="159"/>
      <c r="C268" s="159"/>
      <c r="D268" s="159"/>
      <c r="E268" s="159"/>
    </row>
    <row r="269" spans="1:5" x14ac:dyDescent="0.25">
      <c r="A269" s="159"/>
      <c r="C269" s="159"/>
      <c r="D269" s="159"/>
      <c r="E269" s="159"/>
    </row>
    <row r="270" spans="1:5" x14ac:dyDescent="0.25">
      <c r="A270" s="159"/>
      <c r="C270" s="159"/>
      <c r="D270" s="159"/>
      <c r="E270" s="159"/>
    </row>
    <row r="271" spans="1:5" x14ac:dyDescent="0.25">
      <c r="A271" s="159"/>
      <c r="C271" s="159"/>
      <c r="D271" s="159"/>
      <c r="E271" s="159"/>
    </row>
    <row r="272" spans="1:5" x14ac:dyDescent="0.25">
      <c r="A272" s="159"/>
      <c r="C272" s="159"/>
      <c r="D272" s="159"/>
      <c r="E272" s="159"/>
    </row>
    <row r="273" spans="1:5" x14ac:dyDescent="0.25">
      <c r="A273" s="159"/>
      <c r="C273" s="159"/>
      <c r="D273" s="159"/>
      <c r="E273" s="159"/>
    </row>
    <row r="274" spans="1:5" x14ac:dyDescent="0.25">
      <c r="A274" s="159"/>
      <c r="C274" s="159"/>
      <c r="D274" s="159"/>
      <c r="E274" s="159"/>
    </row>
    <row r="275" spans="1:5" x14ac:dyDescent="0.25">
      <c r="A275" s="159"/>
      <c r="C275" s="159"/>
      <c r="D275" s="159"/>
      <c r="E275" s="159"/>
    </row>
    <row r="276" spans="1:5" x14ac:dyDescent="0.25">
      <c r="A276" s="159"/>
      <c r="C276" s="159"/>
      <c r="D276" s="159"/>
      <c r="E276" s="159"/>
    </row>
    <row r="277" spans="1:5" x14ac:dyDescent="0.25">
      <c r="A277" s="159"/>
      <c r="C277" s="159"/>
      <c r="D277" s="159"/>
      <c r="E277" s="159"/>
    </row>
    <row r="278" spans="1:5" x14ac:dyDescent="0.25">
      <c r="A278" s="159"/>
      <c r="C278" s="159"/>
      <c r="D278" s="159"/>
      <c r="E278" s="159"/>
    </row>
    <row r="279" spans="1:5" x14ac:dyDescent="0.25">
      <c r="A279" s="159"/>
      <c r="C279" s="159"/>
      <c r="D279" s="159"/>
      <c r="E279" s="159"/>
    </row>
    <row r="280" spans="1:5" x14ac:dyDescent="0.25">
      <c r="A280" s="159"/>
      <c r="C280" s="159"/>
      <c r="D280" s="159"/>
      <c r="E280" s="159"/>
    </row>
    <row r="281" spans="1:5" x14ac:dyDescent="0.25">
      <c r="A281" s="159"/>
      <c r="C281" s="159"/>
      <c r="D281" s="159"/>
      <c r="E281" s="159"/>
    </row>
    <row r="282" spans="1:5" x14ac:dyDescent="0.25">
      <c r="A282" s="159"/>
      <c r="C282" s="159"/>
      <c r="D282" s="159"/>
      <c r="E282" s="159"/>
    </row>
    <row r="283" spans="1:5" x14ac:dyDescent="0.25">
      <c r="A283" s="159"/>
      <c r="C283" s="159"/>
      <c r="D283" s="159"/>
      <c r="E283" s="159"/>
    </row>
    <row r="284" spans="1:5" x14ac:dyDescent="0.25">
      <c r="A284" s="159"/>
      <c r="C284" s="159"/>
      <c r="D284" s="159"/>
      <c r="E284" s="159"/>
    </row>
    <row r="285" spans="1:5" x14ac:dyDescent="0.25">
      <c r="A285" s="159"/>
      <c r="C285" s="159"/>
      <c r="D285" s="159"/>
      <c r="E285" s="159"/>
    </row>
    <row r="286" spans="1:5" x14ac:dyDescent="0.25">
      <c r="A286" s="159"/>
      <c r="C286" s="159"/>
      <c r="D286" s="159"/>
      <c r="E286" s="159"/>
    </row>
    <row r="287" spans="1:5" x14ac:dyDescent="0.25">
      <c r="A287" s="159"/>
      <c r="C287" s="159"/>
      <c r="D287" s="159"/>
      <c r="E287" s="159"/>
    </row>
    <row r="288" spans="1:5" x14ac:dyDescent="0.25">
      <c r="A288" s="159"/>
      <c r="C288" s="159"/>
      <c r="D288" s="159"/>
      <c r="E288" s="159"/>
    </row>
    <row r="289" spans="1:5" x14ac:dyDescent="0.25">
      <c r="A289" s="159"/>
      <c r="C289" s="159"/>
      <c r="D289" s="159"/>
      <c r="E289" s="159"/>
    </row>
    <row r="290" spans="1:5" x14ac:dyDescent="0.25">
      <c r="A290" s="159"/>
      <c r="C290" s="159"/>
      <c r="D290" s="159"/>
      <c r="E290" s="159"/>
    </row>
    <row r="291" spans="1:5" x14ac:dyDescent="0.25">
      <c r="A291" s="159"/>
      <c r="C291" s="159"/>
      <c r="D291" s="159"/>
      <c r="E291" s="159"/>
    </row>
    <row r="292" spans="1:5" x14ac:dyDescent="0.25">
      <c r="A292" s="159"/>
      <c r="C292" s="159"/>
      <c r="D292" s="159"/>
      <c r="E292" s="159"/>
    </row>
    <row r="293" spans="1:5" x14ac:dyDescent="0.25">
      <c r="A293" s="159"/>
      <c r="C293" s="159"/>
      <c r="D293" s="159"/>
      <c r="E293" s="159"/>
    </row>
    <row r="294" spans="1:5" x14ac:dyDescent="0.25">
      <c r="A294" s="159"/>
      <c r="C294" s="159"/>
      <c r="D294" s="159"/>
      <c r="E294" s="159"/>
    </row>
    <row r="295" spans="1:5" x14ac:dyDescent="0.25">
      <c r="A295" s="159"/>
      <c r="C295" s="159"/>
      <c r="D295" s="159"/>
      <c r="E295" s="159"/>
    </row>
    <row r="296" spans="1:5" x14ac:dyDescent="0.25">
      <c r="A296" s="159"/>
      <c r="C296" s="159"/>
      <c r="D296" s="159"/>
      <c r="E296" s="159"/>
    </row>
    <row r="297" spans="1:5" x14ac:dyDescent="0.25">
      <c r="A297" s="159"/>
      <c r="C297" s="159"/>
      <c r="D297" s="159"/>
      <c r="E297" s="159"/>
    </row>
    <row r="298" spans="1:5" x14ac:dyDescent="0.25">
      <c r="A298" s="159"/>
      <c r="C298" s="159"/>
      <c r="D298" s="159"/>
      <c r="E298" s="159"/>
    </row>
    <row r="299" spans="1:5" x14ac:dyDescent="0.25">
      <c r="A299" s="159"/>
      <c r="C299" s="159"/>
      <c r="D299" s="159"/>
      <c r="E299" s="159"/>
    </row>
    <row r="300" spans="1:5" x14ac:dyDescent="0.25">
      <c r="A300" s="159"/>
      <c r="C300" s="159"/>
      <c r="D300" s="159"/>
      <c r="E300" s="159"/>
    </row>
    <row r="301" spans="1:5" x14ac:dyDescent="0.25">
      <c r="A301" s="159"/>
      <c r="C301" s="159"/>
      <c r="D301" s="159"/>
      <c r="E301" s="159"/>
    </row>
    <row r="302" spans="1:5" x14ac:dyDescent="0.25">
      <c r="A302" s="159"/>
      <c r="C302" s="159"/>
      <c r="D302" s="159"/>
      <c r="E302" s="159"/>
    </row>
    <row r="303" spans="1:5" x14ac:dyDescent="0.25">
      <c r="A303" s="159"/>
      <c r="C303" s="159"/>
      <c r="D303" s="159"/>
      <c r="E303" s="159"/>
    </row>
    <row r="304" spans="1:5" x14ac:dyDescent="0.25">
      <c r="A304" s="159"/>
      <c r="C304" s="159"/>
      <c r="D304" s="159"/>
      <c r="E304" s="159"/>
    </row>
    <row r="305" spans="1:5" x14ac:dyDescent="0.25">
      <c r="A305" s="159"/>
      <c r="C305" s="159"/>
      <c r="D305" s="159"/>
      <c r="E305" s="159"/>
    </row>
    <row r="306" spans="1:5" x14ac:dyDescent="0.25">
      <c r="A306" s="159"/>
      <c r="C306" s="159"/>
      <c r="D306" s="159"/>
      <c r="E306" s="159"/>
    </row>
    <row r="307" spans="1:5" x14ac:dyDescent="0.25">
      <c r="A307" s="159"/>
      <c r="C307" s="159"/>
      <c r="D307" s="159"/>
      <c r="E307" s="159"/>
    </row>
    <row r="308" spans="1:5" x14ac:dyDescent="0.25">
      <c r="A308" s="159"/>
      <c r="C308" s="159"/>
      <c r="D308" s="159"/>
      <c r="E308" s="159"/>
    </row>
    <row r="309" spans="1:5" x14ac:dyDescent="0.25">
      <c r="A309" s="159"/>
      <c r="C309" s="159"/>
      <c r="D309" s="159"/>
      <c r="E309" s="159"/>
    </row>
    <row r="310" spans="1:5" x14ac:dyDescent="0.25">
      <c r="A310" s="159"/>
      <c r="C310" s="159"/>
      <c r="D310" s="159"/>
      <c r="E310" s="159"/>
    </row>
    <row r="311" spans="1:5" x14ac:dyDescent="0.25">
      <c r="A311" s="159"/>
      <c r="C311" s="159"/>
      <c r="D311" s="159"/>
      <c r="E311" s="159"/>
    </row>
    <row r="312" spans="1:5" x14ac:dyDescent="0.25">
      <c r="A312" s="159"/>
      <c r="C312" s="159"/>
      <c r="D312" s="159"/>
      <c r="E312" s="159"/>
    </row>
    <row r="313" spans="1:5" x14ac:dyDescent="0.25">
      <c r="A313" s="159"/>
      <c r="C313" s="159"/>
      <c r="D313" s="159"/>
      <c r="E313" s="159"/>
    </row>
    <row r="314" spans="1:5" x14ac:dyDescent="0.25">
      <c r="A314" s="159"/>
      <c r="C314" s="159"/>
      <c r="D314" s="159"/>
      <c r="E314" s="159"/>
    </row>
    <row r="315" spans="1:5" x14ac:dyDescent="0.25">
      <c r="A315" s="159"/>
      <c r="C315" s="159"/>
      <c r="D315" s="159"/>
      <c r="E315" s="159"/>
    </row>
    <row r="316" spans="1:5" x14ac:dyDescent="0.25">
      <c r="A316" s="159"/>
      <c r="C316" s="159"/>
      <c r="D316" s="159"/>
      <c r="E316" s="159"/>
    </row>
    <row r="317" spans="1:5" x14ac:dyDescent="0.25">
      <c r="A317" s="159"/>
      <c r="C317" s="159"/>
      <c r="D317" s="159"/>
      <c r="E317" s="159"/>
    </row>
    <row r="318" spans="1:5" x14ac:dyDescent="0.25">
      <c r="A318" s="159"/>
      <c r="C318" s="159"/>
      <c r="D318" s="159"/>
      <c r="E318" s="159"/>
    </row>
    <row r="319" spans="1:5" x14ac:dyDescent="0.25">
      <c r="A319" s="159"/>
      <c r="C319" s="159"/>
      <c r="D319" s="159"/>
      <c r="E319" s="159"/>
    </row>
    <row r="320" spans="1:5" x14ac:dyDescent="0.25">
      <c r="A320" s="159"/>
      <c r="C320" s="159"/>
      <c r="D320" s="159"/>
      <c r="E320" s="159"/>
    </row>
    <row r="321" spans="1:5" x14ac:dyDescent="0.25">
      <c r="A321" s="159"/>
      <c r="C321" s="159"/>
      <c r="D321" s="159"/>
      <c r="E321" s="159"/>
    </row>
    <row r="322" spans="1:5" x14ac:dyDescent="0.25">
      <c r="A322" s="159"/>
      <c r="C322" s="159"/>
      <c r="D322" s="159"/>
      <c r="E322" s="159"/>
    </row>
    <row r="323" spans="1:5" x14ac:dyDescent="0.25">
      <c r="A323" s="159"/>
      <c r="C323" s="159"/>
      <c r="D323" s="159"/>
      <c r="E323" s="159"/>
    </row>
    <row r="324" spans="1:5" x14ac:dyDescent="0.25">
      <c r="A324" s="159"/>
      <c r="C324" s="159"/>
      <c r="D324" s="159"/>
      <c r="E324" s="159"/>
    </row>
    <row r="325" spans="1:5" x14ac:dyDescent="0.25">
      <c r="A325" s="159"/>
      <c r="C325" s="159"/>
      <c r="D325" s="159"/>
      <c r="E325" s="159"/>
    </row>
    <row r="326" spans="1:5" x14ac:dyDescent="0.25">
      <c r="A326" s="159"/>
      <c r="C326" s="159"/>
      <c r="D326" s="159"/>
      <c r="E326" s="159"/>
    </row>
    <row r="327" spans="1:5" x14ac:dyDescent="0.25">
      <c r="A327" s="159"/>
      <c r="C327" s="159"/>
      <c r="D327" s="159"/>
      <c r="E327" s="159"/>
    </row>
    <row r="328" spans="1:5" x14ac:dyDescent="0.25">
      <c r="A328" s="159"/>
      <c r="C328" s="159"/>
      <c r="D328" s="159"/>
      <c r="E328" s="159"/>
    </row>
    <row r="329" spans="1:5" x14ac:dyDescent="0.25">
      <c r="A329" s="159"/>
      <c r="C329" s="159"/>
      <c r="D329" s="159"/>
      <c r="E329" s="159"/>
    </row>
    <row r="330" spans="1:5" x14ac:dyDescent="0.25">
      <c r="A330" s="159"/>
      <c r="C330" s="159"/>
      <c r="D330" s="159"/>
      <c r="E330" s="159"/>
    </row>
    <row r="331" spans="1:5" x14ac:dyDescent="0.25">
      <c r="A331" s="159"/>
      <c r="C331" s="159"/>
      <c r="D331" s="159"/>
      <c r="E331" s="159"/>
    </row>
    <row r="332" spans="1:5" x14ac:dyDescent="0.25">
      <c r="A332" s="159"/>
      <c r="C332" s="159"/>
      <c r="D332" s="159"/>
      <c r="E332" s="159"/>
    </row>
    <row r="333" spans="1:5" x14ac:dyDescent="0.25">
      <c r="A333" s="159"/>
      <c r="C333" s="159"/>
      <c r="D333" s="159"/>
      <c r="E333" s="159"/>
    </row>
    <row r="334" spans="1:5" x14ac:dyDescent="0.25">
      <c r="A334" s="159"/>
      <c r="C334" s="159"/>
      <c r="D334" s="159"/>
      <c r="E334" s="159"/>
    </row>
    <row r="335" spans="1:5" x14ac:dyDescent="0.25">
      <c r="A335" s="159"/>
      <c r="C335" s="159"/>
      <c r="D335" s="159"/>
      <c r="E335" s="159"/>
    </row>
    <row r="336" spans="1:5" x14ac:dyDescent="0.25">
      <c r="A336" s="159"/>
      <c r="C336" s="159"/>
      <c r="D336" s="159"/>
      <c r="E336" s="159"/>
    </row>
    <row r="337" spans="1:5" x14ac:dyDescent="0.25">
      <c r="A337" s="159"/>
      <c r="C337" s="159"/>
      <c r="D337" s="159"/>
      <c r="E337" s="159"/>
    </row>
    <row r="338" spans="1:5" x14ac:dyDescent="0.25">
      <c r="A338" s="159"/>
      <c r="C338" s="159"/>
      <c r="D338" s="159"/>
      <c r="E338" s="159"/>
    </row>
    <row r="339" spans="1:5" x14ac:dyDescent="0.25">
      <c r="A339" s="159"/>
      <c r="C339" s="159"/>
      <c r="D339" s="159"/>
      <c r="E339" s="159"/>
    </row>
    <row r="340" spans="1:5" x14ac:dyDescent="0.25">
      <c r="A340" s="159"/>
      <c r="C340" s="159"/>
      <c r="D340" s="159"/>
      <c r="E340" s="159"/>
    </row>
    <row r="341" spans="1:5" x14ac:dyDescent="0.25">
      <c r="A341" s="159"/>
      <c r="C341" s="159"/>
      <c r="D341" s="159"/>
      <c r="E341" s="159"/>
    </row>
    <row r="342" spans="1:5" x14ac:dyDescent="0.25">
      <c r="A342" s="159"/>
      <c r="C342" s="159"/>
      <c r="D342" s="159"/>
      <c r="E342" s="159"/>
    </row>
    <row r="343" spans="1:5" x14ac:dyDescent="0.25">
      <c r="A343" s="159"/>
      <c r="C343" s="159"/>
      <c r="D343" s="159"/>
      <c r="E343" s="159"/>
    </row>
    <row r="344" spans="1:5" x14ac:dyDescent="0.25">
      <c r="A344" s="159"/>
      <c r="C344" s="159"/>
      <c r="D344" s="159"/>
      <c r="E344" s="159"/>
    </row>
    <row r="345" spans="1:5" x14ac:dyDescent="0.25">
      <c r="A345" s="159"/>
      <c r="C345" s="159"/>
      <c r="D345" s="159"/>
      <c r="E345" s="159"/>
    </row>
    <row r="346" spans="1:5" x14ac:dyDescent="0.25">
      <c r="A346" s="159"/>
      <c r="C346" s="159"/>
      <c r="D346" s="159"/>
      <c r="E346" s="159"/>
    </row>
    <row r="347" spans="1:5" x14ac:dyDescent="0.25">
      <c r="A347" s="159"/>
      <c r="C347" s="159"/>
      <c r="D347" s="159"/>
      <c r="E347" s="159"/>
    </row>
    <row r="348" spans="1:5" x14ac:dyDescent="0.25">
      <c r="A348" s="159"/>
      <c r="C348" s="159"/>
      <c r="D348" s="159"/>
      <c r="E348" s="159"/>
    </row>
    <row r="349" spans="1:5" x14ac:dyDescent="0.25">
      <c r="A349" s="159"/>
      <c r="C349" s="159"/>
      <c r="D349" s="159"/>
      <c r="E349" s="159"/>
    </row>
    <row r="350" spans="1:5" x14ac:dyDescent="0.25">
      <c r="A350" s="159"/>
      <c r="C350" s="159"/>
      <c r="D350" s="159"/>
      <c r="E350" s="159"/>
    </row>
    <row r="351" spans="1:5" x14ac:dyDescent="0.25">
      <c r="A351" s="159"/>
      <c r="C351" s="159"/>
      <c r="D351" s="159"/>
      <c r="E351" s="159"/>
    </row>
    <row r="352" spans="1:5" x14ac:dyDescent="0.25">
      <c r="A352" s="159"/>
      <c r="C352" s="159"/>
      <c r="D352" s="159"/>
      <c r="E352" s="159"/>
    </row>
    <row r="353" spans="1:5" x14ac:dyDescent="0.25">
      <c r="A353" s="159"/>
      <c r="C353" s="159"/>
      <c r="D353" s="159"/>
      <c r="E353" s="159"/>
    </row>
    <row r="354" spans="1:5" x14ac:dyDescent="0.25">
      <c r="A354" s="159"/>
      <c r="C354" s="159"/>
      <c r="D354" s="159"/>
      <c r="E354" s="159"/>
    </row>
    <row r="355" spans="1:5" x14ac:dyDescent="0.25">
      <c r="A355" s="159"/>
      <c r="C355" s="159"/>
      <c r="D355" s="159"/>
      <c r="E355" s="159"/>
    </row>
    <row r="356" spans="1:5" x14ac:dyDescent="0.25">
      <c r="A356" s="159"/>
      <c r="C356" s="159"/>
      <c r="D356" s="159"/>
      <c r="E356" s="159"/>
    </row>
    <row r="357" spans="1:5" x14ac:dyDescent="0.25">
      <c r="A357" s="159"/>
      <c r="C357" s="159"/>
      <c r="D357" s="159"/>
      <c r="E357" s="159"/>
    </row>
    <row r="358" spans="1:5" x14ac:dyDescent="0.25">
      <c r="A358" s="159"/>
      <c r="C358" s="159"/>
      <c r="D358" s="159"/>
      <c r="E358" s="159"/>
    </row>
    <row r="359" spans="1:5" x14ac:dyDescent="0.25">
      <c r="A359" s="159"/>
      <c r="C359" s="159"/>
      <c r="D359" s="159"/>
      <c r="E359" s="159"/>
    </row>
    <row r="360" spans="1:5" x14ac:dyDescent="0.25">
      <c r="A360" s="159"/>
      <c r="C360" s="159"/>
      <c r="D360" s="159"/>
      <c r="E360" s="159"/>
    </row>
    <row r="361" spans="1:5" x14ac:dyDescent="0.25">
      <c r="A361" s="159"/>
      <c r="C361" s="159"/>
      <c r="D361" s="159"/>
      <c r="E361" s="159"/>
    </row>
    <row r="362" spans="1:5" x14ac:dyDescent="0.25">
      <c r="A362" s="159"/>
      <c r="C362" s="159"/>
      <c r="D362" s="159"/>
      <c r="E362" s="159"/>
    </row>
    <row r="363" spans="1:5" x14ac:dyDescent="0.25">
      <c r="A363" s="159"/>
      <c r="C363" s="159"/>
      <c r="D363" s="159"/>
      <c r="E363" s="159"/>
    </row>
    <row r="364" spans="1:5" x14ac:dyDescent="0.25">
      <c r="A364" s="159"/>
      <c r="C364" s="159"/>
      <c r="D364" s="159"/>
      <c r="E364" s="159"/>
    </row>
    <row r="365" spans="1:5" x14ac:dyDescent="0.25">
      <c r="A365" s="159"/>
      <c r="C365" s="159"/>
      <c r="D365" s="159"/>
      <c r="E365" s="159"/>
    </row>
    <row r="366" spans="1:5" x14ac:dyDescent="0.25">
      <c r="A366" s="159"/>
      <c r="C366" s="159"/>
      <c r="D366" s="159"/>
      <c r="E366" s="159"/>
    </row>
    <row r="367" spans="1:5" x14ac:dyDescent="0.25">
      <c r="A367" s="159"/>
      <c r="C367" s="159"/>
      <c r="D367" s="159"/>
      <c r="E367" s="159"/>
    </row>
    <row r="368" spans="1:5" x14ac:dyDescent="0.25">
      <c r="A368" s="159"/>
      <c r="C368" s="159"/>
      <c r="D368" s="159"/>
      <c r="E368" s="159"/>
    </row>
    <row r="369" spans="1:5" x14ac:dyDescent="0.25">
      <c r="A369" s="159"/>
      <c r="C369" s="159"/>
      <c r="D369" s="159"/>
      <c r="E369" s="159"/>
    </row>
    <row r="370" spans="1:5" x14ac:dyDescent="0.25">
      <c r="A370" s="159"/>
      <c r="C370" s="159"/>
      <c r="D370" s="159"/>
      <c r="E370" s="159"/>
    </row>
    <row r="371" spans="1:5" x14ac:dyDescent="0.25">
      <c r="A371" s="159"/>
      <c r="C371" s="159"/>
      <c r="D371" s="159"/>
      <c r="E371" s="159"/>
    </row>
    <row r="372" spans="1:5" x14ac:dyDescent="0.25">
      <c r="A372" s="159"/>
      <c r="C372" s="159"/>
      <c r="D372" s="159"/>
      <c r="E372" s="159"/>
    </row>
    <row r="373" spans="1:5" x14ac:dyDescent="0.25">
      <c r="A373" s="159"/>
      <c r="C373" s="159"/>
      <c r="D373" s="159"/>
      <c r="E373" s="159"/>
    </row>
    <row r="374" spans="1:5" x14ac:dyDescent="0.25">
      <c r="A374" s="159"/>
      <c r="C374" s="159"/>
      <c r="D374" s="159"/>
      <c r="E374" s="159"/>
    </row>
    <row r="375" spans="1:5" x14ac:dyDescent="0.25">
      <c r="A375" s="159"/>
      <c r="C375" s="159"/>
      <c r="D375" s="159"/>
      <c r="E375" s="159"/>
    </row>
    <row r="376" spans="1:5" x14ac:dyDescent="0.25">
      <c r="A376" s="159"/>
      <c r="C376" s="159"/>
      <c r="D376" s="159"/>
      <c r="E376" s="159"/>
    </row>
    <row r="377" spans="1:5" x14ac:dyDescent="0.25">
      <c r="A377" s="159"/>
      <c r="C377" s="159"/>
      <c r="D377" s="159"/>
      <c r="E377" s="159"/>
    </row>
    <row r="378" spans="1:5" x14ac:dyDescent="0.25">
      <c r="A378" s="159"/>
      <c r="C378" s="159"/>
      <c r="D378" s="159"/>
      <c r="E378" s="159"/>
    </row>
    <row r="379" spans="1:5" x14ac:dyDescent="0.25">
      <c r="A379" s="159"/>
      <c r="C379" s="159"/>
      <c r="D379" s="159"/>
      <c r="E379" s="159"/>
    </row>
    <row r="380" spans="1:5" x14ac:dyDescent="0.25">
      <c r="A380" s="159"/>
      <c r="C380" s="159"/>
      <c r="D380" s="159"/>
      <c r="E380" s="159"/>
    </row>
    <row r="381" spans="1:5" x14ac:dyDescent="0.25">
      <c r="A381" s="159"/>
      <c r="C381" s="159"/>
      <c r="D381" s="159"/>
      <c r="E381" s="159"/>
    </row>
    <row r="382" spans="1:5" x14ac:dyDescent="0.25">
      <c r="A382" s="159"/>
      <c r="C382" s="159"/>
      <c r="D382" s="159"/>
      <c r="E382" s="159"/>
    </row>
    <row r="383" spans="1:5" x14ac:dyDescent="0.25">
      <c r="A383" s="159"/>
      <c r="C383" s="159"/>
      <c r="D383" s="159"/>
      <c r="E383" s="159"/>
    </row>
    <row r="384" spans="1:5" x14ac:dyDescent="0.25">
      <c r="A384" s="159"/>
      <c r="C384" s="159"/>
      <c r="D384" s="159"/>
      <c r="E384" s="159"/>
    </row>
    <row r="385" spans="1:5" x14ac:dyDescent="0.25">
      <c r="A385" s="159"/>
      <c r="C385" s="159"/>
      <c r="D385" s="159"/>
      <c r="E385" s="159"/>
    </row>
    <row r="386" spans="1:5" x14ac:dyDescent="0.25">
      <c r="A386" s="159"/>
      <c r="C386" s="159"/>
      <c r="D386" s="159"/>
      <c r="E386" s="159"/>
    </row>
    <row r="387" spans="1:5" x14ac:dyDescent="0.25">
      <c r="A387" s="159"/>
      <c r="C387" s="159"/>
      <c r="D387" s="159"/>
      <c r="E387" s="159"/>
    </row>
    <row r="388" spans="1:5" x14ac:dyDescent="0.25">
      <c r="A388" s="159"/>
      <c r="C388" s="159"/>
      <c r="D388" s="159"/>
      <c r="E388" s="159"/>
    </row>
    <row r="389" spans="1:5" x14ac:dyDescent="0.25">
      <c r="A389" s="159"/>
      <c r="C389" s="159"/>
      <c r="D389" s="159"/>
      <c r="E389" s="159"/>
    </row>
    <row r="390" spans="1:5" x14ac:dyDescent="0.25">
      <c r="A390" s="159"/>
      <c r="C390" s="159"/>
      <c r="D390" s="159"/>
      <c r="E390" s="159"/>
    </row>
    <row r="391" spans="1:5" x14ac:dyDescent="0.25">
      <c r="A391" s="159"/>
      <c r="C391" s="159"/>
      <c r="D391" s="159"/>
      <c r="E391" s="159"/>
    </row>
    <row r="392" spans="1:5" x14ac:dyDescent="0.25">
      <c r="A392" s="159"/>
      <c r="C392" s="159"/>
      <c r="D392" s="159"/>
      <c r="E392" s="159"/>
    </row>
    <row r="393" spans="1:5" x14ac:dyDescent="0.25">
      <c r="A393" s="159"/>
      <c r="C393" s="159"/>
      <c r="D393" s="159"/>
      <c r="E393" s="159"/>
    </row>
    <row r="394" spans="1:5" x14ac:dyDescent="0.25">
      <c r="A394" s="68"/>
      <c r="C394" s="68"/>
      <c r="D394" s="68"/>
    </row>
    <row r="395" spans="1:5" x14ac:dyDescent="0.25">
      <c r="A395" s="68"/>
      <c r="C395" s="68"/>
      <c r="D395" s="68"/>
    </row>
    <row r="396" spans="1:5" x14ac:dyDescent="0.25">
      <c r="A396" s="68"/>
      <c r="C396" s="68"/>
      <c r="D396" s="68"/>
    </row>
    <row r="397" spans="1:5" x14ac:dyDescent="0.25">
      <c r="A397" s="68"/>
      <c r="C397" s="68"/>
      <c r="D397" s="68"/>
    </row>
    <row r="398" spans="1:5" x14ac:dyDescent="0.25">
      <c r="A398" s="68"/>
      <c r="C398" s="68"/>
      <c r="D398" s="68"/>
    </row>
    <row r="399" spans="1:5" x14ac:dyDescent="0.25">
      <c r="A399" s="68"/>
      <c r="C399" s="68"/>
      <c r="D399" s="68"/>
    </row>
    <row r="400" spans="1:5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</sheetData>
  <mergeCells count="78">
    <mergeCell ref="C184:E184"/>
    <mergeCell ref="D183:E183"/>
    <mergeCell ref="D178:E178"/>
    <mergeCell ref="D179:E179"/>
    <mergeCell ref="D180:E180"/>
    <mergeCell ref="D181:E181"/>
    <mergeCell ref="D182:E182"/>
    <mergeCell ref="D173:E173"/>
    <mergeCell ref="D174:E174"/>
    <mergeCell ref="D175:E175"/>
    <mergeCell ref="D176:E176"/>
    <mergeCell ref="D177:E177"/>
    <mergeCell ref="D168:E168"/>
    <mergeCell ref="D169:E169"/>
    <mergeCell ref="D170:E170"/>
    <mergeCell ref="D171:E171"/>
    <mergeCell ref="D172:E172"/>
    <mergeCell ref="D163:E163"/>
    <mergeCell ref="D164:E164"/>
    <mergeCell ref="D165:E165"/>
    <mergeCell ref="D166:E166"/>
    <mergeCell ref="D167:E167"/>
    <mergeCell ref="D158:E158"/>
    <mergeCell ref="D159:E159"/>
    <mergeCell ref="D160:E160"/>
    <mergeCell ref="D161:E161"/>
    <mergeCell ref="D162:E162"/>
    <mergeCell ref="D153:E153"/>
    <mergeCell ref="D154:E154"/>
    <mergeCell ref="D155:E155"/>
    <mergeCell ref="D156:E156"/>
    <mergeCell ref="D157:E157"/>
    <mergeCell ref="D148:E148"/>
    <mergeCell ref="D149:E149"/>
    <mergeCell ref="D150:E150"/>
    <mergeCell ref="D151:E151"/>
    <mergeCell ref="D152:E152"/>
    <mergeCell ref="D143:E143"/>
    <mergeCell ref="D144:E144"/>
    <mergeCell ref="D145:E145"/>
    <mergeCell ref="D146:E146"/>
    <mergeCell ref="D147:E147"/>
    <mergeCell ref="D138:E138"/>
    <mergeCell ref="D139:E139"/>
    <mergeCell ref="D140:E140"/>
    <mergeCell ref="D141:E141"/>
    <mergeCell ref="D142:E142"/>
    <mergeCell ref="A133:E133"/>
    <mergeCell ref="D134:E134"/>
    <mergeCell ref="D135:E135"/>
    <mergeCell ref="D136:E136"/>
    <mergeCell ref="D137:E137"/>
    <mergeCell ref="C128:E128"/>
    <mergeCell ref="A129:B129"/>
    <mergeCell ref="C129:E132"/>
    <mergeCell ref="A130:B130"/>
    <mergeCell ref="A131:B131"/>
    <mergeCell ref="A132:B132"/>
    <mergeCell ref="C114:E114"/>
    <mergeCell ref="A115:E115"/>
    <mergeCell ref="A116:E116"/>
    <mergeCell ref="C72:E72"/>
    <mergeCell ref="A73:E73"/>
    <mergeCell ref="A74:E74"/>
    <mergeCell ref="F1:G1"/>
    <mergeCell ref="A1:E1"/>
    <mergeCell ref="A2:E2"/>
    <mergeCell ref="A7:E7"/>
    <mergeCell ref="A3:B3"/>
    <mergeCell ref="C3:E6"/>
    <mergeCell ref="A6:B6"/>
    <mergeCell ref="A16:E16"/>
    <mergeCell ref="A17:E17"/>
    <mergeCell ref="C10:E10"/>
    <mergeCell ref="A11:E11"/>
    <mergeCell ref="A12:E12"/>
    <mergeCell ref="D13:E13"/>
    <mergeCell ref="C15:E15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943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943 239 670 602 194 686 761 192 414 838                                                          </v>
      </c>
    </row>
    <row r="3" spans="2:5" s="119" customFormat="1" ht="18.75" thickBot="1" x14ac:dyDescent="0.3">
      <c r="B3" s="156">
        <v>239</v>
      </c>
      <c r="C3" s="130" t="s">
        <v>2404</v>
      </c>
    </row>
    <row r="4" spans="2:5" s="119" customFormat="1" ht="18.75" thickBot="1" x14ac:dyDescent="0.3">
      <c r="B4" s="156">
        <v>670</v>
      </c>
      <c r="C4" s="130" t="s">
        <v>2404</v>
      </c>
    </row>
    <row r="5" spans="2:5" s="119" customFormat="1" ht="18.75" thickBot="1" x14ac:dyDescent="0.3">
      <c r="B5" s="156">
        <v>602</v>
      </c>
      <c r="C5" s="130" t="s">
        <v>2404</v>
      </c>
    </row>
    <row r="6" spans="2:5" s="119" customFormat="1" ht="18.75" thickBot="1" x14ac:dyDescent="0.3">
      <c r="B6" s="156">
        <v>194</v>
      </c>
      <c r="C6" s="130" t="s">
        <v>2404</v>
      </c>
    </row>
    <row r="7" spans="2:5" s="119" customFormat="1" ht="18.75" thickBot="1" x14ac:dyDescent="0.3">
      <c r="B7" s="156">
        <v>686</v>
      </c>
      <c r="C7" s="130" t="s">
        <v>2404</v>
      </c>
    </row>
    <row r="8" spans="2:5" s="119" customFormat="1" ht="18.75" thickBot="1" x14ac:dyDescent="0.3">
      <c r="B8" s="156">
        <v>761</v>
      </c>
      <c r="C8" s="130" t="s">
        <v>2404</v>
      </c>
    </row>
    <row r="9" spans="2:5" s="119" customFormat="1" ht="18.75" thickBot="1" x14ac:dyDescent="0.3">
      <c r="B9" s="156">
        <v>192</v>
      </c>
      <c r="C9" s="130" t="s">
        <v>2404</v>
      </c>
    </row>
    <row r="10" spans="2:5" s="119" customFormat="1" ht="18.75" thickBot="1" x14ac:dyDescent="0.3">
      <c r="B10" s="156">
        <v>414</v>
      </c>
      <c r="C10" s="130" t="s">
        <v>2404</v>
      </c>
    </row>
    <row r="11" spans="2:5" s="119" customFormat="1" ht="18.75" thickBot="1" x14ac:dyDescent="0.3">
      <c r="B11" s="156">
        <v>838</v>
      </c>
      <c r="C11" s="130" t="s">
        <v>2404</v>
      </c>
    </row>
    <row r="12" spans="2:5" s="119" customFormat="1" ht="18.75" thickBot="1" x14ac:dyDescent="0.3">
      <c r="B12" s="156"/>
      <c r="C12" s="130" t="s">
        <v>2404</v>
      </c>
    </row>
    <row r="13" spans="2:5" s="119" customFormat="1" ht="18.75" thickBot="1" x14ac:dyDescent="0.3">
      <c r="B13" s="156"/>
      <c r="C13" s="130" t="s">
        <v>2404</v>
      </c>
    </row>
    <row r="14" spans="2:5" s="119" customFormat="1" ht="18.75" thickBot="1" x14ac:dyDescent="0.3">
      <c r="B14" s="156"/>
      <c r="C14" s="130" t="s">
        <v>2404</v>
      </c>
    </row>
    <row r="15" spans="2:5" s="119" customFormat="1" ht="18.75" thickBot="1" x14ac:dyDescent="0.3">
      <c r="B15" s="156"/>
      <c r="C15" s="130" t="s">
        <v>2404</v>
      </c>
    </row>
    <row r="16" spans="2:5" s="119" customFormat="1" ht="18.75" thickBot="1" x14ac:dyDescent="0.3">
      <c r="B16" s="156"/>
      <c r="C16" s="130" t="s">
        <v>2404</v>
      </c>
    </row>
    <row r="17" spans="2:3" s="119" customFormat="1" ht="18.75" thickBot="1" x14ac:dyDescent="0.3">
      <c r="B17" s="156"/>
      <c r="C17" s="130" t="s">
        <v>2404</v>
      </c>
    </row>
    <row r="18" spans="2:3" s="119" customFormat="1" ht="18.75" thickBot="1" x14ac:dyDescent="0.3">
      <c r="B18" s="156"/>
      <c r="C18" s="130" t="s">
        <v>2404</v>
      </c>
    </row>
    <row r="19" spans="2:3" s="119" customFormat="1" ht="18.75" thickBot="1" x14ac:dyDescent="0.3">
      <c r="B19" s="156"/>
      <c r="C19" s="130" t="s">
        <v>2404</v>
      </c>
    </row>
    <row r="20" spans="2:3" s="119" customFormat="1" ht="18.75" thickBot="1" x14ac:dyDescent="0.3">
      <c r="B20" s="156"/>
      <c r="C20" s="130" t="s">
        <v>2404</v>
      </c>
    </row>
    <row r="21" spans="2:3" s="119" customFormat="1" ht="18.75" thickBot="1" x14ac:dyDescent="0.3">
      <c r="B21" s="156"/>
      <c r="C21" s="130" t="s">
        <v>2404</v>
      </c>
    </row>
    <row r="22" spans="2:3" s="119" customFormat="1" ht="18.75" thickBot="1" x14ac:dyDescent="0.3">
      <c r="B22" s="156"/>
      <c r="C22" s="130" t="s">
        <v>2404</v>
      </c>
    </row>
    <row r="23" spans="2:3" s="119" customFormat="1" ht="18.75" thickBot="1" x14ac:dyDescent="0.3">
      <c r="B23" s="156"/>
      <c r="C23" s="130" t="s">
        <v>2404</v>
      </c>
    </row>
    <row r="24" spans="2:3" s="119" customFormat="1" ht="18.75" thickBot="1" x14ac:dyDescent="0.3">
      <c r="B24" s="156"/>
      <c r="C24" s="130" t="s">
        <v>2404</v>
      </c>
    </row>
    <row r="25" spans="2:3" s="119" customFormat="1" ht="18.75" thickBot="1" x14ac:dyDescent="0.3">
      <c r="B25" s="156"/>
      <c r="C25" s="130" t="s">
        <v>2404</v>
      </c>
    </row>
    <row r="26" spans="2:3" s="119" customFormat="1" ht="18.75" thickBot="1" x14ac:dyDescent="0.3">
      <c r="B26" s="156"/>
      <c r="C26" s="130" t="s">
        <v>2404</v>
      </c>
    </row>
    <row r="27" spans="2:3" s="119" customFormat="1" ht="18.75" thickBot="1" x14ac:dyDescent="0.3">
      <c r="B27" s="135"/>
      <c r="C27" s="130" t="s">
        <v>2404</v>
      </c>
    </row>
    <row r="28" spans="2:3" s="119" customFormat="1" ht="18.75" thickBot="1" x14ac:dyDescent="0.3">
      <c r="B28" s="135"/>
      <c r="C28" s="130" t="s">
        <v>2404</v>
      </c>
    </row>
    <row r="29" spans="2:3" s="119" customFormat="1" ht="18.75" thickBot="1" x14ac:dyDescent="0.3">
      <c r="B29" s="135"/>
      <c r="C29" s="130" t="s">
        <v>2404</v>
      </c>
    </row>
    <row r="30" spans="2:3" s="119" customFormat="1" ht="18.75" thickBot="1" x14ac:dyDescent="0.3">
      <c r="B30" s="135"/>
      <c r="C30" s="130" t="s">
        <v>2404</v>
      </c>
    </row>
    <row r="31" spans="2:3" s="119" customFormat="1" ht="18.75" thickBot="1" x14ac:dyDescent="0.3">
      <c r="B31" s="135"/>
      <c r="C31" s="130" t="s">
        <v>2404</v>
      </c>
    </row>
    <row r="32" spans="2:3" s="119" customFormat="1" ht="18.75" thickBot="1" x14ac:dyDescent="0.3">
      <c r="B32" s="135"/>
      <c r="C32" s="130" t="s">
        <v>2404</v>
      </c>
    </row>
    <row r="33" spans="2:3" s="119" customFormat="1" ht="18.75" thickBot="1" x14ac:dyDescent="0.3">
      <c r="B33" s="135"/>
      <c r="C33" s="130" t="s">
        <v>2404</v>
      </c>
    </row>
    <row r="34" spans="2:3" s="119" customFormat="1" ht="18.75" thickBot="1" x14ac:dyDescent="0.3">
      <c r="B34" s="135"/>
      <c r="C34" s="130" t="s">
        <v>2404</v>
      </c>
    </row>
    <row r="35" spans="2:3" s="119" customFormat="1" ht="18.75" thickBot="1" x14ac:dyDescent="0.3">
      <c r="B35" s="135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331" priority="2325"/>
  </conditionalFormatting>
  <conditionalFormatting sqref="B62:B68">
    <cfRule type="duplicateValues" dxfId="330" priority="2324"/>
  </conditionalFormatting>
  <conditionalFormatting sqref="B58:B61">
    <cfRule type="duplicateValues" dxfId="329" priority="2322"/>
  </conditionalFormatting>
  <conditionalFormatting sqref="B58:B61">
    <cfRule type="duplicateValues" dxfId="328" priority="2323"/>
  </conditionalFormatting>
  <conditionalFormatting sqref="B54:B57">
    <cfRule type="duplicateValues" dxfId="327" priority="2321"/>
  </conditionalFormatting>
  <conditionalFormatting sqref="B37:B47">
    <cfRule type="duplicateValues" dxfId="326" priority="922"/>
  </conditionalFormatting>
  <conditionalFormatting sqref="B37:B47">
    <cfRule type="duplicateValues" dxfId="325" priority="921"/>
  </conditionalFormatting>
  <conditionalFormatting sqref="B37:B47">
    <cfRule type="duplicateValues" dxfId="324" priority="919"/>
    <cfRule type="duplicateValues" dxfId="323" priority="920"/>
  </conditionalFormatting>
  <conditionalFormatting sqref="B37:B47">
    <cfRule type="duplicateValues" dxfId="322" priority="916"/>
    <cfRule type="duplicateValues" dxfId="321" priority="917"/>
    <cfRule type="duplicateValues" dxfId="320" priority="918"/>
  </conditionalFormatting>
  <conditionalFormatting sqref="B37:B47">
    <cfRule type="duplicateValues" dxfId="319" priority="913"/>
    <cfRule type="duplicateValues" dxfId="318" priority="914"/>
    <cfRule type="duplicateValues" dxfId="317" priority="915"/>
  </conditionalFormatting>
  <conditionalFormatting sqref="B37:B47">
    <cfRule type="duplicateValues" dxfId="316" priority="911"/>
    <cfRule type="duplicateValues" dxfId="315" priority="912"/>
  </conditionalFormatting>
  <conditionalFormatting sqref="B37:B47">
    <cfRule type="duplicateValues" dxfId="314" priority="909"/>
    <cfRule type="duplicateValues" dxfId="313" priority="910"/>
  </conditionalFormatting>
  <conditionalFormatting sqref="B37:B47">
    <cfRule type="duplicateValues" dxfId="312" priority="908"/>
  </conditionalFormatting>
  <conditionalFormatting sqref="B37:B47">
    <cfRule type="duplicateValues" dxfId="311" priority="906"/>
    <cfRule type="duplicateValues" dxfId="310" priority="907"/>
  </conditionalFormatting>
  <conditionalFormatting sqref="B37:B47">
    <cfRule type="duplicateValues" dxfId="309" priority="903"/>
    <cfRule type="duplicateValues" dxfId="308" priority="904"/>
    <cfRule type="duplicateValues" dxfId="307" priority="905"/>
  </conditionalFormatting>
  <conditionalFormatting sqref="B37:B47">
    <cfRule type="duplicateValues" dxfId="306" priority="902"/>
  </conditionalFormatting>
  <conditionalFormatting sqref="B37:B47">
    <cfRule type="duplicateValues" dxfId="305" priority="901"/>
  </conditionalFormatting>
  <conditionalFormatting sqref="B37:B47">
    <cfRule type="duplicateValues" dxfId="304" priority="899"/>
    <cfRule type="duplicateValues" dxfId="303" priority="900"/>
  </conditionalFormatting>
  <conditionalFormatting sqref="B37:B47">
    <cfRule type="duplicateValues" dxfId="302" priority="896"/>
    <cfRule type="duplicateValues" dxfId="301" priority="897"/>
    <cfRule type="duplicateValues" dxfId="300" priority="898"/>
  </conditionalFormatting>
  <conditionalFormatting sqref="B37:B47">
    <cfRule type="duplicateValues" dxfId="299" priority="894"/>
    <cfRule type="duplicateValues" dxfId="298" priority="895"/>
  </conditionalFormatting>
  <conditionalFormatting sqref="B48:B53">
    <cfRule type="duplicateValues" dxfId="297" priority="893"/>
  </conditionalFormatting>
  <conditionalFormatting sqref="B48:B53">
    <cfRule type="duplicateValues" dxfId="296" priority="892"/>
  </conditionalFormatting>
  <conditionalFormatting sqref="B48:B53">
    <cfRule type="duplicateValues" dxfId="295" priority="890"/>
    <cfRule type="duplicateValues" dxfId="294" priority="891"/>
  </conditionalFormatting>
  <conditionalFormatting sqref="B48:B53">
    <cfRule type="duplicateValues" dxfId="293" priority="887"/>
    <cfRule type="duplicateValues" dxfId="292" priority="888"/>
    <cfRule type="duplicateValues" dxfId="291" priority="889"/>
  </conditionalFormatting>
  <conditionalFormatting sqref="B48:B53">
    <cfRule type="duplicateValues" dxfId="290" priority="884"/>
    <cfRule type="duplicateValues" dxfId="289" priority="885"/>
    <cfRule type="duplicateValues" dxfId="288" priority="886"/>
  </conditionalFormatting>
  <conditionalFormatting sqref="B48:B53">
    <cfRule type="duplicateValues" dxfId="287" priority="882"/>
    <cfRule type="duplicateValues" dxfId="286" priority="883"/>
  </conditionalFormatting>
  <conditionalFormatting sqref="B48:B53">
    <cfRule type="duplicateValues" dxfId="285" priority="880"/>
    <cfRule type="duplicateValues" dxfId="284" priority="881"/>
  </conditionalFormatting>
  <conditionalFormatting sqref="B48:B53">
    <cfRule type="duplicateValues" dxfId="283" priority="879"/>
  </conditionalFormatting>
  <conditionalFormatting sqref="B48:B53">
    <cfRule type="duplicateValues" dxfId="282" priority="877"/>
    <cfRule type="duplicateValues" dxfId="281" priority="878"/>
  </conditionalFormatting>
  <conditionalFormatting sqref="B48:B53">
    <cfRule type="duplicateValues" dxfId="280" priority="874"/>
    <cfRule type="duplicateValues" dxfId="279" priority="875"/>
    <cfRule type="duplicateValues" dxfId="278" priority="876"/>
  </conditionalFormatting>
  <conditionalFormatting sqref="B48:B53">
    <cfRule type="duplicateValues" dxfId="277" priority="873"/>
  </conditionalFormatting>
  <conditionalFormatting sqref="B48:B53">
    <cfRule type="duplicateValues" dxfId="276" priority="872"/>
  </conditionalFormatting>
  <conditionalFormatting sqref="B48:B53">
    <cfRule type="duplicateValues" dxfId="275" priority="870"/>
    <cfRule type="duplicateValues" dxfId="274" priority="871"/>
  </conditionalFormatting>
  <conditionalFormatting sqref="B48:B53">
    <cfRule type="duplicateValues" dxfId="273" priority="867"/>
    <cfRule type="duplicateValues" dxfId="272" priority="868"/>
    <cfRule type="duplicateValues" dxfId="271" priority="869"/>
  </conditionalFormatting>
  <conditionalFormatting sqref="B48:B53">
    <cfRule type="duplicateValues" dxfId="270" priority="865"/>
    <cfRule type="duplicateValues" dxfId="269" priority="866"/>
  </conditionalFormatting>
  <conditionalFormatting sqref="B29:B36">
    <cfRule type="duplicateValues" dxfId="268" priority="714"/>
    <cfRule type="duplicateValues" dxfId="267" priority="715"/>
    <cfRule type="duplicateValues" dxfId="266" priority="716"/>
    <cfRule type="duplicateValues" dxfId="265" priority="717"/>
  </conditionalFormatting>
  <conditionalFormatting sqref="B29:B36">
    <cfRule type="duplicateValues" dxfId="264" priority="707"/>
  </conditionalFormatting>
  <conditionalFormatting sqref="B29:B36">
    <cfRule type="duplicateValues" dxfId="263" priority="705"/>
    <cfRule type="duplicateValues" dxfId="262" priority="706"/>
  </conditionalFormatting>
  <conditionalFormatting sqref="B29:B36">
    <cfRule type="duplicateValues" dxfId="261" priority="702"/>
    <cfRule type="duplicateValues" dxfId="260" priority="703"/>
    <cfRule type="duplicateValues" dxfId="259" priority="704"/>
  </conditionalFormatting>
  <conditionalFormatting sqref="B27:B28">
    <cfRule type="duplicateValues" dxfId="258" priority="629"/>
  </conditionalFormatting>
  <conditionalFormatting sqref="B27:B28">
    <cfRule type="duplicateValues" dxfId="257" priority="628"/>
  </conditionalFormatting>
  <conditionalFormatting sqref="B27:B28">
    <cfRule type="duplicateValues" dxfId="256" priority="626"/>
    <cfRule type="duplicateValues" dxfId="255" priority="627"/>
  </conditionalFormatting>
  <conditionalFormatting sqref="B27:B28">
    <cfRule type="duplicateValues" dxfId="254" priority="623"/>
    <cfRule type="duplicateValues" dxfId="253" priority="624"/>
    <cfRule type="duplicateValues" dxfId="252" priority="625"/>
  </conditionalFormatting>
  <conditionalFormatting sqref="B27:B28">
    <cfRule type="duplicateValues" dxfId="251" priority="620"/>
    <cfRule type="duplicateValues" dxfId="250" priority="621"/>
    <cfRule type="duplicateValues" dxfId="249" priority="622"/>
  </conditionalFormatting>
  <conditionalFormatting sqref="B27:B28">
    <cfRule type="duplicateValues" dxfId="248" priority="618"/>
    <cfRule type="duplicateValues" dxfId="247" priority="619"/>
  </conditionalFormatting>
  <conditionalFormatting sqref="B27:B28">
    <cfRule type="duplicateValues" dxfId="246" priority="614"/>
    <cfRule type="duplicateValues" dxfId="245" priority="615"/>
    <cfRule type="duplicateValues" dxfId="244" priority="616"/>
    <cfRule type="duplicateValues" dxfId="243" priority="617"/>
  </conditionalFormatting>
  <conditionalFormatting sqref="B27:B28">
    <cfRule type="duplicateValues" dxfId="242" priority="613"/>
  </conditionalFormatting>
  <conditionalFormatting sqref="B27:B28">
    <cfRule type="duplicateValues" dxfId="241" priority="612"/>
  </conditionalFormatting>
  <conditionalFormatting sqref="B27:B28">
    <cfRule type="duplicateValues" dxfId="240" priority="610"/>
    <cfRule type="duplicateValues" dxfId="239" priority="611"/>
  </conditionalFormatting>
  <conditionalFormatting sqref="B27:B28">
    <cfRule type="duplicateValues" dxfId="238" priority="607"/>
    <cfRule type="duplicateValues" dxfId="237" priority="608"/>
    <cfRule type="duplicateValues" dxfId="236" priority="609"/>
  </conditionalFormatting>
  <conditionalFormatting sqref="B27:B28">
    <cfRule type="duplicateValues" dxfId="235" priority="604"/>
    <cfRule type="duplicateValues" dxfId="234" priority="605"/>
    <cfRule type="duplicateValues" dxfId="233" priority="606"/>
  </conditionalFormatting>
  <conditionalFormatting sqref="B27:B28">
    <cfRule type="duplicateValues" dxfId="232" priority="602"/>
    <cfRule type="duplicateValues" dxfId="231" priority="603"/>
  </conditionalFormatting>
  <conditionalFormatting sqref="B27:B28">
    <cfRule type="duplicateValues" dxfId="230" priority="601"/>
  </conditionalFormatting>
  <conditionalFormatting sqref="B27:B28">
    <cfRule type="duplicateValues" dxfId="229" priority="597"/>
    <cfRule type="duplicateValues" dxfId="228" priority="598"/>
    <cfRule type="duplicateValues" dxfId="227" priority="599"/>
    <cfRule type="duplicateValues" dxfId="226" priority="600"/>
  </conditionalFormatting>
  <conditionalFormatting sqref="B27:B28">
    <cfRule type="duplicateValues" dxfId="225" priority="596"/>
  </conditionalFormatting>
  <conditionalFormatting sqref="B27:B28">
    <cfRule type="duplicateValues" dxfId="224" priority="594"/>
    <cfRule type="duplicateValues" dxfId="223" priority="595"/>
  </conditionalFormatting>
  <conditionalFormatting sqref="B27:B28">
    <cfRule type="duplicateValues" dxfId="222" priority="591"/>
    <cfRule type="duplicateValues" dxfId="221" priority="592"/>
    <cfRule type="duplicateValues" dxfId="220" priority="593"/>
  </conditionalFormatting>
  <conditionalFormatting sqref="B27:B28">
    <cfRule type="duplicateValues" dxfId="219" priority="590"/>
  </conditionalFormatting>
  <conditionalFormatting sqref="B25">
    <cfRule type="duplicateValues" dxfId="218" priority="155"/>
  </conditionalFormatting>
  <conditionalFormatting sqref="B25">
    <cfRule type="duplicateValues" dxfId="217" priority="153"/>
    <cfRule type="duplicateValues" dxfId="216" priority="154"/>
  </conditionalFormatting>
  <conditionalFormatting sqref="B25">
    <cfRule type="duplicateValues" dxfId="215" priority="150"/>
    <cfRule type="duplicateValues" dxfId="214" priority="151"/>
    <cfRule type="duplicateValues" dxfId="213" priority="152"/>
  </conditionalFormatting>
  <conditionalFormatting sqref="B25">
    <cfRule type="duplicateValues" dxfId="212" priority="146"/>
    <cfRule type="duplicateValues" dxfId="211" priority="147"/>
    <cfRule type="duplicateValues" dxfId="210" priority="148"/>
    <cfRule type="duplicateValues" dxfId="209" priority="149"/>
  </conditionalFormatting>
  <conditionalFormatting sqref="B26">
    <cfRule type="duplicateValues" dxfId="208" priority="145"/>
  </conditionalFormatting>
  <conditionalFormatting sqref="B26">
    <cfRule type="duplicateValues" dxfId="207" priority="143"/>
    <cfRule type="duplicateValues" dxfId="206" priority="144"/>
  </conditionalFormatting>
  <conditionalFormatting sqref="B26">
    <cfRule type="duplicateValues" dxfId="205" priority="140"/>
    <cfRule type="duplicateValues" dxfId="204" priority="141"/>
    <cfRule type="duplicateValues" dxfId="203" priority="142"/>
  </conditionalFormatting>
  <conditionalFormatting sqref="B26">
    <cfRule type="duplicateValues" dxfId="202" priority="136"/>
    <cfRule type="duplicateValues" dxfId="201" priority="137"/>
    <cfRule type="duplicateValues" dxfId="200" priority="138"/>
    <cfRule type="duplicateValues" dxfId="199" priority="139"/>
  </conditionalFormatting>
  <conditionalFormatting sqref="B25:B26">
    <cfRule type="duplicateValues" dxfId="198" priority="134"/>
    <cfRule type="duplicateValues" dxfId="197" priority="135"/>
  </conditionalFormatting>
  <conditionalFormatting sqref="B25:B26">
    <cfRule type="duplicateValues" dxfId="196" priority="123"/>
  </conditionalFormatting>
  <conditionalFormatting sqref="B25:B26">
    <cfRule type="duplicateValues" dxfId="195" priority="122"/>
  </conditionalFormatting>
  <conditionalFormatting sqref="B2:B12">
    <cfRule type="duplicateValues" dxfId="194" priority="61"/>
  </conditionalFormatting>
  <conditionalFormatting sqref="B2:B12">
    <cfRule type="duplicateValues" dxfId="193" priority="60"/>
  </conditionalFormatting>
  <conditionalFormatting sqref="B2:B12">
    <cfRule type="duplicateValues" dxfId="192" priority="58"/>
    <cfRule type="duplicateValues" dxfId="191" priority="59"/>
  </conditionalFormatting>
  <conditionalFormatting sqref="B2:B12">
    <cfRule type="duplicateValues" dxfId="190" priority="55"/>
    <cfRule type="duplicateValues" dxfId="189" priority="56"/>
    <cfRule type="duplicateValues" dxfId="188" priority="57"/>
  </conditionalFormatting>
  <conditionalFormatting sqref="B2:B12">
    <cfRule type="duplicateValues" dxfId="187" priority="52"/>
    <cfRule type="duplicateValues" dxfId="186" priority="53"/>
    <cfRule type="duplicateValues" dxfId="185" priority="54"/>
  </conditionalFormatting>
  <conditionalFormatting sqref="B2:B12">
    <cfRule type="duplicateValues" dxfId="184" priority="50"/>
    <cfRule type="duplicateValues" dxfId="183" priority="51"/>
  </conditionalFormatting>
  <conditionalFormatting sqref="B2:B12">
    <cfRule type="duplicateValues" dxfId="182" priority="46"/>
    <cfRule type="duplicateValues" dxfId="181" priority="47"/>
    <cfRule type="duplicateValues" dxfId="180" priority="48"/>
    <cfRule type="duplicateValues" dxfId="179" priority="49"/>
  </conditionalFormatting>
  <conditionalFormatting sqref="B2:B12">
    <cfRule type="duplicateValues" dxfId="178" priority="45"/>
  </conditionalFormatting>
  <conditionalFormatting sqref="B2:B12">
    <cfRule type="duplicateValues" dxfId="177" priority="43"/>
    <cfRule type="duplicateValues" dxfId="176" priority="44"/>
  </conditionalFormatting>
  <conditionalFormatting sqref="B2:B12">
    <cfRule type="duplicateValues" dxfId="175" priority="42"/>
  </conditionalFormatting>
  <conditionalFormatting sqref="B2:B12">
    <cfRule type="duplicateValues" dxfId="174" priority="40"/>
    <cfRule type="duplicateValues" dxfId="173" priority="41"/>
  </conditionalFormatting>
  <conditionalFormatting sqref="B2:B12">
    <cfRule type="duplicateValues" dxfId="172" priority="37"/>
    <cfRule type="duplicateValues" dxfId="171" priority="38"/>
    <cfRule type="duplicateValues" dxfId="170" priority="39"/>
  </conditionalFormatting>
  <conditionalFormatting sqref="B2:B12">
    <cfRule type="duplicateValues" dxfId="169" priority="33"/>
    <cfRule type="duplicateValues" dxfId="168" priority="34"/>
    <cfRule type="duplicateValues" dxfId="167" priority="35"/>
    <cfRule type="duplicateValues" dxfId="166" priority="36"/>
  </conditionalFormatting>
  <conditionalFormatting sqref="B2:B12">
    <cfRule type="duplicateValues" dxfId="165" priority="32"/>
  </conditionalFormatting>
  <conditionalFormatting sqref="B13:B24">
    <cfRule type="duplicateValues" dxfId="164" priority="31"/>
  </conditionalFormatting>
  <conditionalFormatting sqref="B13:B24">
    <cfRule type="duplicateValues" dxfId="163" priority="30"/>
  </conditionalFormatting>
  <conditionalFormatting sqref="B13:B24">
    <cfRule type="duplicateValues" dxfId="162" priority="28"/>
    <cfRule type="duplicateValues" dxfId="161" priority="29"/>
  </conditionalFormatting>
  <conditionalFormatting sqref="B13:B24">
    <cfRule type="duplicateValues" dxfId="160" priority="25"/>
    <cfRule type="duplicateValues" dxfId="159" priority="26"/>
    <cfRule type="duplicateValues" dxfId="158" priority="27"/>
  </conditionalFormatting>
  <conditionalFormatting sqref="B13:B24">
    <cfRule type="duplicateValues" dxfId="157" priority="22"/>
    <cfRule type="duplicateValues" dxfId="156" priority="23"/>
    <cfRule type="duplicateValues" dxfId="155" priority="24"/>
  </conditionalFormatting>
  <conditionalFormatting sqref="B13:B24">
    <cfRule type="duplicateValues" dxfId="154" priority="20"/>
    <cfRule type="duplicateValues" dxfId="153" priority="21"/>
  </conditionalFormatting>
  <conditionalFormatting sqref="B13:B24">
    <cfRule type="duplicateValues" dxfId="152" priority="16"/>
    <cfRule type="duplicateValues" dxfId="151" priority="17"/>
    <cfRule type="duplicateValues" dxfId="150" priority="18"/>
    <cfRule type="duplicateValues" dxfId="149" priority="19"/>
  </conditionalFormatting>
  <conditionalFormatting sqref="B13:B24">
    <cfRule type="duplicateValues" dxfId="148" priority="15"/>
  </conditionalFormatting>
  <conditionalFormatting sqref="B13:B24">
    <cfRule type="duplicateValues" dxfId="147" priority="13"/>
    <cfRule type="duplicateValues" dxfId="146" priority="14"/>
  </conditionalFormatting>
  <conditionalFormatting sqref="B13:B24">
    <cfRule type="duplicateValues" dxfId="145" priority="12"/>
  </conditionalFormatting>
  <conditionalFormatting sqref="B13:B24">
    <cfRule type="duplicateValues" dxfId="144" priority="10"/>
    <cfRule type="duplicateValues" dxfId="143" priority="11"/>
  </conditionalFormatting>
  <conditionalFormatting sqref="B13:B24">
    <cfRule type="duplicateValues" dxfId="142" priority="7"/>
    <cfRule type="duplicateValues" dxfId="141" priority="8"/>
    <cfRule type="duplicateValues" dxfId="140" priority="9"/>
  </conditionalFormatting>
  <conditionalFormatting sqref="B13:B24">
    <cfRule type="duplicateValues" dxfId="139" priority="3"/>
    <cfRule type="duplicateValues" dxfId="138" priority="4"/>
    <cfRule type="duplicateValues" dxfId="137" priority="5"/>
    <cfRule type="duplicateValues" dxfId="136" priority="6"/>
  </conditionalFormatting>
  <conditionalFormatting sqref="B13:B24">
    <cfRule type="duplicateValues" dxfId="135" priority="2"/>
  </conditionalFormatting>
  <conditionalFormatting sqref="B2:B24">
    <cfRule type="duplicateValues" dxfId="13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2616</v>
      </c>
      <c r="C844" s="38" t="s">
        <v>1271</v>
      </c>
    </row>
  </sheetData>
  <autoFilter ref="A1:C829">
    <sortState ref="A2:C843">
      <sortCondition sortBy="cellColor" ref="A1:A830" dxfId="75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33" priority="24"/>
  </conditionalFormatting>
  <conditionalFormatting sqref="A830">
    <cfRule type="duplicateValues" dxfId="132" priority="23"/>
  </conditionalFormatting>
  <conditionalFormatting sqref="A831">
    <cfRule type="duplicateValues" dxfId="131" priority="22"/>
  </conditionalFormatting>
  <conditionalFormatting sqref="A832">
    <cfRule type="duplicateValues" dxfId="130" priority="21"/>
  </conditionalFormatting>
  <conditionalFormatting sqref="A833">
    <cfRule type="duplicateValues" dxfId="129" priority="20"/>
  </conditionalFormatting>
  <conditionalFormatting sqref="A845:A1048576 A1:A833">
    <cfRule type="duplicateValues" dxfId="128" priority="19"/>
  </conditionalFormatting>
  <conditionalFormatting sqref="A834:A840">
    <cfRule type="duplicateValues" dxfId="127" priority="18"/>
  </conditionalFormatting>
  <conditionalFormatting sqref="A834:A840">
    <cfRule type="duplicateValues" dxfId="126" priority="17"/>
  </conditionalFormatting>
  <conditionalFormatting sqref="A845:A1048576 A1:A840">
    <cfRule type="duplicateValues" dxfId="125" priority="16"/>
  </conditionalFormatting>
  <conditionalFormatting sqref="A841">
    <cfRule type="duplicateValues" dxfId="124" priority="15"/>
  </conditionalFormatting>
  <conditionalFormatting sqref="A841">
    <cfRule type="duplicateValues" dxfId="123" priority="14"/>
  </conditionalFormatting>
  <conditionalFormatting sqref="A841">
    <cfRule type="duplicateValues" dxfId="122" priority="13"/>
  </conditionalFormatting>
  <conditionalFormatting sqref="A842">
    <cfRule type="duplicateValues" dxfId="121" priority="12"/>
  </conditionalFormatting>
  <conditionalFormatting sqref="A842">
    <cfRule type="duplicateValues" dxfId="120" priority="11"/>
  </conditionalFormatting>
  <conditionalFormatting sqref="A842">
    <cfRule type="duplicateValues" dxfId="119" priority="10"/>
  </conditionalFormatting>
  <conditionalFormatting sqref="A1:A842 A845:A1048576">
    <cfRule type="duplicateValues" dxfId="118" priority="9"/>
  </conditionalFormatting>
  <conditionalFormatting sqref="A843">
    <cfRule type="duplicateValues" dxfId="117" priority="8"/>
  </conditionalFormatting>
  <conditionalFormatting sqref="A843">
    <cfRule type="duplicateValues" dxfId="116" priority="7"/>
  </conditionalFormatting>
  <conditionalFormatting sqref="A843">
    <cfRule type="duplicateValues" dxfId="115" priority="6"/>
  </conditionalFormatting>
  <conditionalFormatting sqref="A843">
    <cfRule type="duplicateValues" dxfId="114" priority="5"/>
  </conditionalFormatting>
  <conditionalFormatting sqref="A844">
    <cfRule type="duplicateValues" dxfId="113" priority="4"/>
  </conditionalFormatting>
  <conditionalFormatting sqref="A844">
    <cfRule type="duplicateValues" dxfId="112" priority="3"/>
  </conditionalFormatting>
  <conditionalFormatting sqref="A844">
    <cfRule type="duplicateValues" dxfId="111" priority="2"/>
  </conditionalFormatting>
  <conditionalFormatting sqref="A844">
    <cfRule type="duplicateValues" dxfId="11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4" t="s">
        <v>2412</v>
      </c>
      <c r="B1" s="225"/>
      <c r="C1" s="225"/>
      <c r="D1" s="225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4" t="s">
        <v>2421</v>
      </c>
      <c r="B16" s="225"/>
      <c r="C16" s="225"/>
      <c r="D16" s="225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9" priority="26"/>
  </conditionalFormatting>
  <conditionalFormatting sqref="B5:B6">
    <cfRule type="duplicateValues" dxfId="108" priority="25"/>
  </conditionalFormatting>
  <conditionalFormatting sqref="A5:A6">
    <cfRule type="duplicateValues" dxfId="107" priority="23"/>
    <cfRule type="duplicateValues" dxfId="106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2021-10-02T19:06:47Z</dcterms:modified>
</cp:coreProperties>
</file>