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3\"/>
    </mc:Choice>
  </mc:AlternateContent>
  <bookViews>
    <workbookView xWindow="0" yWindow="0" windowWidth="1896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REPORTE!$A$4:$Q$145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B121" i="16" l="1"/>
  <c r="B96" i="16"/>
  <c r="B85" i="16"/>
  <c r="B63" i="16"/>
  <c r="A99" i="16" s="1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20" i="1"/>
  <c r="G20" i="1"/>
  <c r="H20" i="1"/>
  <c r="I20" i="1"/>
  <c r="J20" i="1"/>
  <c r="K20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19" i="1"/>
  <c r="G19" i="1"/>
  <c r="H19" i="1"/>
  <c r="I19" i="1"/>
  <c r="J19" i="1"/>
  <c r="K19" i="1"/>
  <c r="F21" i="1"/>
  <c r="G21" i="1"/>
  <c r="H21" i="1"/>
  <c r="I21" i="1"/>
  <c r="J21" i="1"/>
  <c r="K21" i="1"/>
  <c r="F24" i="1"/>
  <c r="G24" i="1"/>
  <c r="H24" i="1"/>
  <c r="I24" i="1"/>
  <c r="J24" i="1"/>
  <c r="K24" i="1"/>
  <c r="F26" i="1"/>
  <c r="G26" i="1"/>
  <c r="H26" i="1"/>
  <c r="I26" i="1"/>
  <c r="J26" i="1"/>
  <c r="K2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36" i="1"/>
  <c r="G36" i="1"/>
  <c r="H36" i="1"/>
  <c r="I36" i="1"/>
  <c r="J36" i="1"/>
  <c r="K36" i="1"/>
  <c r="A27" i="1"/>
  <c r="A28" i="1"/>
  <c r="A29" i="1"/>
  <c r="A30" i="1"/>
  <c r="A31" i="1"/>
  <c r="A32" i="1"/>
  <c r="A33" i="1"/>
  <c r="A34" i="1"/>
  <c r="A35" i="1"/>
  <c r="A20" i="1"/>
  <c r="A22" i="1"/>
  <c r="A23" i="1"/>
  <c r="A25" i="1"/>
  <c r="A19" i="1"/>
  <c r="A21" i="1"/>
  <c r="A24" i="1"/>
  <c r="A26" i="1"/>
  <c r="A37" i="1"/>
  <c r="A38" i="1"/>
  <c r="A39" i="1"/>
  <c r="A36" i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 l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103" i="1"/>
  <c r="A105" i="1"/>
  <c r="A104" i="1" l="1"/>
  <c r="F104" i="1"/>
  <c r="G104" i="1"/>
  <c r="H104" i="1"/>
  <c r="I104" i="1"/>
  <c r="J104" i="1"/>
  <c r="K104" i="1"/>
  <c r="A142" i="1"/>
  <c r="F142" i="1"/>
  <c r="G142" i="1"/>
  <c r="H142" i="1"/>
  <c r="I142" i="1"/>
  <c r="J142" i="1"/>
  <c r="K142" i="1"/>
  <c r="A106" i="1"/>
  <c r="A107" i="1"/>
  <c r="A108" i="1"/>
  <c r="A109" i="1"/>
  <c r="A110" i="1"/>
  <c r="A111" i="1"/>
  <c r="A112" i="1"/>
  <c r="A113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14" i="1" l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5" i="1"/>
  <c r="A136" i="1"/>
  <c r="A137" i="1"/>
  <c r="A138" i="1"/>
  <c r="F145" i="1" l="1"/>
  <c r="G145" i="1"/>
  <c r="H145" i="1"/>
  <c r="I145" i="1"/>
  <c r="J145" i="1"/>
  <c r="K145" i="1"/>
  <c r="F144" i="1"/>
  <c r="G144" i="1"/>
  <c r="H144" i="1"/>
  <c r="I144" i="1"/>
  <c r="J144" i="1"/>
  <c r="K14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A139" i="1"/>
  <c r="A140" i="1" l="1"/>
  <c r="A141" i="1"/>
  <c r="A143" i="1" l="1"/>
  <c r="A144" i="1" l="1"/>
  <c r="I7" i="16" l="1"/>
  <c r="H1" i="16"/>
  <c r="A14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<sst xmlns="http://schemas.openxmlformats.org/spreadsheetml/2006/main" count="14233" uniqueCount="2752">
  <si>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</si>
  <si>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</si>
  <si>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</si>
  <si>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</si>
  <si>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</si>
  <si>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</si>
  <si>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</si>
  <si>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</si>
  <si>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</si>
  <si>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</si>
  <si>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</si>
  <si>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</si>
  <si>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</si>
  <si>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</si>
  <si>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</si>
  <si>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</si>
  <si>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</si>
  <si>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</si>
  <si>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</si>
  <si>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</si>
  <si>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</si>
  <si>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</si>
  <si>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</si>
  <si>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</si>
  <si>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</si>
  <si>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</si>
  <si>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</si>
  <si>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</si>
  <si>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</si>
  <si>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</si>
  <si>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</si>
  <si>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</si>
  <si>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</si>
  <si>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</si>
  <si>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</si>
  <si>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</si>
  <si>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</si>
  <si>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</si>
  <si>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</si>
  <si>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</si>
  <si>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</si>
  <si>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</si>
  <si>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</si>
  <si>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</si>
  <si>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</si>
  <si>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</si>
  <si>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</si>
  <si>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</si>
  <si>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</si>
  <si>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</si>
  <si>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</si>
  <si>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</si>
  <si>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</si>
  <si>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</si>
  <si>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</si>
  <si>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</si>
  <si>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</si>
  <si>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</si>
  <si>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</si>
  <si>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</si>
  <si>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</si>
  <si>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</si>
  <si>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</si>
  <si>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</si>
  <si>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</si>
  <si>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</si>
  <si>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</si>
  <si>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</si>
  <si>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</si>
  <si>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</si>
  <si>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</si>
  <si>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</si>
  <si>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</si>
  <si>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</si>
  <si>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</si>
  <si>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</si>
  <si>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</si>
  <si>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</si>
  <si>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</si>
  <si>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</si>
  <si>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</si>
  <si>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</si>
  <si>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</si>
  <si>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</si>
  <si>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</si>
  <si>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</si>
  <si>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</si>
  <si>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</si>
  <si>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</si>
  <si>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</si>
  <si>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</si>
  <si>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</si>
  <si>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</si>
  <si>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</si>
  <si>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</si>
  <si>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</si>
  <si>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</si>
  <si>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</si>
  <si>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</si>
  <si>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</si>
  <si>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</si>
  <si>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</si>
  <si>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</si>
  <si>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</si>
  <si>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</si>
  <si>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</si>
  <si>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</si>
  <si>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</si>
  <si>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</si>
  <si>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</si>
  <si>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</si>
  <si>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</si>
  <si>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</si>
  <si>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</si>
  <si>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</si>
  <si>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</si>
  <si>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</si>
  <si>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</si>
  <si>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</si>
  <si>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</si>
  <si>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</si>
  <si>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</si>
  <si>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</si>
  <si>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</si>
  <si>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</si>
  <si>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</si>
  <si>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</si>
  <si>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</si>
  <si>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</si>
  <si>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</si>
  <si>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</si>
  <si>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</si>
  <si>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</si>
  <si>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</si>
  <si>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</si>
  <si>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</si>
  <si>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</si>
  <si>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</si>
  <si>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</si>
  <si>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</si>
  <si>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</si>
  <si>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</si>
  <si>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</si>
  <si>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</si>
  <si>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</si>
  <si>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</si>
  <si>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</si>
  <si>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</si>
  <si>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</si>
  <si>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</si>
  <si>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</si>
  <si>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</si>
  <si>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</si>
  <si>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</si>
  <si>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</si>
  <si>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</si>
  <si>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</si>
  <si>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</si>
  <si>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</si>
  <si>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</si>
  <si>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</si>
  <si>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</si>
  <si>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</si>
  <si>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</si>
  <si>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</si>
  <si>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</si>
  <si>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</si>
  <si>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</si>
  <si>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</si>
  <si>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</si>
  <si>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</si>
  <si>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</si>
  <si>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</si>
  <si>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</si>
  <si>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</si>
  <si>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</si>
  <si>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</si>
  <si>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</si>
  <si>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</si>
  <si>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</si>
  <si>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</si>
  <si>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</si>
  <si>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</si>
  <si>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</si>
  <si>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</si>
  <si>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</si>
  <si>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</si>
  <si>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</si>
  <si>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</si>
  <si>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</si>
  <si>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</si>
  <si>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</si>
  <si>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</si>
  <si>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</si>
  <si>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</si>
  <si>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</si>
  <si>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</si>
  <si>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</si>
  <si>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</si>
  <si>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</si>
  <si>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</si>
  <si>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</si>
  <si>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</si>
  <si>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</si>
  <si>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</si>
  <si>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</si>
  <si>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</si>
  <si>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</si>
  <si>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</si>
  <si>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</si>
  <si>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</si>
  <si>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</si>
  <si>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</si>
  <si>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</si>
  <si>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</si>
  <si>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</si>
  <si>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</si>
  <si>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</si>
  <si>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</si>
  <si>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</si>
  <si>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</si>
  <si>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</si>
  <si>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</si>
  <si>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</si>
  <si>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</si>
  <si>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</si>
  <si>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</si>
  <si>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</si>
  <si>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</si>
  <si>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</si>
  <si>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</si>
  <si>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</si>
  <si>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</si>
  <si>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</si>
  <si>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</si>
  <si>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</si>
  <si>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</si>
  <si>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</si>
  <si>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</si>
  <si>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</si>
  <si>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</si>
  <si>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</si>
  <si>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</si>
  <si>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</si>
  <si>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</si>
  <si>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</si>
  <si>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</si>
  <si>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</si>
  <si>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</si>
  <si>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</si>
  <si>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</si>
  <si>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</si>
  <si>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</si>
  <si>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</si>
  <si>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</si>
  <si>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</si>
  <si>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</si>
  <si>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</si>
  <si>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</si>
  <si>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</si>
  <si>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</si>
  <si>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</si>
  <si>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</si>
  <si>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</si>
  <si>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</si>
  <si>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</si>
  <si>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</si>
  <si>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</si>
  <si>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</si>
  <si>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</si>
  <si>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</si>
  <si>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</si>
  <si>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</si>
  <si>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</si>
  <si>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</si>
  <si>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</si>
  <si>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</si>
  <si>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</si>
  <si>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</si>
  <si>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</si>
  <si>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</si>
  <si>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</si>
  <si>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</si>
  <si>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</si>
  <si>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</si>
  <si>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</si>
  <si>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</si>
  <si>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</si>
  <si>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</si>
  <si>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</si>
  <si>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</si>
  <si>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</si>
  <si>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</si>
  <si>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</si>
  <si>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</si>
  <si>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</si>
  <si>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</si>
  <si>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</si>
  <si>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</si>
  <si>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</si>
  <si>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</si>
  <si>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</si>
  <si>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</si>
  <si>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</si>
  <si>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</si>
  <si>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</si>
  <si>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</si>
  <si>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</si>
  <si>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</si>
  <si>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</si>
  <si>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</si>
  <si>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</si>
  <si>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</si>
  <si>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</si>
  <si>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</si>
  <si>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</si>
  <si>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</si>
  <si>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</si>
  <si>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</si>
  <si>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</si>
  <si>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</si>
  <si>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</si>
  <si>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</si>
  <si>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</si>
  <si>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</si>
  <si>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</si>
  <si>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</si>
  <si>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</si>
  <si>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</si>
  <si>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</si>
  <si>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</si>
  <si>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</si>
  <si>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</si>
  <si>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</si>
  <si>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</si>
  <si>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</si>
  <si>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</si>
  <si>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</si>
  <si>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</si>
  <si>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</si>
  <si>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</si>
  <si>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</si>
  <si>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</si>
  <si>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</si>
  <si>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</si>
  <si>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</si>
  <si>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</si>
  <si>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</si>
  <si>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</si>
  <si>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</si>
  <si>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</si>
  <si>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</si>
  <si>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</si>
  <si>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</si>
  <si>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</si>
  <si>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</si>
  <si>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</si>
  <si>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</si>
  <si>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</si>
  <si>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</si>
  <si>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</si>
  <si>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</si>
  <si>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</si>
  <si>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</si>
  <si>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</si>
  <si>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</si>
  <si>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</si>
  <si>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</si>
  <si>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</si>
  <si>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</si>
  <si>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</si>
  <si>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</si>
  <si>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</si>
  <si>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</si>
  <si>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</si>
  <si>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</si>
  <si>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</si>
  <si>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</si>
  <si>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</si>
  <si>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</si>
  <si>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</si>
  <si>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</si>
  <si>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</si>
  <si>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</si>
  <si>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</si>
  <si>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</si>
  <si>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</si>
  <si>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</si>
  <si>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</si>
  <si>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</si>
  <si>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</si>
  <si>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</si>
  <si>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</si>
  <si>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</si>
  <si>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</si>
  <si>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</si>
  <si>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</si>
  <si>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</si>
  <si>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</si>
  <si>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</si>
  <si>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</si>
  <si>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</si>
  <si>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</si>
  <si>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</si>
  <si>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</si>
  <si>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</si>
  <si>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</si>
  <si>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</si>
  <si>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</si>
  <si>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</si>
  <si>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</si>
  <si>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</si>
  <si>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</si>
  <si>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</si>
  <si>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</si>
  <si>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</si>
  <si>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</si>
  <si>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</si>
  <si>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</si>
  <si>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</si>
  <si>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</si>
  <si>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</si>
  <si>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</si>
  <si>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</si>
  <si>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</si>
  <si>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</si>
  <si>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</si>
  <si>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</si>
  <si>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</si>
  <si>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</si>
  <si>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</si>
  <si>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</si>
  <si>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</si>
  <si>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</si>
  <si>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</si>
  <si>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</si>
  <si>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</si>
  <si>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</si>
  <si>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</si>
  <si>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</si>
  <si>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</si>
  <si>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</si>
  <si>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</si>
  <si>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</si>
  <si>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</si>
  <si>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</si>
  <si>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</si>
  <si>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</si>
  <si>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</si>
  <si>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</si>
  <si>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</si>
  <si>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</si>
  <si>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</si>
  <si>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</si>
  <si>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</si>
  <si>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</si>
  <si>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</si>
  <si>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</si>
  <si>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</si>
  <si>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</si>
  <si>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</si>
  <si>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</si>
  <si>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</si>
  <si>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</si>
  <si>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</si>
  <si>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</si>
  <si>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</si>
  <si>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</si>
  <si>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</si>
  <si>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</si>
  <si>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</si>
  <si>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</si>
  <si>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</si>
  <si>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</si>
  <si>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</si>
  <si>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</si>
  <si>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</si>
  <si>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</si>
  <si>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</si>
  <si>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</si>
  <si>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</si>
  <si>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</si>
  <si>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</si>
  <si>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</si>
  <si>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</si>
  <si>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</si>
  <si>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</si>
  <si>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</si>
  <si>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</si>
  <si>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</si>
  <si>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</si>
  <si>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</si>
  <si>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</si>
  <si>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</si>
  <si>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</si>
  <si>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</si>
  <si>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</si>
  <si>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</si>
  <si>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</si>
  <si>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</si>
  <si>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</si>
  <si>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</si>
  <si>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</si>
  <si>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</si>
  <si>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</si>
  <si>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</si>
  <si>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</si>
  <si>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</si>
  <si>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</si>
  <si>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</si>
  <si>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</si>
  <si>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</si>
  <si>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</si>
  <si>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</si>
  <si>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</si>
  <si>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</si>
  <si>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</si>
  <si>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</si>
  <si>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</si>
  <si>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</si>
  <si>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</si>
  <si>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</si>
  <si>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</si>
  <si>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</si>
  <si>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</si>
  <si>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</si>
  <si>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</si>
  <si>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</si>
  <si>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</si>
  <si>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</si>
  <si>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</si>
  <si>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</si>
  <si>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</si>
  <si>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</si>
  <si>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</si>
  <si>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</si>
  <si>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</si>
  <si>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</si>
  <si>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</si>
  <si>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</si>
  <si>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</si>
  <si>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</si>
  <si>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</si>
  <si>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</si>
  <si>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</si>
  <si>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</si>
  <si>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</si>
  <si>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</si>
  <si>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</si>
  <si>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</si>
  <si>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</si>
  <si>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</si>
  <si>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</si>
  <si>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</si>
  <si>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</si>
  <si>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</si>
  <si>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</si>
  <si>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</si>
  <si>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</si>
  <si>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</si>
  <si>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</si>
  <si>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</si>
  <si>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</si>
  <si>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</si>
  <si>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</si>
  <si>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</si>
  <si>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</si>
  <si>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</si>
  <si>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</si>
  <si>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</si>
  <si>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</si>
  <si>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</si>
  <si>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</si>
  <si>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</si>
  <si>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</si>
  <si>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</si>
  <si>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</si>
  <si>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</si>
  <si>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</si>
  <si>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</si>
  <si>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</si>
  <si>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</si>
  <si>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</si>
  <si>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</si>
  <si>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</si>
  <si>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</si>
  <si>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</si>
  <si>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</si>
  <si>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</si>
  <si>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</si>
  <si>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</si>
  <si>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</si>
  <si>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</si>
  <si>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</si>
  <si>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</si>
  <si>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</si>
  <si>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</si>
  <si>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</si>
  <si>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</si>
  <si>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</si>
  <si>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</si>
  <si>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</si>
  <si>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</si>
  <si>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</si>
  <si>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</si>
  <si>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</si>
  <si>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</si>
  <si>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</si>
  <si>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</si>
  <si>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</si>
  <si>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</si>
  <si>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</si>
  <si>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</si>
  <si>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</si>
  <si>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</si>
  <si>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</si>
  <si>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</si>
  <si>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</si>
  <si>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</si>
  <si>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</si>
  <si>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</si>
  <si>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</si>
  <si>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</si>
  <si>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</si>
  <si>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</si>
  <si>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</si>
  <si>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</si>
  <si>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</si>
  <si>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</si>
  <si>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</si>
  <si>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</si>
  <si>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</si>
  <si>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</si>
  <si>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</si>
  <si>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</si>
  <si>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</si>
  <si>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</si>
  <si>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</si>
  <si>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</si>
  <si>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</si>
  <si>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</si>
  <si>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</si>
  <si>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</si>
  <si>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</si>
  <si>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</si>
  <si>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</si>
  <si>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</si>
  <si>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</si>
  <si>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</si>
  <si>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</si>
  <si>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</si>
  <si>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</si>
  <si>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</si>
  <si>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</si>
  <si>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</si>
  <si>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</si>
  <si>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</si>
  <si>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</si>
  <si>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</si>
  <si>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</si>
  <si>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</si>
  <si>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</si>
  <si>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</si>
  <si>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</si>
  <si>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</si>
  <si>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</si>
  <si>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</si>
  <si>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</si>
  <si>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</si>
  <si>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</si>
  <si>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</si>
  <si>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</si>
  <si>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</si>
  <si>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</si>
  <si>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</si>
  <si>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</si>
  <si>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</si>
  <si>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</si>
  <si>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</si>
  <si>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</si>
  <si>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</si>
  <si>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</si>
  <si>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</si>
  <si>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</si>
  <si>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</si>
  <si>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</si>
  <si>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</si>
  <si>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</si>
  <si>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</si>
  <si>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</si>
  <si>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</si>
  <si>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</si>
  <si>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</si>
  <si>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</si>
  <si>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</si>
  <si>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</si>
  <si>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</si>
  <si>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</si>
  <si>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</si>
  <si>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</si>
  <si>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</si>
  <si>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</si>
  <si>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</si>
  <si>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</si>
  <si>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</si>
  <si>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</si>
  <si>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</si>
  <si>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</si>
  <si>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</si>
  <si>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</si>
  <si>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</si>
  <si>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</si>
  <si>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</si>
  <si>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</si>
  <si>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</si>
  <si>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</si>
  <si>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</si>
  <si>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</si>
  <si>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</si>
  <si>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</si>
  <si>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</si>
  <si>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</si>
  <si>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</si>
  <si>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</si>
  <si>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</si>
  <si>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</si>
  <si>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</si>
  <si>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</si>
  <si>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</si>
  <si>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</si>
  <si>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</si>
  <si>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</si>
  <si>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</si>
  <si>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</si>
  <si>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</si>
  <si>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</si>
  <si>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</si>
  <si>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</si>
  <si>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</si>
  <si>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</si>
  <si>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</si>
  <si>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</si>
  <si>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</si>
  <si>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</si>
  <si>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</si>
  <si>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</si>
  <si>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</si>
  <si>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</si>
  <si>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</si>
  <si>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</si>
  <si>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</si>
  <si>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</si>
  <si>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</si>
  <si>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</si>
  <si>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</si>
  <si>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</si>
  <si>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</si>
  <si>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</si>
  <si>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</si>
  <si>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</si>
  <si>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</si>
  <si>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</si>
  <si>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</si>
  <si>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</si>
  <si>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</si>
  <si>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</si>
  <si>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</si>
  <si>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</si>
  <si>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</si>
  <si>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</si>
  <si>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</si>
  <si>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</si>
  <si>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</si>
  <si>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</si>
  <si>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</si>
  <si>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</si>
  <si>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</si>
  <si>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</si>
  <si>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</si>
  <si>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</si>
  <si>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</si>
  <si>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</si>
  <si>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</si>
  <si>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</si>
  <si>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</si>
  <si>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</si>
  <si>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</si>
  <si>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</si>
  <si>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</si>
  <si>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</si>
  <si>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</si>
  <si>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</si>
  <si>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</si>
  <si>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</si>
  <si>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</si>
  <si>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</si>
  <si>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</si>
  <si>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</si>
  <si>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</si>
  <si>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</si>
  <si>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</si>
  <si>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</si>
  <si>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</si>
  <si>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</si>
  <si>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</si>
  <si>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</si>
  <si>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</si>
  <si>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</si>
  <si>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</si>
  <si>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</si>
  <si>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</si>
  <si>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</si>
  <si>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</si>
  <si>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</si>
  <si>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</si>
  <si>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</si>
  <si>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</si>
  <si>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</si>
  <si>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</si>
  <si>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</si>
  <si>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</si>
  <si>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</si>
  <si>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</si>
  <si>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</si>
  <si>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</si>
  <si>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</si>
  <si>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</si>
  <si>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</si>
  <si>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</si>
  <si>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</si>
  <si>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</si>
  <si>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</si>
  <si>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</si>
  <si>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</si>
  <si>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</si>
  <si>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</si>
  <si>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</si>
  <si>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</si>
  <si>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</si>
  <si>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</si>
  <si>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</si>
  <si>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</si>
  <si>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</si>
  <si>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</si>
  <si>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</si>
  <si>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</si>
  <si>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</si>
  <si>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</si>
  <si>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</si>
  <si>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</si>
  <si>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</si>
  <si>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</si>
  <si>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</si>
  <si>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</si>
  <si>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</si>
  <si>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</si>
  <si>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</si>
  <si>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</si>
  <si>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</si>
  <si>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</si>
  <si>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</si>
  <si>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</si>
  <si>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</si>
  <si>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</si>
  <si>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</si>
  <si>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</si>
  <si>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</si>
  <si>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</si>
  <si>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</si>
  <si>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</si>
  <si>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</si>
  <si>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</si>
  <si>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</si>
  <si>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</si>
  <si>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</si>
  <si>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</si>
  <si>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</si>
  <si>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</si>
  <si>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</si>
  <si>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</si>
  <si>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</si>
  <si>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</si>
  <si>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</si>
  <si>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</si>
  <si>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</si>
  <si>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</si>
  <si>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</si>
  <si>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</si>
  <si>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</si>
  <si>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</si>
  <si>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</si>
  <si>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</si>
  <si>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</si>
  <si>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</si>
  <si>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</si>
  <si>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</si>
  <si>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</si>
  <si>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</si>
  <si>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</si>
  <si>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</si>
  <si>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</si>
  <si>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</si>
  <si>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</si>
  <si>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</si>
  <si>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</si>
  <si>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</si>
  <si>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</si>
  <si>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</si>
  <si>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</si>
  <si>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</si>
  <si>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</si>
  <si>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</si>
  <si>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</si>
  <si>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</si>
  <si>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</si>
  <si>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</si>
  <si>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</si>
  <si>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</si>
  <si>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</si>
  <si>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</si>
  <si>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</si>
  <si>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</si>
  <si>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</si>
  <si>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</si>
  <si>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</si>
  <si>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</si>
  <si>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</si>
  <si>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</si>
  <si>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</si>
  <si>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</si>
  <si>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</si>
  <si>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</si>
  <si>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</si>
  <si>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</si>
  <si>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</si>
  <si>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</si>
  <si>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</si>
  <si>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</si>
  <si>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</si>
  <si>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</si>
  <si>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</si>
  <si>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</si>
  <si>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</si>
  <si>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</si>
  <si>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</si>
  <si>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</si>
  <si>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</si>
  <si>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</si>
  <si>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</si>
  <si>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</si>
  <si>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</si>
  <si>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</si>
  <si>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</si>
  <si>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</si>
  <si>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</si>
  <si>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</si>
  <si>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</si>
  <si>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</si>
  <si>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</si>
  <si>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</si>
  <si>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</si>
  <si>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</si>
  <si>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</si>
  <si>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</si>
  <si>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</si>
  <si>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</si>
  <si>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</si>
  <si>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</si>
  <si>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</si>
  <si>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</si>
  <si>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</si>
  <si>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</si>
  <si>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</si>
  <si>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</si>
  <si>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</si>
  <si>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</si>
  <si>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</si>
  <si>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</si>
  <si>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</si>
  <si>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</si>
  <si>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</si>
  <si>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</si>
  <si>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</si>
  <si>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</si>
  <si>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</si>
  <si>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</si>
  <si>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</si>
  <si>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</si>
  <si>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</si>
  <si>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</si>
  <si>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</si>
  <si>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</si>
  <si>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</si>
  <si>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</si>
  <si>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</si>
  <si>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</si>
  <si>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</si>
  <si>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</si>
  <si>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</si>
  <si>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</si>
  <si>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</si>
  <si>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</si>
  <si>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</si>
  <si>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</si>
  <si>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</si>
  <si>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</si>
  <si>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</si>
  <si>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</si>
  <si>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</si>
  <si>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</si>
  <si>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</si>
  <si>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</si>
  <si>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</si>
  <si>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</si>
  <si>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</si>
  <si>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</si>
  <si>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</si>
  <si>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</si>
  <si>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</si>
  <si>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</si>
  <si>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</si>
  <si>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</si>
  <si>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</si>
  <si>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</si>
  <si>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</si>
  <si>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</si>
  <si>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</si>
  <si>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</si>
  <si>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</si>
  <si>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</si>
  <si>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</si>
  <si>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</si>
  <si>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</si>
  <si>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</si>
  <si>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</si>
  <si>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</si>
  <si>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</si>
  <si>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</si>
  <si>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</si>
  <si>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</si>
  <si>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</si>
  <si>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</si>
  <si>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</si>
  <si>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</si>
  <si>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</si>
  <si>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</si>
  <si>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</si>
  <si>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</si>
  <si>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</si>
  <si>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</si>
  <si>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</si>
  <si>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</si>
  <si>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</si>
  <si>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</si>
  <si>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</si>
  <si>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</si>
  <si>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</si>
  <si>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</si>
  <si>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</si>
  <si>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</si>
  <si>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</si>
  <si>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</si>
  <si>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</si>
  <si>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</si>
  <si>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</si>
  <si>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</si>
  <si>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</si>
  <si>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</si>
  <si>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</si>
  <si>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</si>
  <si>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</si>
  <si>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</si>
  <si>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</si>
  <si>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</si>
  <si>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</si>
  <si>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</si>
  <si>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</si>
  <si>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</si>
  <si>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</si>
  <si>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</si>
  <si>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</si>
  <si>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</si>
  <si>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</si>
  <si>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</si>
  <si>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</si>
  <si>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</si>
  <si>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</si>
  <si>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</si>
  <si>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</si>
  <si>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</si>
  <si>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</si>
  <si>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</si>
  <si>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</si>
  <si>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</si>
  <si>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</si>
  <si>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</si>
  <si>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</si>
  <si>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</si>
  <si>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</si>
  <si>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</si>
  <si>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</si>
  <si>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</si>
  <si>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</si>
  <si>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</si>
  <si>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</si>
  <si>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</si>
  <si>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</si>
  <si>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</si>
  <si>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</si>
  <si>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</si>
  <si>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</si>
  <si>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</si>
  <si>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</si>
  <si>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</si>
  <si>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</si>
  <si>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</si>
  <si>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</si>
  <si>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</si>
  <si>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</si>
  <si>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</si>
  <si>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</si>
  <si>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</si>
  <si>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</si>
  <si>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</si>
  <si>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</si>
  <si>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</si>
  <si>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</si>
  <si>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</si>
  <si>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</si>
  <si>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</si>
  <si>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</si>
  <si>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</si>
  <si>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</si>
  <si>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</si>
  <si>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</si>
  <si>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</si>
  <si>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</si>
  <si>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</si>
  <si>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</si>
  <si>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</si>
  <si>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</si>
  <si>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</si>
  <si>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</si>
  <si>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</si>
  <si>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</si>
  <si>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</si>
  <si>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</si>
  <si>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</si>
  <si>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</si>
  <si>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</si>
  <si>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</si>
  <si>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</si>
  <si>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</si>
  <si>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</si>
  <si>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</si>
  <si>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</si>
  <si>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</si>
  <si>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</si>
  <si>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</si>
  <si>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</si>
  <si>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</si>
  <si>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</si>
  <si>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</si>
  <si>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</si>
  <si>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</si>
  <si>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</si>
  <si>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</si>
  <si>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</si>
  <si>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</si>
  <si>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</si>
  <si>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</si>
  <si>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</si>
  <si>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</si>
  <si>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</si>
  <si>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</si>
  <si>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</si>
  <si>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</si>
  <si>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</si>
  <si>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</si>
  <si>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</si>
  <si>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</si>
  <si>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</si>
  <si>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</si>
  <si>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</si>
  <si>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</si>
  <si>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</si>
  <si>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</si>
  <si>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</si>
  <si>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</si>
  <si>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</si>
  <si>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</si>
  <si>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</si>
  <si>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</si>
  <si>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</si>
  <si>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</si>
  <si>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</si>
  <si>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</si>
  <si>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</si>
  <si>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</si>
  <si>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</si>
  <si>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</si>
  <si>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</si>
  <si>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</si>
  <si>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</si>
  <si>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</si>
  <si>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</si>
  <si>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</si>
  <si>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</si>
  <si>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</si>
  <si>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</si>
  <si>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</si>
  <si>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</si>
  <si>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</si>
  <si>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</si>
  <si>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</si>
  <si>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</si>
  <si>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</si>
  <si>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</si>
  <si>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</si>
  <si>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</si>
  <si>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</si>
  <si>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</si>
  <si>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</si>
  <si>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</si>
  <si>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</si>
  <si>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</si>
  <si>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</si>
  <si>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</si>
  <si>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</si>
  <si>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</si>
  <si>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</si>
  <si>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</si>
  <si>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</si>
  <si>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</si>
  <si>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</si>
  <si>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</si>
  <si>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</si>
  <si>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</si>
  <si>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</si>
  <si>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</si>
  <si>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</si>
  <si>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</si>
  <si>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</si>
  <si>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</si>
  <si>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</si>
  <si>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</si>
  <si>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</si>
  <si>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</si>
  <si>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</si>
  <si>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</si>
  <si>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</si>
  <si>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</si>
  <si>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</si>
  <si>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</si>
  <si>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</si>
  <si>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</si>
  <si>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</si>
  <si>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</si>
  <si>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</si>
  <si>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</si>
  <si>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</si>
  <si>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</si>
  <si>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</si>
  <si>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</si>
  <si>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</si>
  <si>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</si>
  <si>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</si>
  <si>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</si>
  <si>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</si>
  <si>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</si>
  <si>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</si>
  <si>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</si>
  <si>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</si>
  <si>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</si>
  <si>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</si>
  <si>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</si>
  <si>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</si>
  <si>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</si>
  <si>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</si>
  <si>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</si>
  <si>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</si>
  <si>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</si>
  <si>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</si>
  <si>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</si>
  <si>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</si>
  <si>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</si>
  <si>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</si>
  <si>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</si>
  <si>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</si>
  <si>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</si>
  <si>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</si>
  <si>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</si>
  <si>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</si>
  <si>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</si>
  <si>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</si>
  <si>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</si>
  <si>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</si>
  <si>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</si>
  <si>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</si>
  <si>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</si>
  <si>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</si>
  <si>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</si>
  <si>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</si>
  <si>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</si>
  <si>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</si>
  <si>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</si>
  <si>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</si>
  <si>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</si>
  <si>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</si>
  <si>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</si>
  <si>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</si>
  <si>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</si>
  <si>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</si>
  <si>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</si>
  <si>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</si>
  <si>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</si>
  <si>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</si>
  <si>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</si>
  <si>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</si>
  <si>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</si>
  <si>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</si>
  <si>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</si>
  <si>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</si>
  <si>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</si>
  <si>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</si>
  <si>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</si>
  <si>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</si>
  <si>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</si>
  <si>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</si>
  <si>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</si>
  <si>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</si>
  <si>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</si>
  <si>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</si>
  <si>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</si>
  <si>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</si>
  <si>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</si>
  <si>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</si>
  <si>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</si>
  <si>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</si>
  <si>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</si>
  <si>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</si>
  <si>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</si>
  <si>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</si>
  <si>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</si>
  <si>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</si>
  <si>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</si>
  <si>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</si>
  <si>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</si>
  <si>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</si>
  <si>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</si>
  <si>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</si>
  <si>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</si>
  <si>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</si>
  <si>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</si>
  <si>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</si>
  <si>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</si>
  <si>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</si>
  <si>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</si>
  <si>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</si>
  <si>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</si>
  <si>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</si>
  <si>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</si>
  <si>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</si>
  <si>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</si>
  <si>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</si>
  <si>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</si>
  <si>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</si>
  <si>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</si>
  <si>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</si>
  <si>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</si>
  <si>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</si>
  <si>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</si>
  <si>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</si>
  <si>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</si>
  <si>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</si>
  <si>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</si>
  <si>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</si>
  <si>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</si>
  <si>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</si>
  <si>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</si>
  <si>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</si>
  <si>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</si>
  <si>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</si>
  <si>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</si>
  <si>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</si>
  <si>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</si>
  <si>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</si>
  <si>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</si>
  <si>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</si>
  <si>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</si>
  <si>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</si>
  <si>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</si>
  <si>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</si>
  <si>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</si>
  <si>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</si>
  <si>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</si>
  <si>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</si>
  <si>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</si>
  <si>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</si>
  <si>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</si>
  <si>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</si>
  <si>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</si>
  <si>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</si>
  <si>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</si>
  <si>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</si>
  <si>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</si>
  <si>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</si>
  <si>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</si>
  <si>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</si>
  <si>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</si>
  <si>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</si>
  <si>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</si>
  <si>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</si>
  <si>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</si>
  <si>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</si>
  <si>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</si>
  <si>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</si>
  <si>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</si>
  <si>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</si>
  <si>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</si>
  <si>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</si>
  <si>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</si>
  <si>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</si>
  <si>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</si>
  <si>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</si>
  <si>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</si>
  <si>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</si>
  <si>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</si>
  <si>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</si>
  <si>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</si>
  <si>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</si>
  <si>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</si>
  <si>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</si>
  <si>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</si>
  <si>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</si>
  <si>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</si>
  <si>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</si>
  <si>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</si>
  <si>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</si>
  <si>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</si>
  <si>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</si>
  <si>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</si>
  <si>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</si>
  <si>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</si>
  <si>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</si>
  <si>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</si>
  <si>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</si>
  <si>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</si>
  <si>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</si>
  <si>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</si>
  <si>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</si>
  <si>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</si>
  <si>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</si>
  <si>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</si>
  <si>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</si>
  <si>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</si>
  <si>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</si>
  <si>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</si>
  <si>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</si>
  <si>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</si>
  <si>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</si>
  <si>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</si>
  <si>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</si>
  <si>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</si>
  <si>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</si>
  <si>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</si>
  <si>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</si>
  <si>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</si>
  <si>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</si>
  <si>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</si>
  <si>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</si>
  <si>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</si>
  <si>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</si>
  <si>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</si>
  <si>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</si>
  <si>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</si>
  <si>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</si>
  <si>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</si>
  <si>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</si>
  <si>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</si>
  <si>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</si>
  <si>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</si>
  <si>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</si>
  <si>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</si>
  <si>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</si>
  <si>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</si>
  <si>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</si>
  <si>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</si>
  <si>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</si>
  <si>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</si>
  <si>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</si>
  <si>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</si>
  <si>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</si>
  <si>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</si>
  <si>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</si>
  <si>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</si>
  <si>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</si>
  <si>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</si>
  <si>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</si>
  <si>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</si>
  <si>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</si>
  <si>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</si>
  <si>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</si>
  <si>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</si>
  <si>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</si>
  <si>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</si>
  <si>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</si>
  <si>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</si>
  <si>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</si>
  <si>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</si>
  <si>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</si>
  <si>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</si>
  <si>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</si>
  <si>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</si>
  <si>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</si>
  <si>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</si>
  <si>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</si>
  <si>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</si>
  <si>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</si>
  <si>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</si>
  <si>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</si>
  <si>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</si>
  <si>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</si>
  <si>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</si>
  <si>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</si>
  <si>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</si>
  <si>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</si>
  <si>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</si>
  <si>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</si>
  <si>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</si>
  <si>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</si>
  <si>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</si>
  <si>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</si>
  <si>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</si>
  <si>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</si>
  <si>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</si>
  <si>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</si>
  <si>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</si>
  <si>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</si>
  <si>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</si>
  <si>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</si>
  <si>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</si>
  <si>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</si>
  <si>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</si>
  <si>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</si>
  <si>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</si>
  <si>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</si>
  <si>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</si>
  <si>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</si>
  <si>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</si>
  <si>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</si>
  <si>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</si>
  <si>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</si>
  <si>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</si>
  <si>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</si>
  <si>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</si>
  <si>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</si>
  <si>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</si>
  <si>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</si>
  <si>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</si>
  <si>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</si>
  <si>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</si>
  <si>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</si>
  <si>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</si>
  <si>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</si>
  <si>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</si>
  <si>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</si>
  <si>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</si>
  <si>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</si>
  <si>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</si>
  <si>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</si>
  <si>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</si>
  <si>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</si>
  <si>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</si>
  <si>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</si>
  <si>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</si>
  <si>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</si>
  <si>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</si>
  <si>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</si>
  <si>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</si>
  <si>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</si>
  <si>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</si>
  <si>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</si>
  <si>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</si>
  <si>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</si>
  <si>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</si>
  <si>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</si>
  <si>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</si>
  <si>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</si>
  <si>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</si>
  <si>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</si>
  <si>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</si>
  <si>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</si>
  <si>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</si>
  <si>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</si>
  <si>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</si>
  <si>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</si>
  <si>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</si>
  <si>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</si>
  <si>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</si>
  <si>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</si>
  <si>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</si>
  <si>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</si>
  <si>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</si>
  <si>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</si>
  <si>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</si>
  <si>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</si>
  <si>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</si>
  <si>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</si>
  <si>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</si>
  <si>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</si>
  <si>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</si>
  <si>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</si>
  <si>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</si>
  <si>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</si>
  <si>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</si>
  <si>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</si>
  <si>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</si>
  <si>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</si>
  <si>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</si>
  <si>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</si>
  <si>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</si>
  <si>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</si>
  <si>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</si>
  <si>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</si>
  <si>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</si>
  <si>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</si>
  <si>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</si>
  <si>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</si>
  <si>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</si>
  <si>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</si>
  <si>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</si>
  <si>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</si>
  <si>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</si>
  <si>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</si>
  <si>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</si>
  <si>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</si>
  <si>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</si>
  <si>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</si>
  <si>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</si>
  <si>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</si>
  <si>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</si>
  <si>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</si>
  <si>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</si>
  <si>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</si>
  <si>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</si>
  <si>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</si>
  <si>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</si>
  <si>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</si>
  <si>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</si>
  <si>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</si>
  <si>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</si>
  <si>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</si>
  <si>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</si>
  <si>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</si>
  <si>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</si>
  <si>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</si>
  <si>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</si>
  <si>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</si>
  <si>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</si>
  <si>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</si>
  <si>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</si>
  <si>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</si>
  <si>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</si>
  <si>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</si>
  <si>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</si>
  <si>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</si>
  <si>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</si>
  <si>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</si>
  <si>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</si>
  <si>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</si>
  <si>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</si>
  <si>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</si>
  <si>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</si>
  <si>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</si>
  <si>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</si>
  <si>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</si>
  <si>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</si>
  <si>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</si>
  <si>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</si>
  <si>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</si>
  <si>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</si>
  <si>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</si>
  <si>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</si>
  <si>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</si>
  <si>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</si>
  <si>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</si>
  <si>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</si>
  <si>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</si>
  <si>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</si>
  <si>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</si>
  <si>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</si>
  <si>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</si>
  <si>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</si>
  <si>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</si>
  <si>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</si>
  <si>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</si>
  <si>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</si>
  <si>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</si>
  <si>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</si>
  <si>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</si>
  <si>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</si>
  <si>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</si>
  <si>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</si>
  <si>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</si>
  <si>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</si>
  <si>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</si>
  <si>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</si>
  <si>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</si>
  <si>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</si>
  <si>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</si>
  <si>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</si>
  <si>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</si>
  <si>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</si>
  <si>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</si>
  <si>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</si>
  <si>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</si>
  <si>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</si>
  <si>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</si>
  <si>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</si>
  <si>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</si>
  <si>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</si>
  <si>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</si>
  <si>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</si>
  <si>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</si>
  <si>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</si>
  <si>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</si>
  <si>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</si>
  <si>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</si>
  <si>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</si>
  <si>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</si>
  <si>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</si>
  <si>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</si>
  <si>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</si>
  <si>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</si>
  <si>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</si>
  <si>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</si>
  <si>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</si>
  <si>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</si>
  <si>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</si>
  <si>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</si>
  <si>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</si>
  <si>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</si>
  <si>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</si>
  <si>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</si>
  <si>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</si>
  <si>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</si>
  <si>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</si>
  <si>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</si>
  <si>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</si>
  <si>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</si>
  <si>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</si>
  <si>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</si>
  <si>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</si>
  <si>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</si>
  <si>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</si>
  <si>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</si>
  <si>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</si>
  <si>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</si>
  <si>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</si>
  <si>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</si>
  <si>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</si>
  <si>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</si>
  <si>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</si>
  <si>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</si>
  <si>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</si>
  <si>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</si>
  <si>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</si>
  <si>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</si>
  <si>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</si>
  <si>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</si>
  <si>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</si>
  <si>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</si>
  <si>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</si>
  <si>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</si>
  <si>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</si>
  <si>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</si>
  <si>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</si>
  <si>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</si>
  <si>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</si>
  <si>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</si>
  <si>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</si>
  <si>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</si>
  <si>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</si>
  <si>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</si>
  <si>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</si>
  <si>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</si>
  <si>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</si>
  <si>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</si>
  <si>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</si>
  <si>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</si>
  <si>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</si>
  <si>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</si>
  <si>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</si>
  <si>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</si>
  <si>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</si>
  <si>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</si>
  <si>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</si>
  <si>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</si>
  <si>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</si>
  <si>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</si>
  <si>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</si>
  <si>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</si>
  <si>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</si>
  <si>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</si>
  <si>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</si>
  <si>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</si>
  <si>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</si>
  <si>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</si>
  <si>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</si>
  <si>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</si>
  <si>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</si>
  <si>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</si>
  <si>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</si>
  <si>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</si>
  <si>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</si>
  <si>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</si>
  <si>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</si>
  <si>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</si>
  <si>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</si>
  <si>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</si>
  <si>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</si>
  <si>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</si>
  <si>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</si>
  <si>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</si>
  <si>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</si>
  <si>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</si>
  <si>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</si>
  <si>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</si>
  <si>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</si>
  <si>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</si>
  <si>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</si>
  <si>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</si>
  <si>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</si>
  <si>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</si>
  <si>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</si>
  <si>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</si>
  <si>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</si>
  <si>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</si>
  <si>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</si>
  <si>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</si>
  <si>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</si>
  <si>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</si>
  <si>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</si>
  <si>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</si>
  <si>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</si>
  <si>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</si>
  <si>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</si>
  <si>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</si>
  <si>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</si>
  <si>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</si>
  <si>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</si>
  <si>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</si>
  <si>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</si>
  <si>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</si>
  <si>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</si>
  <si>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</si>
  <si>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</si>
  <si>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</si>
  <si>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</si>
  <si>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</si>
  <si>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</si>
  <si>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</si>
  <si>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</si>
  <si>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</si>
  <si>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</si>
  <si>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</si>
  <si>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</si>
  <si>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</si>
  <si>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</si>
  <si>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</si>
  <si>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</si>
  <si>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</si>
  <si>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</si>
  <si>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</si>
  <si>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</si>
  <si>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</si>
  <si>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</si>
  <si>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</si>
  <si>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</si>
  <si>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</si>
  <si>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</si>
  <si>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</si>
  <si>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</si>
  <si>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</si>
  <si>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</si>
  <si>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</si>
  <si>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</si>
  <si>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</si>
  <si>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</si>
  <si>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</si>
  <si>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</si>
  <si>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</si>
  <si>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</si>
  <si>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</si>
  <si>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</si>
  <si>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</si>
  <si>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</si>
  <si>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</si>
  <si>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</si>
  <si>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</si>
  <si>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</si>
  <si>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</si>
  <si>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</si>
  <si>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</si>
  <si>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</si>
  <si>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</si>
  <si>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</si>
  <si>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</si>
  <si>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</si>
  <si>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</si>
  <si>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</si>
  <si>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</si>
  <si>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</si>
  <si>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</si>
  <si>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</si>
  <si>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</si>
  <si>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</si>
  <si>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</si>
  <si>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</si>
  <si>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</si>
  <si>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</si>
  <si>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</si>
  <si>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</si>
  <si>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</si>
  <si>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</si>
  <si>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</si>
  <si>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</si>
  <si>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</si>
  <si>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</si>
  <si>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</si>
  <si>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</si>
  <si>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</si>
  <si>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</si>
  <si>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</si>
  <si>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</si>
  <si>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</si>
  <si>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</si>
  <si>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</si>
  <si>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</si>
  <si>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</si>
  <si>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</si>
  <si>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</si>
  <si>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</si>
  <si>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</si>
  <si>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</si>
  <si>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</si>
  <si>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</si>
  <si>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</si>
  <si>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</si>
  <si>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</si>
  <si>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</si>
  <si>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</si>
  <si>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</si>
  <si>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</si>
  <si>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</si>
  <si>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</si>
  <si>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</si>
  <si>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</si>
  <si>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</si>
  <si>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</si>
  <si>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</si>
  <si>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</si>
  <si>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</si>
  <si>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</si>
  <si>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</si>
  <si>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</si>
  <si>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</si>
  <si>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</si>
  <si>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</si>
  <si>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</si>
  <si>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</si>
  <si>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</si>
  <si>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</si>
  <si>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</si>
  <si>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</si>
  <si>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</si>
  <si>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</si>
  <si>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</si>
  <si>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</si>
  <si>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</si>
  <si>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</si>
  <si>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</si>
  <si>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</si>
  <si>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</si>
  <si>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</si>
  <si>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</si>
  <si>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</si>
  <si>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</si>
  <si>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</si>
  <si>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</si>
  <si>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</si>
  <si>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</si>
  <si>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</si>
  <si>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</si>
  <si>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</si>
  <si>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</si>
  <si>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</si>
  <si>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</si>
  <si>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</si>
  <si>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</si>
  <si>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</si>
  <si>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</si>
  <si>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</si>
  <si>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</si>
  <si>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</si>
  <si>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</si>
  <si>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</si>
  <si>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</si>
  <si>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</si>
  <si>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</si>
  <si>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</si>
  <si>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</si>
  <si>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</si>
  <si>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</si>
  <si>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</si>
  <si>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</si>
  <si>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</si>
  <si>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</si>
  <si>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</si>
  <si>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</si>
  <si>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</si>
  <si>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</si>
  <si>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</si>
  <si>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</si>
  <si>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</si>
  <si>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</si>
  <si>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</si>
  <si>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</si>
  <si>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</si>
  <si>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</si>
  <si>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</si>
  <si>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</si>
  <si>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</si>
  <si>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</si>
  <si>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</si>
  <si>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</si>
  <si>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</si>
  <si>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</si>
  <si>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</si>
  <si>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</si>
  <si>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</si>
  <si>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</si>
  <si>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</si>
  <si>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</si>
  <si>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</si>
  <si>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</si>
  <si>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</si>
  <si>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</si>
  <si>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</si>
  <si>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</si>
  <si>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</si>
  <si>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</si>
  <si>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</si>
  <si>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</si>
  <si>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</si>
  <si>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</si>
  <si>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</si>
  <si>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</si>
  <si>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</si>
  <si>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</si>
  <si>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</si>
  <si>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</si>
  <si>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</si>
  <si>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</si>
  <si>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</si>
  <si>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</si>
  <si>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</si>
  <si>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</si>
  <si>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</si>
  <si>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</si>
  <si>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</si>
  <si>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</si>
  <si>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</si>
  <si>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</si>
  <si>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</si>
  <si>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</si>
  <si>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</si>
  <si>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</si>
  <si>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</si>
  <si>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</si>
  <si>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</si>
  <si>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</si>
  <si>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</si>
  <si>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</si>
  <si>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</si>
  <si>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</si>
  <si>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</si>
  <si>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</si>
  <si>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</si>
  <si>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</si>
  <si>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</si>
  <si>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</si>
  <si>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</si>
  <si>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</si>
  <si>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</si>
  <si>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</si>
  <si>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</si>
  <si>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</si>
  <si>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</si>
  <si>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</si>
  <si>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</si>
  <si>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</si>
  <si>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</si>
  <si>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</si>
  <si>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</si>
  <si>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</si>
  <si>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</si>
  <si>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</si>
  <si>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</si>
  <si>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</si>
  <si>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</si>
  <si>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</si>
  <si>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</si>
  <si>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</si>
  <si>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</si>
  <si>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</si>
  <si>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</si>
  <si>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</si>
  <si>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</si>
  <si>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</si>
  <si>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</si>
  <si>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</si>
  <si>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</si>
  <si>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</si>
  <si>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</si>
  <si>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</si>
  <si>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</si>
  <si>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</si>
  <si>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</si>
  <si>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</si>
  <si>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</si>
  <si>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</si>
  <si>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</si>
  <si>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</si>
  <si>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</si>
  <si>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</si>
  <si>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</si>
  <si>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</si>
  <si>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</si>
  <si>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</si>
  <si>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</si>
  <si>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</si>
  <si>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</si>
  <si>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</si>
  <si>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</si>
  <si>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</si>
  <si>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</si>
  <si>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</si>
  <si>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</si>
  <si>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</si>
  <si>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</si>
  <si>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</si>
  <si>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</si>
  <si>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</si>
  <si>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</si>
  <si>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</si>
  <si>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</si>
  <si>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</si>
  <si>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</si>
  <si>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</si>
  <si>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</si>
  <si>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</si>
  <si>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</si>
  <si>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</si>
  <si>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</si>
  <si>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</si>
  <si>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</si>
  <si>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</si>
  <si>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</si>
  <si>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</si>
  <si>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</si>
  <si>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</si>
  <si>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</si>
  <si>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</si>
  <si>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</si>
  <si>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</si>
  <si>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</si>
  <si>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</si>
  <si>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</si>
  <si>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</si>
  <si>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</si>
  <si>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</si>
  <si>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</si>
  <si>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</si>
  <si>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</si>
  <si>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</si>
  <si>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</si>
  <si>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</si>
  <si>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</si>
  <si>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</si>
  <si>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</si>
  <si>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</si>
  <si>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</si>
  <si>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</si>
  <si>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</si>
  <si>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</si>
  <si>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</si>
  <si>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</si>
  <si>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</si>
  <si>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</si>
  <si>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</si>
  <si>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</si>
  <si>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</si>
  <si>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</si>
  <si>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</si>
  <si>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</si>
  <si>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</si>
  <si>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</si>
  <si>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</si>
  <si>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</si>
  <si>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</si>
  <si>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</si>
  <si>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</si>
  <si>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</si>
  <si>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</si>
  <si>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</si>
  <si>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</si>
  <si>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</si>
  <si>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</si>
  <si>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</si>
  <si>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</si>
  <si>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</si>
  <si>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</si>
  <si>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</si>
  <si>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</si>
  <si>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</si>
  <si>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</si>
  <si>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</si>
  <si>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</si>
  <si>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</si>
  <si>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</si>
  <si>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</si>
  <si>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</si>
  <si>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</si>
  <si>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</si>
  <si>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</si>
  <si>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</si>
  <si>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</si>
  <si>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</si>
  <si>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</si>
  <si>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</si>
  <si>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</si>
  <si>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</si>
  <si>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</si>
  <si>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</si>
  <si>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</si>
  <si>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</si>
  <si>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</si>
  <si>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</si>
  <si>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</si>
  <si>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</si>
  <si>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</si>
  <si>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</si>
  <si>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</si>
  <si>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</si>
  <si>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</si>
  <si>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</si>
  <si>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</si>
  <si>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</si>
  <si>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</si>
  <si>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</si>
  <si>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</si>
  <si>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</si>
  <si>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</si>
  <si>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</si>
  <si>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</si>
  <si>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</si>
  <si>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</si>
  <si>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</si>
  <si>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</si>
  <si>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</si>
  <si>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</si>
  <si>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</si>
  <si>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</si>
  <si>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</si>
  <si>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</si>
  <si>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</si>
  <si>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</si>
  <si>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</si>
  <si>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</si>
  <si>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</si>
  <si>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</si>
  <si>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</si>
  <si>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</si>
  <si>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</si>
  <si>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</si>
  <si>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</si>
  <si>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</si>
  <si>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</si>
  <si>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</si>
  <si>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</si>
  <si>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</si>
  <si>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</si>
  <si>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</si>
  <si>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</si>
  <si>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</si>
  <si>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</si>
  <si>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</si>
  <si>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</si>
  <si>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</si>
  <si>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</si>
  <si>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</si>
  <si>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</si>
  <si>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</si>
  <si>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</si>
  <si>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</si>
  <si>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</si>
  <si>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</si>
  <si>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</si>
  <si>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</si>
  <si>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</si>
  <si>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</si>
  <si>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</si>
  <si>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</si>
  <si>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</si>
  <si>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</si>
  <si>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</si>
  <si>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</si>
  <si>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</si>
  <si>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</si>
  <si>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</si>
  <si>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</si>
  <si>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</si>
  <si>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</si>
  <si>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</si>
  <si>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</si>
  <si>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</si>
  <si>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</si>
  <si>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</si>
  <si>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</si>
  <si>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</si>
  <si>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</si>
  <si>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</si>
  <si>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</si>
  <si>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</si>
  <si>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</si>
  <si>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</si>
  <si>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</si>
  <si>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</si>
  <si>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</si>
  <si>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</si>
  <si>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</si>
  <si>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</si>
  <si>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</si>
  <si>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</si>
  <si>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</si>
  <si>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</si>
  <si>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</si>
  <si>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</si>
  <si>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</si>
  <si>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</si>
  <si>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</si>
  <si>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</si>
  <si>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</si>
  <si>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</si>
  <si>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</si>
  <si>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</si>
  <si>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</si>
  <si>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</si>
  <si>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</si>
  <si>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</si>
  <si>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</si>
  <si>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</si>
  <si>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</si>
  <si>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</si>
  <si>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</si>
  <si>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</si>
  <si>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</si>
  <si>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</si>
  <si>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</si>
  <si>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</si>
  <si>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</si>
  <si>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</si>
  <si>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</si>
  <si>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</si>
  <si>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</si>
  <si>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</si>
  <si>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</si>
  <si>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</si>
  <si>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</si>
  <si>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</si>
  <si>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</si>
  <si>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</si>
  <si>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</si>
  <si>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</si>
  <si>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</si>
  <si>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</si>
  <si>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</si>
  <si>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</si>
  <si>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</si>
  <si>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</si>
  <si>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</si>
  <si>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</si>
  <si>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</si>
  <si>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</si>
  <si>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</si>
  <si>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</si>
  <si>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</si>
  <si>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</si>
  <si>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</si>
  <si>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</si>
  <si>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</si>
  <si>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</si>
  <si>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</si>
  <si>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</si>
  <si>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</si>
  <si>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</si>
  <si>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</si>
  <si>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</si>
  <si>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</si>
  <si>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</si>
  <si>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</si>
  <si>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</si>
  <si>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</si>
  <si>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</si>
  <si>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</si>
  <si>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</si>
  <si>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</si>
  <si>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</si>
  <si>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</si>
  <si>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</si>
  <si>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</si>
  <si>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</si>
  <si>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</si>
  <si>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</si>
  <si>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</si>
  <si>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</si>
  <si>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</si>
  <si>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</si>
  <si>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</si>
  <si>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</si>
  <si>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</si>
  <si>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</si>
  <si>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</si>
  <si>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</si>
  <si>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</si>
  <si>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</si>
  <si>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</si>
  <si>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</si>
  <si>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</si>
  <si>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</si>
  <si>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</si>
  <si>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</si>
  <si>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</si>
  <si>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</si>
  <si>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</si>
  <si>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</si>
  <si>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</si>
  <si>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</si>
  <si>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</si>
  <si>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</si>
  <si>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</si>
  <si>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</si>
  <si>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</si>
  <si>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</si>
  <si>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</si>
  <si>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</si>
  <si>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</si>
  <si>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</si>
  <si>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</si>
  <si>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</si>
  <si>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</si>
  <si>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</si>
  <si>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</si>
  <si>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</si>
  <si>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</si>
  <si>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</si>
  <si>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</si>
  <si>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</si>
  <si>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</si>
  <si>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</si>
  <si>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</si>
  <si>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</si>
  <si>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</si>
  <si>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</si>
  <si>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</si>
  <si>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</si>
  <si>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</si>
  <si>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</si>
  <si>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</si>
  <si>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</si>
  <si>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</si>
  <si>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</si>
  <si>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</si>
  <si>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</si>
  <si>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</si>
  <si>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</si>
  <si>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</si>
  <si>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</si>
  <si>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</si>
  <si>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</si>
  <si>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</si>
  <si>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</si>
  <si>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</si>
  <si>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</si>
  <si>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</si>
  <si>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</si>
  <si>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</si>
  <si>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</si>
  <si>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</si>
  <si>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</si>
  <si>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</si>
  <si>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</si>
  <si>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</si>
  <si>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</si>
  <si>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</si>
  <si>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</si>
  <si>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</si>
  <si>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</si>
  <si>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</si>
  <si>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</si>
  <si>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</si>
  <si>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</si>
  <si>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</si>
  <si>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</si>
  <si>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</si>
  <si>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</si>
  <si>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</si>
  <si>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</si>
  <si>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</si>
  <si>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</si>
  <si>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</si>
  <si>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</si>
  <si>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</si>
  <si>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</si>
  <si>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</si>
  <si>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</si>
  <si>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</si>
  <si>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</si>
  <si>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</si>
  <si>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</si>
  <si>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</si>
  <si>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</si>
  <si>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</si>
  <si>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</si>
  <si>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</si>
  <si>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</si>
  <si>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</si>
  <si>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</si>
  <si>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</si>
  <si>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</si>
  <si>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</si>
  <si>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</si>
  <si>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</si>
  <si>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</si>
  <si>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</si>
  <si>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</si>
  <si>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</si>
  <si>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</si>
  <si>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</si>
  <si>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</si>
  <si>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</si>
  <si>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</si>
  <si>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</si>
  <si>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</si>
  <si>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</si>
  <si>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</si>
  <si>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</si>
  <si>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</si>
  <si>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</si>
  <si>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</si>
  <si>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</si>
  <si>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</si>
  <si>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</si>
  <si>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</si>
  <si>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</si>
  <si>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</si>
  <si>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</si>
  <si>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</si>
  <si>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</si>
  <si>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</si>
  <si>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</si>
  <si>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</si>
  <si>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</si>
  <si>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</si>
  <si>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</si>
  <si>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</si>
  <si>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</si>
  <si>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</si>
  <si>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</si>
  <si>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</si>
  <si>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</si>
  <si>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</si>
  <si>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</si>
  <si>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</si>
  <si>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</si>
  <si>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</si>
  <si>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</si>
  <si>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</si>
  <si>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</si>
  <si>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</si>
  <si>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</si>
  <si>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</si>
  <si>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</si>
  <si>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</si>
  <si>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</si>
  <si>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</si>
  <si>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</si>
  <si>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</si>
  <si>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</si>
  <si>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</si>
  <si>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</si>
  <si>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</si>
  <si>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</si>
  <si>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</si>
  <si>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</si>
  <si>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</si>
  <si>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</si>
  <si>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</si>
  <si>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</si>
  <si>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</si>
  <si>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</si>
  <si>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</si>
  <si>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</si>
  <si>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</si>
  <si>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</si>
  <si>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</si>
  <si>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</si>
  <si>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</si>
  <si>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</si>
  <si>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</si>
  <si>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</si>
  <si>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</si>
  <si>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</si>
  <si>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</si>
  <si>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</si>
  <si>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</si>
  <si>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</si>
  <si>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</si>
  <si>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</si>
  <si>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</si>
  <si>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</si>
  <si>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</si>
  <si>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</si>
  <si>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3336045010</t>
  </si>
  <si>
    <t>3336045009</t>
  </si>
  <si>
    <t>3336045006</t>
  </si>
  <si>
    <t>3336044996</t>
  </si>
  <si>
    <t>3336044979</t>
  </si>
  <si>
    <t>3336044885</t>
  </si>
  <si>
    <t>3336044880</t>
  </si>
  <si>
    <t>3336044873</t>
  </si>
  <si>
    <t>GAVETAS VACIAS  + GAVETAS FALLANDO</t>
  </si>
  <si>
    <t>3336045139</t>
  </si>
  <si>
    <t>3336045134</t>
  </si>
  <si>
    <t>3336045131</t>
  </si>
  <si>
    <t>3336045130</t>
  </si>
  <si>
    <t>3336045129</t>
  </si>
  <si>
    <t>3336045128</t>
  </si>
  <si>
    <t>3336045126</t>
  </si>
  <si>
    <t>3336045110</t>
  </si>
  <si>
    <t>3336045074</t>
  </si>
  <si>
    <t>3336045070</t>
  </si>
  <si>
    <t>3336045065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</si>
  <si>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</si>
  <si>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</si>
  <si>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</si>
  <si>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</si>
  <si>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</si>
  <si>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</si>
  <si>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</si>
  <si>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</si>
  <si>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</si>
  <si>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</si>
  <si>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</si>
  <si>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</si>
  <si>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</si>
  <si>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</si>
  <si>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</si>
  <si>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</si>
  <si>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</si>
  <si>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</si>
  <si>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</si>
  <si>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</si>
  <si>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</si>
  <si>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</si>
  <si>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</si>
  <si>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</si>
  <si>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</si>
  <si>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</si>
  <si>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</si>
  <si>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</si>
  <si>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</si>
  <si>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</si>
  <si>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</si>
  <si>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</si>
  <si>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</si>
  <si>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</si>
  <si>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</si>
  <si>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</si>
  <si>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</si>
  <si>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</si>
  <si>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</si>
  <si>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</si>
  <si>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</si>
  <si>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</si>
  <si>
    <t>3336045201</t>
  </si>
  <si>
    <t>3336045200</t>
  </si>
  <si>
    <t>3336045199</t>
  </si>
  <si>
    <t>3336045198</t>
  </si>
  <si>
    <t>3336045197</t>
  </si>
  <si>
    <t>3336045196</t>
  </si>
  <si>
    <t>3336045195</t>
  </si>
  <si>
    <t>3336045194</t>
  </si>
  <si>
    <t>3336045193</t>
  </si>
  <si>
    <t>3336045209</t>
  </si>
  <si>
    <t>3336045207</t>
  </si>
  <si>
    <t>3336045206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</si>
  <si>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</si>
  <si>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</si>
  <si>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</si>
  <si>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</si>
  <si>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</si>
  <si>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</si>
  <si>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</si>
  <si>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</si>
  <si>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3336045192</t>
  </si>
  <si>
    <t>3336044872 </t>
  </si>
  <si>
    <t>3336044873 </t>
  </si>
  <si>
    <t>3336045009 </t>
  </si>
  <si>
    <t>3336045013 </t>
  </si>
  <si>
    <t>3336045065 </t>
  </si>
  <si>
    <t>3336045070 </t>
  </si>
  <si>
    <t>3336045074 </t>
  </si>
  <si>
    <t>3336045127 </t>
  </si>
  <si>
    <t>3336045128 </t>
  </si>
  <si>
    <t>3336045142 </t>
  </si>
  <si>
    <t>3336045143 </t>
  </si>
  <si>
    <t>3336044979 </t>
  </si>
  <si>
    <t>3336045006 </t>
  </si>
  <si>
    <t>3336045020 </t>
  </si>
  <si>
    <t>3336045140 </t>
  </si>
  <si>
    <t>3336044520 </t>
  </si>
  <si>
    <t>ATM OFICINA DUAL BLUE MALL II</t>
  </si>
  <si>
    <t>3336045214</t>
  </si>
  <si>
    <t>3336045213</t>
  </si>
  <si>
    <t>3336045211</t>
  </si>
  <si>
    <t>3 Octubre 2021</t>
  </si>
  <si>
    <t>3336045231</t>
  </si>
  <si>
    <t>3336045230</t>
  </si>
  <si>
    <t>3336045229</t>
  </si>
  <si>
    <t>3336045228</t>
  </si>
  <si>
    <t>3336045227</t>
  </si>
  <si>
    <t>3336045226</t>
  </si>
  <si>
    <t>3336045225</t>
  </si>
  <si>
    <t>3336045223</t>
  </si>
  <si>
    <t>3336045222</t>
  </si>
  <si>
    <t>3336045220</t>
  </si>
  <si>
    <t>Triinet</t>
  </si>
  <si>
    <t>3336045219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</si>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</sst>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1"/>
      <tableStyleElement type="headerRow" dxfId="750"/>
      <tableStyleElement type="totalRow" dxfId="749"/>
      <tableStyleElement type="firstColumn" dxfId="748"/>
      <tableStyleElement type="lastColumn" dxfId="747"/>
      <tableStyleElement type="firstRowStripe" dxfId="746"/>
      <tableStyleElement type="firstColumnStripe" dxfId="7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109.49858796296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11.7298611111109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403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2738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NORTE</v>
      </c>
      <c r="B5" s="154" t="s">
        <v>2739</v>
      </c>
      <c r="C5" s="94">
        <v>44472.532870370371</v>
      </c>
      <c r="D5" s="94" t="s">
        <v>2629</v>
      </c>
      <c r="E5" s="156">
        <v>40</v>
      </c>
      <c r="F5" s="154" t="str">
        <f>VLOOKUP(E5,VIP!$A$2:$O16492,2,0)</f>
        <v>DRBR040</v>
      </c>
      <c r="G5" s="141" t="str">
        <f>VLOOKUP(E5,'LISTADO ATM'!$A$2:$B$900,2,0)</f>
        <v xml:space="preserve">ATM Oficina El Puñal </v>
      </c>
      <c r="H5" s="141" t="str">
        <f>VLOOKUP(E5,VIP!$A$2:$O21453,7,FALSE)</f>
        <v>Si</v>
      </c>
      <c r="I5" s="141" t="str">
        <f>VLOOKUP(E5,VIP!$A$2:$O13418,8,FALSE)</f>
        <v>Si</v>
      </c>
      <c r="J5" s="141" t="str">
        <f>VLOOKUP(E5,VIP!$A$2:$O13368,8,FALSE)</f>
        <v>Si</v>
      </c>
      <c r="K5" s="141" t="str">
        <f>VLOOKUP(E5,VIP!$A$2:$O16942,6,0)</f>
        <v>NO</v>
      </c>
      <c r="L5" s="153" t="s">
        <v>2409</v>
      </c>
      <c r="M5" s="93" t="s">
        <v>2437</v>
      </c>
      <c r="N5" s="93" t="s">
        <v>2443</v>
      </c>
      <c r="O5" s="141" t="s">
        <v>2628</v>
      </c>
      <c r="P5" s="153"/>
      <c r="Q5" s="93" t="s">
        <v>2409</v>
      </c>
    </row>
    <row r="6" spans="1:17" s="119" customFormat="1" ht="18" x14ac:dyDescent="0.25">
      <c r="A6" s="141" t="str">
        <f>VLOOKUP(E6,'LISTADO ATM'!$A$2:$C$901,3,0)</f>
        <v>NORTE</v>
      </c>
      <c r="B6" s="154" t="s">
        <v>2740</v>
      </c>
      <c r="C6" s="94">
        <v>44472.531817129631</v>
      </c>
      <c r="D6" s="94" t="s">
        <v>2629</v>
      </c>
      <c r="E6" s="156">
        <v>633</v>
      </c>
      <c r="F6" s="154" t="str">
        <f>VLOOKUP(E6,VIP!$A$2:$O16493,2,0)</f>
        <v>DRBR260</v>
      </c>
      <c r="G6" s="141" t="str">
        <f>VLOOKUP(E6,'LISTADO ATM'!$A$2:$B$900,2,0)</f>
        <v xml:space="preserve">ATM Autobanco Las Colinas </v>
      </c>
      <c r="H6" s="141" t="str">
        <f>VLOOKUP(E6,VIP!$A$2:$O21454,7,FALSE)</f>
        <v>Si</v>
      </c>
      <c r="I6" s="141" t="str">
        <f>VLOOKUP(E6,VIP!$A$2:$O13419,8,FALSE)</f>
        <v>Si</v>
      </c>
      <c r="J6" s="141" t="str">
        <f>VLOOKUP(E6,VIP!$A$2:$O13369,8,FALSE)</f>
        <v>Si</v>
      </c>
      <c r="K6" s="141" t="str">
        <f>VLOOKUP(E6,VIP!$A$2:$O16943,6,0)</f>
        <v>SI</v>
      </c>
      <c r="L6" s="153" t="s">
        <v>2409</v>
      </c>
      <c r="M6" s="93" t="s">
        <v>2437</v>
      </c>
      <c r="N6" s="93" t="s">
        <v>2443</v>
      </c>
      <c r="O6" s="141" t="s">
        <v>2628</v>
      </c>
      <c r="P6" s="153"/>
      <c r="Q6" s="93" t="s">
        <v>2409</v>
      </c>
    </row>
    <row r="7" spans="1:17" s="119" customFormat="1" ht="18" x14ac:dyDescent="0.25">
      <c r="A7" s="141" t="str">
        <f>VLOOKUP(E7,'LISTADO ATM'!$A$2:$C$901,3,0)</f>
        <v>NORTE</v>
      </c>
      <c r="B7" s="154" t="s">
        <v>2741</v>
      </c>
      <c r="C7" s="94">
        <v>44472.530787037038</v>
      </c>
      <c r="D7" s="94" t="s">
        <v>2629</v>
      </c>
      <c r="E7" s="156">
        <v>189</v>
      </c>
      <c r="F7" s="154" t="str">
        <f>VLOOKUP(E7,VIP!$A$2:$O16494,2,0)</f>
        <v>DRBR189</v>
      </c>
      <c r="G7" s="141" t="str">
        <f>VLOOKUP(E7,'LISTADO ATM'!$A$2:$B$900,2,0)</f>
        <v xml:space="preserve">ATM Comando Regional Cibao Central P.N. </v>
      </c>
      <c r="H7" s="141" t="str">
        <f>VLOOKUP(E7,VIP!$A$2:$O21455,7,FALSE)</f>
        <v>Si</v>
      </c>
      <c r="I7" s="141" t="str">
        <f>VLOOKUP(E7,VIP!$A$2:$O13420,8,FALSE)</f>
        <v>Si</v>
      </c>
      <c r="J7" s="141" t="str">
        <f>VLOOKUP(E7,VIP!$A$2:$O13370,8,FALSE)</f>
        <v>Si</v>
      </c>
      <c r="K7" s="141" t="str">
        <f>VLOOKUP(E7,VIP!$A$2:$O16944,6,0)</f>
        <v>NO</v>
      </c>
      <c r="L7" s="153" t="s">
        <v>2409</v>
      </c>
      <c r="M7" s="93" t="s">
        <v>2437</v>
      </c>
      <c r="N7" s="93" t="s">
        <v>2443</v>
      </c>
      <c r="O7" s="141" t="s">
        <v>2628</v>
      </c>
      <c r="P7" s="153"/>
      <c r="Q7" s="93" t="s">
        <v>2409</v>
      </c>
    </row>
    <row r="8" spans="1:17" s="119" customFormat="1" ht="18" x14ac:dyDescent="0.25">
      <c r="A8" s="141" t="str">
        <f>VLOOKUP(E8,'LISTADO ATM'!$A$2:$C$901,3,0)</f>
        <v>NORTE</v>
      </c>
      <c r="B8" s="154" t="s">
        <v>2742</v>
      </c>
      <c r="C8" s="94">
        <v>44472.529675925929</v>
      </c>
      <c r="D8" s="94" t="s">
        <v>2629</v>
      </c>
      <c r="E8" s="156">
        <v>837</v>
      </c>
      <c r="F8" s="154" t="str">
        <f>VLOOKUP(E8,VIP!$A$2:$O16495,2,0)</f>
        <v>DRBR837</v>
      </c>
      <c r="G8" s="141" t="str">
        <f>VLOOKUP(E8,'LISTADO ATM'!$A$2:$B$900,2,0)</f>
        <v>ATM Estación Next Canabacoa</v>
      </c>
      <c r="H8" s="141" t="str">
        <f>VLOOKUP(E8,VIP!$A$2:$O21456,7,FALSE)</f>
        <v>Si</v>
      </c>
      <c r="I8" s="141" t="str">
        <f>VLOOKUP(E8,VIP!$A$2:$O13421,8,FALSE)</f>
        <v>Si</v>
      </c>
      <c r="J8" s="141" t="str">
        <f>VLOOKUP(E8,VIP!$A$2:$O13371,8,FALSE)</f>
        <v>Si</v>
      </c>
      <c r="K8" s="141" t="str">
        <f>VLOOKUP(E8,VIP!$A$2:$O16945,6,0)</f>
        <v>NO</v>
      </c>
      <c r="L8" s="153" t="s">
        <v>2409</v>
      </c>
      <c r="M8" s="93" t="s">
        <v>2437</v>
      </c>
      <c r="N8" s="93" t="s">
        <v>2443</v>
      </c>
      <c r="O8" s="141" t="s">
        <v>2628</v>
      </c>
      <c r="P8" s="153"/>
      <c r="Q8" s="93" t="s">
        <v>2409</v>
      </c>
    </row>
    <row r="9" spans="1:17" s="119" customFormat="1" ht="18" x14ac:dyDescent="0.25">
      <c r="A9" s="141" t="str">
        <f>VLOOKUP(E9,'LISTADO ATM'!$A$2:$C$901,3,0)</f>
        <v>NORTE</v>
      </c>
      <c r="B9" s="154" t="s">
        <v>2743</v>
      </c>
      <c r="C9" s="94">
        <v>44472.528495370374</v>
      </c>
      <c r="D9" s="94" t="s">
        <v>2459</v>
      </c>
      <c r="E9" s="156">
        <v>144</v>
      </c>
      <c r="F9" s="154" t="str">
        <f>VLOOKUP(E9,VIP!$A$2:$O16496,2,0)</f>
        <v>DRBR144</v>
      </c>
      <c r="G9" s="141" t="str">
        <f>VLOOKUP(E9,'LISTADO ATM'!$A$2:$B$900,2,0)</f>
        <v xml:space="preserve">ATM Oficina Villa Altagracia </v>
      </c>
      <c r="H9" s="141" t="str">
        <f>VLOOKUP(E9,VIP!$A$2:$O21457,7,FALSE)</f>
        <v>Si</v>
      </c>
      <c r="I9" s="141" t="str">
        <f>VLOOKUP(E9,VIP!$A$2:$O13422,8,FALSE)</f>
        <v>Si</v>
      </c>
      <c r="J9" s="141" t="str">
        <f>VLOOKUP(E9,VIP!$A$2:$O13372,8,FALSE)</f>
        <v>Si</v>
      </c>
      <c r="K9" s="141" t="str">
        <f>VLOOKUP(E9,VIP!$A$2:$O16946,6,0)</f>
        <v>SI</v>
      </c>
      <c r="L9" s="153" t="s">
        <v>2409</v>
      </c>
      <c r="M9" s="93" t="s">
        <v>2437</v>
      </c>
      <c r="N9" s="93" t="s">
        <v>2443</v>
      </c>
      <c r="O9" s="141" t="s">
        <v>2612</v>
      </c>
      <c r="P9" s="153"/>
      <c r="Q9" s="93" t="s">
        <v>2409</v>
      </c>
    </row>
    <row r="10" spans="1:17" ht="18" x14ac:dyDescent="0.25">
      <c r="A10" s="141" t="str">
        <f>VLOOKUP(E10,'LISTADO ATM'!$A$2:$C$901,3,0)</f>
        <v>NORTE</v>
      </c>
      <c r="B10" s="154" t="s">
        <v>2744</v>
      </c>
      <c r="C10" s="94">
        <v>44472.526412037034</v>
      </c>
      <c r="D10" s="94" t="s">
        <v>2629</v>
      </c>
      <c r="E10" s="156">
        <v>288</v>
      </c>
      <c r="F10" s="154" t="str">
        <f>VLOOKUP(E10,VIP!$A$2:$O16497,2,0)</f>
        <v>DRBR288</v>
      </c>
      <c r="G10" s="141" t="str">
        <f>VLOOKUP(E10,'LISTADO ATM'!$A$2:$B$900,2,0)</f>
        <v xml:space="preserve">ATM Oficina Camino Real II (Puerto Plata) </v>
      </c>
      <c r="H10" s="141" t="str">
        <f>VLOOKUP(E10,VIP!$A$2:$O21458,7,FALSE)</f>
        <v>N/A</v>
      </c>
      <c r="I10" s="141" t="str">
        <f>VLOOKUP(E10,VIP!$A$2:$O13423,8,FALSE)</f>
        <v>N/A</v>
      </c>
      <c r="J10" s="141" t="str">
        <f>VLOOKUP(E10,VIP!$A$2:$O13373,8,FALSE)</f>
        <v>N/A</v>
      </c>
      <c r="K10" s="141" t="str">
        <f>VLOOKUP(E10,VIP!$A$2:$O16947,6,0)</f>
        <v>N/A</v>
      </c>
      <c r="L10" s="153" t="s">
        <v>2409</v>
      </c>
      <c r="M10" s="93" t="s">
        <v>2437</v>
      </c>
      <c r="N10" s="93" t="s">
        <v>2443</v>
      </c>
      <c r="O10" s="141" t="s">
        <v>2628</v>
      </c>
      <c r="P10" s="153"/>
      <c r="Q10" s="93" t="s">
        <v>2409</v>
      </c>
    </row>
    <row r="11" spans="1:17" ht="18" x14ac:dyDescent="0.25">
      <c r="A11" s="141" t="str">
        <f>VLOOKUP(E11,'LISTADO ATM'!$A$2:$C$901,3,0)</f>
        <v>NORTE</v>
      </c>
      <c r="B11" s="154" t="s">
        <v>2745</v>
      </c>
      <c r="C11" s="94">
        <v>44472.523738425924</v>
      </c>
      <c r="D11" s="94" t="s">
        <v>2629</v>
      </c>
      <c r="E11" s="156">
        <v>987</v>
      </c>
      <c r="F11" s="154" t="str">
        <f>VLOOKUP(E11,VIP!$A$2:$O16498,2,0)</f>
        <v>DRBR987</v>
      </c>
      <c r="G11" s="141" t="str">
        <f>VLOOKUP(E11,'LISTADO ATM'!$A$2:$B$900,2,0)</f>
        <v xml:space="preserve">ATM S/M Jumbo (Moca) </v>
      </c>
      <c r="H11" s="141" t="str">
        <f>VLOOKUP(E11,VIP!$A$2:$O21459,7,FALSE)</f>
        <v>Si</v>
      </c>
      <c r="I11" s="141" t="str">
        <f>VLOOKUP(E11,VIP!$A$2:$O13424,8,FALSE)</f>
        <v>Si</v>
      </c>
      <c r="J11" s="141" t="str">
        <f>VLOOKUP(E11,VIP!$A$2:$O13374,8,FALSE)</f>
        <v>Si</v>
      </c>
      <c r="K11" s="141" t="str">
        <f>VLOOKUP(E11,VIP!$A$2:$O16948,6,0)</f>
        <v>NO</v>
      </c>
      <c r="L11" s="153" t="s">
        <v>2433</v>
      </c>
      <c r="M11" s="93" t="s">
        <v>2437</v>
      </c>
      <c r="N11" s="93" t="s">
        <v>2443</v>
      </c>
      <c r="O11" s="141" t="s">
        <v>2628</v>
      </c>
      <c r="P11" s="153"/>
      <c r="Q11" s="93" t="s">
        <v>2433</v>
      </c>
    </row>
    <row r="12" spans="1:17" ht="18" x14ac:dyDescent="0.25">
      <c r="A12" s="141" t="str">
        <f>VLOOKUP(E12,'LISTADO ATM'!$A$2:$C$901,3,0)</f>
        <v>DISTRITO NACIONAL</v>
      </c>
      <c r="B12" s="154" t="s">
        <v>2746</v>
      </c>
      <c r="C12" s="94">
        <v>44472.52138888889</v>
      </c>
      <c r="D12" s="94" t="s">
        <v>2459</v>
      </c>
      <c r="E12" s="156">
        <v>816</v>
      </c>
      <c r="F12" s="154" t="str">
        <f>VLOOKUP(E12,VIP!$A$2:$O16499,2,0)</f>
        <v>DRBR816</v>
      </c>
      <c r="G12" s="141" t="str">
        <f>VLOOKUP(E12,'LISTADO ATM'!$A$2:$B$900,2,0)</f>
        <v xml:space="preserve">ATM Oficina Pedro Brand </v>
      </c>
      <c r="H12" s="141" t="str">
        <f>VLOOKUP(E12,VIP!$A$2:$O21460,7,FALSE)</f>
        <v>Si</v>
      </c>
      <c r="I12" s="141" t="str">
        <f>VLOOKUP(E12,VIP!$A$2:$O13425,8,FALSE)</f>
        <v>Si</v>
      </c>
      <c r="J12" s="141" t="str">
        <f>VLOOKUP(E12,VIP!$A$2:$O13375,8,FALSE)</f>
        <v>Si</v>
      </c>
      <c r="K12" s="141" t="str">
        <f>VLOOKUP(E12,VIP!$A$2:$O16949,6,0)</f>
        <v>NO</v>
      </c>
      <c r="L12" s="153" t="s">
        <v>2433</v>
      </c>
      <c r="M12" s="93" t="s">
        <v>2437</v>
      </c>
      <c r="N12" s="93" t="s">
        <v>2443</v>
      </c>
      <c r="O12" s="141" t="s">
        <v>2612</v>
      </c>
      <c r="P12" s="153"/>
      <c r="Q12" s="93" t="s">
        <v>2433</v>
      </c>
    </row>
    <row r="13" spans="1:17" ht="18" x14ac:dyDescent="0.25">
      <c r="A13" s="141" t="str">
        <f>VLOOKUP(E13,'LISTADO ATM'!$A$2:$C$901,3,0)</f>
        <v>ESTE</v>
      </c>
      <c r="B13" s="154" t="s">
        <v>2747</v>
      </c>
      <c r="C13" s="94">
        <v>44472.52039351852</v>
      </c>
      <c r="D13" s="94" t="s">
        <v>2459</v>
      </c>
      <c r="E13" s="156">
        <v>399</v>
      </c>
      <c r="F13" s="154" t="str">
        <f>VLOOKUP(E13,VIP!$A$2:$O16500,2,0)</f>
        <v>DRBR399</v>
      </c>
      <c r="G13" s="141" t="str">
        <f>VLOOKUP(E13,'LISTADO ATM'!$A$2:$B$900,2,0)</f>
        <v xml:space="preserve">ATM Oficina La Romana II </v>
      </c>
      <c r="H13" s="141" t="str">
        <f>VLOOKUP(E13,VIP!$A$2:$O21461,7,FALSE)</f>
        <v>Si</v>
      </c>
      <c r="I13" s="141" t="str">
        <f>VLOOKUP(E13,VIP!$A$2:$O13426,8,FALSE)</f>
        <v>Si</v>
      </c>
      <c r="J13" s="141" t="str">
        <f>VLOOKUP(E13,VIP!$A$2:$O13376,8,FALSE)</f>
        <v>Si</v>
      </c>
      <c r="K13" s="141" t="str">
        <f>VLOOKUP(E13,VIP!$A$2:$O16950,6,0)</f>
        <v>NO</v>
      </c>
      <c r="L13" s="153" t="s">
        <v>2409</v>
      </c>
      <c r="M13" s="93" t="s">
        <v>2437</v>
      </c>
      <c r="N13" s="93" t="s">
        <v>2443</v>
      </c>
      <c r="O13" s="141" t="s">
        <v>2612</v>
      </c>
      <c r="P13" s="153"/>
      <c r="Q13" s="93" t="s">
        <v>2409</v>
      </c>
    </row>
    <row r="14" spans="1:17" ht="18" x14ac:dyDescent="0.25">
      <c r="A14" s="141" t="str">
        <f>VLOOKUP(E14,'LISTADO ATM'!$A$2:$C$901,3,0)</f>
        <v>ESTE</v>
      </c>
      <c r="B14" s="154" t="s">
        <v>2748</v>
      </c>
      <c r="C14" s="94">
        <v>44472.470879629633</v>
      </c>
      <c r="D14" s="94" t="s">
        <v>2749</v>
      </c>
      <c r="E14" s="156">
        <v>27</v>
      </c>
      <c r="F14" s="154" t="str">
        <f>VLOOKUP(E14,VIP!$A$2:$O16501,2,0)</f>
        <v>DRBR240</v>
      </c>
      <c r="G14" s="141" t="str">
        <f>VLOOKUP(E14,'LISTADO ATM'!$A$2:$B$900,2,0)</f>
        <v>ATM Oficina El Seibo II</v>
      </c>
      <c r="H14" s="141" t="str">
        <f>VLOOKUP(E14,VIP!$A$2:$O21462,7,FALSE)</f>
        <v>Si</v>
      </c>
      <c r="I14" s="141" t="str">
        <f>VLOOKUP(E14,VIP!$A$2:$O13427,8,FALSE)</f>
        <v>Si</v>
      </c>
      <c r="J14" s="141" t="str">
        <f>VLOOKUP(E14,VIP!$A$2:$O13377,8,FALSE)</f>
        <v>Si</v>
      </c>
      <c r="K14" s="141" t="str">
        <f>VLOOKUP(E14,VIP!$A$2:$O16951,6,0)</f>
        <v>NO</v>
      </c>
      <c r="L14" s="153" t="s">
        <v>2455</v>
      </c>
      <c r="M14" s="93" t="s">
        <v>2437</v>
      </c>
      <c r="N14" s="93" t="s">
        <v>2443</v>
      </c>
      <c r="O14" s="141" t="s">
        <v>2751</v>
      </c>
      <c r="P14" s="153"/>
      <c r="Q14" s="93" t="s">
        <v>2455</v>
      </c>
    </row>
    <row r="15" spans="1:17" ht="18" x14ac:dyDescent="0.25">
      <c r="A15" s="141" t="str">
        <f>VLOOKUP(E15,'LISTADO ATM'!$A$2:$C$901,3,0)</f>
        <v>ESTE</v>
      </c>
      <c r="B15" s="154" t="s">
        <v>2750</v>
      </c>
      <c r="C15" s="94">
        <v>44472.463680555556</v>
      </c>
      <c r="D15" s="94" t="s">
        <v>2459</v>
      </c>
      <c r="E15" s="156">
        <v>844</v>
      </c>
      <c r="F15" s="154" t="str">
        <f>VLOOKUP(E15,VIP!$A$2:$O16502,2,0)</f>
        <v>DRBR844</v>
      </c>
      <c r="G15" s="141" t="str">
        <f>VLOOKUP(E15,'LISTADO ATM'!$A$2:$B$900,2,0)</f>
        <v xml:space="preserve">ATM San Juan Shopping Center (Bávaro) </v>
      </c>
      <c r="H15" s="141" t="str">
        <f>VLOOKUP(E15,VIP!$A$2:$O21463,7,FALSE)</f>
        <v>Si</v>
      </c>
      <c r="I15" s="141" t="str">
        <f>VLOOKUP(E15,VIP!$A$2:$O13428,8,FALSE)</f>
        <v>Si</v>
      </c>
      <c r="J15" s="141" t="str">
        <f>VLOOKUP(E15,VIP!$A$2:$O13378,8,FALSE)</f>
        <v>Si</v>
      </c>
      <c r="K15" s="141" t="str">
        <f>VLOOKUP(E15,VIP!$A$2:$O16952,6,0)</f>
        <v>NO</v>
      </c>
      <c r="L15" s="153" t="s">
        <v>2627</v>
      </c>
      <c r="M15" s="93" t="s">
        <v>2437</v>
      </c>
      <c r="N15" s="93" t="s">
        <v>2443</v>
      </c>
      <c r="O15" s="141" t="s">
        <v>2612</v>
      </c>
      <c r="P15" s="153"/>
      <c r="Q15" s="93" t="s">
        <v>2627</v>
      </c>
    </row>
    <row r="16" spans="1:17" ht="18" x14ac:dyDescent="0.25">
      <c r="A16" s="141" t="str">
        <f>VLOOKUP(E16,'LISTADO ATM'!$A$2:$C$901,3,0)</f>
        <v>NORTE</v>
      </c>
      <c r="B16" s="154" t="s">
        <v>2735</v>
      </c>
      <c r="C16" s="94">
        <v>44472.311377314814</v>
      </c>
      <c r="D16" s="94" t="s">
        <v>2629</v>
      </c>
      <c r="E16" s="156">
        <v>307</v>
      </c>
      <c r="F16" s="154" t="str">
        <f>VLOOKUP(E16,VIP!$A$2:$O16491,2,0)</f>
        <v>DRBR307</v>
      </c>
      <c r="G16" s="141" t="str">
        <f>VLOOKUP(E16,'LISTADO ATM'!$A$2:$B$900,2,0)</f>
        <v>ATM Oficina Nagua II</v>
      </c>
      <c r="H16" s="141" t="str">
        <f>VLOOKUP(E16,VIP!$A$2:$O21452,7,FALSE)</f>
        <v>Si</v>
      </c>
      <c r="I16" s="141" t="str">
        <f>VLOOKUP(E16,VIP!$A$2:$O13417,8,FALSE)</f>
        <v>Si</v>
      </c>
      <c r="J16" s="141" t="str">
        <f>VLOOKUP(E16,VIP!$A$2:$O13367,8,FALSE)</f>
        <v>Si</v>
      </c>
      <c r="K16" s="141" t="str">
        <f>VLOOKUP(E16,VIP!$A$2:$O16941,6,0)</f>
        <v>SI</v>
      </c>
      <c r="L16" s="153" t="s">
        <v>2409</v>
      </c>
      <c r="M16" s="93" t="s">
        <v>2437</v>
      </c>
      <c r="N16" s="93" t="s">
        <v>2443</v>
      </c>
      <c r="O16" s="141" t="s">
        <v>2628</v>
      </c>
      <c r="P16" s="153"/>
      <c r="Q16" s="93" t="s">
        <v>2409</v>
      </c>
    </row>
    <row r="17" spans="1:17" ht="18" x14ac:dyDescent="0.25">
      <c r="A17" s="141" t="str">
        <f>VLOOKUP(E17,'LISTADO ATM'!$A$2:$C$901,3,0)</f>
        <v>DISTRITO NACIONAL</v>
      </c>
      <c r="B17" s="154" t="s">
        <v>2736</v>
      </c>
      <c r="C17" s="94">
        <v>44472.306435185186</v>
      </c>
      <c r="D17" s="94" t="s">
        <v>2174</v>
      </c>
      <c r="E17" s="156">
        <v>671</v>
      </c>
      <c r="F17" s="154" t="str">
        <f>VLOOKUP(E17,VIP!$A$2:$O16492,2,0)</f>
        <v>DRBR671</v>
      </c>
      <c r="G17" s="141" t="str">
        <f>VLOOKUP(E17,'LISTADO ATM'!$A$2:$B$900,2,0)</f>
        <v>ATM Ayuntamiento Sto. Dgo. Norte</v>
      </c>
      <c r="H17" s="141" t="str">
        <f>VLOOKUP(E17,VIP!$A$2:$O21453,7,FALSE)</f>
        <v>Si</v>
      </c>
      <c r="I17" s="141" t="str">
        <f>VLOOKUP(E17,VIP!$A$2:$O13418,8,FALSE)</f>
        <v>Si</v>
      </c>
      <c r="J17" s="141" t="str">
        <f>VLOOKUP(E17,VIP!$A$2:$O13368,8,FALSE)</f>
        <v>Si</v>
      </c>
      <c r="K17" s="141" t="str">
        <f>VLOOKUP(E17,VIP!$A$2:$O16942,6,0)</f>
        <v>NO</v>
      </c>
      <c r="L17" s="153" t="s">
        <v>2238</v>
      </c>
      <c r="M17" s="93" t="s">
        <v>2437</v>
      </c>
      <c r="N17" s="93" t="s">
        <v>2443</v>
      </c>
      <c r="O17" s="141" t="s">
        <v>2445</v>
      </c>
      <c r="P17" s="153"/>
      <c r="Q17" s="93" t="s">
        <v>2238</v>
      </c>
    </row>
    <row r="18" spans="1:17" ht="18" x14ac:dyDescent="0.25">
      <c r="A18" s="141" t="str">
        <f>VLOOKUP(E18,'LISTADO ATM'!$A$2:$C$901,3,0)</f>
        <v>ESTE</v>
      </c>
      <c r="B18" s="154" t="s">
        <v>2737</v>
      </c>
      <c r="C18" s="94">
        <v>44472.238055555557</v>
      </c>
      <c r="D18" s="94" t="s">
        <v>2174</v>
      </c>
      <c r="E18" s="156">
        <v>803</v>
      </c>
      <c r="F18" s="154" t="str">
        <f>VLOOKUP(E18,VIP!$A$2:$O16493,2,0)</f>
        <v>DRBR803</v>
      </c>
      <c r="G18" s="141" t="str">
        <f>VLOOKUP(E18,'LISTADO ATM'!$A$2:$B$900,2,0)</f>
        <v xml:space="preserve">ATM Hotel Be Live Canoa (Bayahibe) I </v>
      </c>
      <c r="H18" s="141" t="str">
        <f>VLOOKUP(E18,VIP!$A$2:$O21454,7,FALSE)</f>
        <v>Si</v>
      </c>
      <c r="I18" s="141" t="str">
        <f>VLOOKUP(E18,VIP!$A$2:$O13419,8,FALSE)</f>
        <v>Si</v>
      </c>
      <c r="J18" s="141" t="str">
        <f>VLOOKUP(E18,VIP!$A$2:$O13369,8,FALSE)</f>
        <v>Si</v>
      </c>
      <c r="K18" s="141" t="str">
        <f>VLOOKUP(E18,VIP!$A$2:$O16943,6,0)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SUR</v>
      </c>
      <c r="B19" s="154" t="s">
        <v>2710</v>
      </c>
      <c r="C19" s="94">
        <v>44472.198136574072</v>
      </c>
      <c r="D19" s="94" t="s">
        <v>2440</v>
      </c>
      <c r="E19" s="156">
        <v>592</v>
      </c>
      <c r="F19" s="154" t="str">
        <f>VLOOKUP(E19,VIP!$A$2:$O16490,2,0)</f>
        <v>DRBR081</v>
      </c>
      <c r="G19" s="141" t="str">
        <f>VLOOKUP(E19,'LISTADO ATM'!$A$2:$B$900,2,0)</f>
        <v xml:space="preserve">ATM Centro de Caja San Cristóbal I </v>
      </c>
      <c r="H19" s="141" t="str">
        <f>VLOOKUP(E19,VIP!$A$2:$O21451,7,FALSE)</f>
        <v>Si</v>
      </c>
      <c r="I19" s="141" t="str">
        <f>VLOOKUP(E19,VIP!$A$2:$O13416,8,FALSE)</f>
        <v>Si</v>
      </c>
      <c r="J19" s="141" t="str">
        <f>VLOOKUP(E19,VIP!$A$2:$O13366,8,FALSE)</f>
        <v>Si</v>
      </c>
      <c r="K19" s="141" t="str">
        <f>VLOOKUP(E19,VIP!$A$2:$O16940,6,0)</f>
        <v>SI</v>
      </c>
      <c r="L19" s="153" t="s">
        <v>2409</v>
      </c>
      <c r="M19" s="93" t="s">
        <v>2437</v>
      </c>
      <c r="N19" s="93" t="s">
        <v>2443</v>
      </c>
      <c r="O19" s="141" t="s">
        <v>2444</v>
      </c>
      <c r="P19" s="153"/>
      <c r="Q19" s="93" t="s">
        <v>2409</v>
      </c>
    </row>
    <row r="20" spans="1:17" ht="18" x14ac:dyDescent="0.25">
      <c r="A20" s="141" t="str">
        <f>VLOOKUP(E20,'LISTADO ATM'!$A$2:$C$901,3,0)</f>
        <v>NORTE</v>
      </c>
      <c r="B20" s="154" t="s">
        <v>2706</v>
      </c>
      <c r="C20" s="94">
        <v>44472.192303240743</v>
      </c>
      <c r="D20" s="94" t="s">
        <v>2459</v>
      </c>
      <c r="E20" s="156">
        <v>649</v>
      </c>
      <c r="F20" s="154" t="str">
        <f>VLOOKUP(E20,VIP!$A$2:$O16486,2,0)</f>
        <v>DRBR649</v>
      </c>
      <c r="G20" s="141" t="str">
        <f>VLOOKUP(E20,'LISTADO ATM'!$A$2:$B$900,2,0)</f>
        <v xml:space="preserve">ATM Oficina Galería 56 (San Francisco de Macorís) </v>
      </c>
      <c r="H20" s="141" t="str">
        <f>VLOOKUP(E20,VIP!$A$2:$O21447,7,FALSE)</f>
        <v>Si</v>
      </c>
      <c r="I20" s="141" t="str">
        <f>VLOOKUP(E20,VIP!$A$2:$O13412,8,FALSE)</f>
        <v>Si</v>
      </c>
      <c r="J20" s="141" t="str">
        <f>VLOOKUP(E20,VIP!$A$2:$O13362,8,FALSE)</f>
        <v>Si</v>
      </c>
      <c r="K20" s="141" t="str">
        <f>VLOOKUP(E20,VIP!$A$2:$O16936,6,0)</f>
        <v>SI</v>
      </c>
      <c r="L20" s="153" t="s">
        <v>2433</v>
      </c>
      <c r="M20" s="93" t="s">
        <v>2437</v>
      </c>
      <c r="N20" s="93" t="s">
        <v>2443</v>
      </c>
      <c r="O20" s="141" t="s">
        <v>2612</v>
      </c>
      <c r="P20" s="153"/>
      <c r="Q20" s="93" t="s">
        <v>2433</v>
      </c>
    </row>
    <row r="21" spans="1:17" ht="18" x14ac:dyDescent="0.25">
      <c r="A21" s="141" t="str">
        <f>VLOOKUP(E21,'LISTADO ATM'!$A$2:$C$901,3,0)</f>
        <v>DISTRITO NACIONAL</v>
      </c>
      <c r="B21" s="154" t="s">
        <v>2711</v>
      </c>
      <c r="C21" s="94">
        <v>44472.190810185188</v>
      </c>
      <c r="D21" s="94" t="s">
        <v>2459</v>
      </c>
      <c r="E21" s="156">
        <v>504</v>
      </c>
      <c r="F21" s="154" t="str">
        <f>VLOOKUP(E21,VIP!$A$2:$O16491,2,0)</f>
        <v>DRBR504</v>
      </c>
      <c r="G21" s="141" t="str">
        <f>VLOOKUP(E21,'LISTADO ATM'!$A$2:$B$900,2,0)</f>
        <v>ATM Oficina Plaza Moderna</v>
      </c>
      <c r="H21" s="141" t="str">
        <f>VLOOKUP(E21,VIP!$A$2:$O21452,7,FALSE)</f>
        <v>Si</v>
      </c>
      <c r="I21" s="141" t="str">
        <f>VLOOKUP(E21,VIP!$A$2:$O13417,8,FALSE)</f>
        <v>Si</v>
      </c>
      <c r="J21" s="141" t="str">
        <f>VLOOKUP(E21,VIP!$A$2:$O13367,8,FALSE)</f>
        <v>Si</v>
      </c>
      <c r="K21" s="141" t="str">
        <f>VLOOKUP(E21,VIP!$A$2:$O16941,6,0)</f>
        <v>NO</v>
      </c>
      <c r="L21" s="153" t="s">
        <v>2409</v>
      </c>
      <c r="M21" s="93" t="s">
        <v>2437</v>
      </c>
      <c r="N21" s="93" t="s">
        <v>2443</v>
      </c>
      <c r="O21" s="141" t="s">
        <v>2612</v>
      </c>
      <c r="P21" s="153"/>
      <c r="Q21" s="93" t="s">
        <v>2409</v>
      </c>
    </row>
    <row r="22" spans="1:17" ht="18" x14ac:dyDescent="0.25">
      <c r="A22" s="141" t="str">
        <f>VLOOKUP(E22,'LISTADO ATM'!$A$2:$C$901,3,0)</f>
        <v>DISTRITO NACIONAL</v>
      </c>
      <c r="B22" s="154" t="s">
        <v>2707</v>
      </c>
      <c r="C22" s="94">
        <v>44472.189212962963</v>
      </c>
      <c r="D22" s="94" t="s">
        <v>2459</v>
      </c>
      <c r="E22" s="156">
        <v>516</v>
      </c>
      <c r="F22" s="154" t="str">
        <f>VLOOKUP(E22,VIP!$A$2:$O16487,2,0)</f>
        <v>DRBR516</v>
      </c>
      <c r="G22" s="141" t="str">
        <f>VLOOKUP(E22,'LISTADO ATM'!$A$2:$B$900,2,0)</f>
        <v xml:space="preserve">ATM Oficina Gascue </v>
      </c>
      <c r="H22" s="141" t="str">
        <f>VLOOKUP(E22,VIP!$A$2:$O21448,7,FALSE)</f>
        <v>Si</v>
      </c>
      <c r="I22" s="141" t="str">
        <f>VLOOKUP(E22,VIP!$A$2:$O13413,8,FALSE)</f>
        <v>Si</v>
      </c>
      <c r="J22" s="141" t="str">
        <f>VLOOKUP(E22,VIP!$A$2:$O13363,8,FALSE)</f>
        <v>Si</v>
      </c>
      <c r="K22" s="141" t="str">
        <f>VLOOKUP(E22,VIP!$A$2:$O16937,6,0)</f>
        <v>SI</v>
      </c>
      <c r="L22" s="153" t="s">
        <v>2433</v>
      </c>
      <c r="M22" s="93" t="s">
        <v>2437</v>
      </c>
      <c r="N22" s="93" t="s">
        <v>2443</v>
      </c>
      <c r="O22" s="141" t="s">
        <v>2612</v>
      </c>
      <c r="P22" s="153"/>
      <c r="Q22" s="93" t="s">
        <v>2433</v>
      </c>
    </row>
    <row r="23" spans="1:17" ht="18" x14ac:dyDescent="0.25">
      <c r="A23" s="141" t="str">
        <f>VLOOKUP(E23,'LISTADO ATM'!$A$2:$C$901,3,0)</f>
        <v>DISTRITO NACIONAL</v>
      </c>
      <c r="B23" s="154" t="s">
        <v>2708</v>
      </c>
      <c r="C23" s="94">
        <v>44472.188090277778</v>
      </c>
      <c r="D23" s="94" t="s">
        <v>2459</v>
      </c>
      <c r="E23" s="156">
        <v>717</v>
      </c>
      <c r="F23" s="154" t="str">
        <f>VLOOKUP(E23,VIP!$A$2:$O16488,2,0)</f>
        <v>DRBR24K</v>
      </c>
      <c r="G23" s="141" t="str">
        <f>VLOOKUP(E23,'LISTADO ATM'!$A$2:$B$900,2,0)</f>
        <v xml:space="preserve">ATM Oficina Los Alcarrizos </v>
      </c>
      <c r="H23" s="141" t="str">
        <f>VLOOKUP(E23,VIP!$A$2:$O21449,7,FALSE)</f>
        <v>Si</v>
      </c>
      <c r="I23" s="141" t="str">
        <f>VLOOKUP(E23,VIP!$A$2:$O13414,8,FALSE)</f>
        <v>Si</v>
      </c>
      <c r="J23" s="141" t="str">
        <f>VLOOKUP(E23,VIP!$A$2:$O13364,8,FALSE)</f>
        <v>Si</v>
      </c>
      <c r="K23" s="141" t="str">
        <f>VLOOKUP(E23,VIP!$A$2:$O16938,6,0)</f>
        <v>SI</v>
      </c>
      <c r="L23" s="153" t="s">
        <v>2433</v>
      </c>
      <c r="M23" s="93" t="s">
        <v>2437</v>
      </c>
      <c r="N23" s="93" t="s">
        <v>2443</v>
      </c>
      <c r="O23" s="141" t="s">
        <v>2612</v>
      </c>
      <c r="P23" s="153"/>
      <c r="Q23" s="93" t="s">
        <v>2433</v>
      </c>
    </row>
    <row r="24" spans="1:17" ht="18" x14ac:dyDescent="0.25">
      <c r="A24" s="141" t="str">
        <f>VLOOKUP(E24,'LISTADO ATM'!$A$2:$C$901,3,0)</f>
        <v>ESTE</v>
      </c>
      <c r="B24" s="154" t="s">
        <v>2712</v>
      </c>
      <c r="C24" s="94">
        <v>44472.186296296299</v>
      </c>
      <c r="D24" s="94" t="s">
        <v>2440</v>
      </c>
      <c r="E24" s="156">
        <v>353</v>
      </c>
      <c r="F24" s="154" t="str">
        <f>VLOOKUP(E24,VIP!$A$2:$O16492,2,0)</f>
        <v>DRBR353</v>
      </c>
      <c r="G24" s="141" t="str">
        <f>VLOOKUP(E24,'LISTADO ATM'!$A$2:$B$900,2,0)</f>
        <v xml:space="preserve">ATM Estación Boulevard Juan Dolio </v>
      </c>
      <c r="H24" s="141" t="str">
        <f>VLOOKUP(E24,VIP!$A$2:$O21453,7,FALSE)</f>
        <v>Si</v>
      </c>
      <c r="I24" s="141" t="str">
        <f>VLOOKUP(E24,VIP!$A$2:$O13418,8,FALSE)</f>
        <v>Si</v>
      </c>
      <c r="J24" s="141" t="str">
        <f>VLOOKUP(E24,VIP!$A$2:$O13368,8,FALSE)</f>
        <v>Si</v>
      </c>
      <c r="K24" s="141" t="str">
        <f>VLOOKUP(E24,VIP!$A$2:$O16942,6,0)</f>
        <v>NO</v>
      </c>
      <c r="L24" s="153" t="s">
        <v>2409</v>
      </c>
      <c r="M24" s="93" t="s">
        <v>2437</v>
      </c>
      <c r="N24" s="93" t="s">
        <v>2443</v>
      </c>
      <c r="O24" s="141" t="s">
        <v>2444</v>
      </c>
      <c r="P24" s="153"/>
      <c r="Q24" s="93" t="s">
        <v>2409</v>
      </c>
    </row>
    <row r="25" spans="1:17" ht="18" x14ac:dyDescent="0.25">
      <c r="A25" s="141" t="str">
        <f>VLOOKUP(E25,'LISTADO ATM'!$A$2:$C$901,3,0)</f>
        <v>DISTRITO NACIONAL</v>
      </c>
      <c r="B25" s="154" t="s">
        <v>2709</v>
      </c>
      <c r="C25" s="94">
        <v>44472.184629629628</v>
      </c>
      <c r="D25" s="94" t="s">
        <v>2440</v>
      </c>
      <c r="E25" s="156">
        <v>971</v>
      </c>
      <c r="F25" s="154" t="str">
        <f>VLOOKUP(E25,VIP!$A$2:$O16489,2,0)</f>
        <v>DRBR24U</v>
      </c>
      <c r="G25" s="141" t="str">
        <f>VLOOKUP(E25,'LISTADO ATM'!$A$2:$B$900,2,0)</f>
        <v xml:space="preserve">ATM Club Banreservas I </v>
      </c>
      <c r="H25" s="141" t="str">
        <f>VLOOKUP(E25,VIP!$A$2:$O21450,7,FALSE)</f>
        <v>Si</v>
      </c>
      <c r="I25" s="141" t="str">
        <f>VLOOKUP(E25,VIP!$A$2:$O13415,8,FALSE)</f>
        <v>Si</v>
      </c>
      <c r="J25" s="141" t="str">
        <f>VLOOKUP(E25,VIP!$A$2:$O13365,8,FALSE)</f>
        <v>Si</v>
      </c>
      <c r="K25" s="141" t="str">
        <f>VLOOKUP(E25,VIP!$A$2:$O16939,6,0)</f>
        <v>NO</v>
      </c>
      <c r="L25" s="153" t="s">
        <v>2433</v>
      </c>
      <c r="M25" s="160" t="s">
        <v>2530</v>
      </c>
      <c r="N25" s="93" t="s">
        <v>2443</v>
      </c>
      <c r="O25" s="141" t="s">
        <v>2444</v>
      </c>
      <c r="P25" s="153"/>
      <c r="Q25" s="161">
        <v>44472.590289351851</v>
      </c>
    </row>
    <row r="26" spans="1:17" ht="18" x14ac:dyDescent="0.25">
      <c r="A26" s="141" t="str">
        <f>VLOOKUP(E26,'LISTADO ATM'!$A$2:$C$901,3,0)</f>
        <v>ESTE</v>
      </c>
      <c r="B26" s="154" t="s">
        <v>2713</v>
      </c>
      <c r="C26" s="94">
        <v>44472.183703703704</v>
      </c>
      <c r="D26" s="94" t="s">
        <v>2440</v>
      </c>
      <c r="E26" s="156">
        <v>294</v>
      </c>
      <c r="F26" s="154" t="str">
        <f>VLOOKUP(E26,VIP!$A$2:$O16493,2,0)</f>
        <v>DRBR294</v>
      </c>
      <c r="G26" s="141" t="str">
        <f>VLOOKUP(E26,'LISTADO ATM'!$A$2:$B$900,2,0)</f>
        <v xml:space="preserve">ATM Plaza Zaglul San Pedro II </v>
      </c>
      <c r="H26" s="141" t="str">
        <f>VLOOKUP(E26,VIP!$A$2:$O21454,7,FALSE)</f>
        <v>Si</v>
      </c>
      <c r="I26" s="141" t="str">
        <f>VLOOKUP(E26,VIP!$A$2:$O13419,8,FALSE)</f>
        <v>Si</v>
      </c>
      <c r="J26" s="141" t="str">
        <f>VLOOKUP(E26,VIP!$A$2:$O13369,8,FALSE)</f>
        <v>Si</v>
      </c>
      <c r="K26" s="141" t="str">
        <f>VLOOKUP(E26,VIP!$A$2:$O16943,6,0)</f>
        <v>NO</v>
      </c>
      <c r="L26" s="153" t="s">
        <v>2409</v>
      </c>
      <c r="M26" s="93" t="s">
        <v>2437</v>
      </c>
      <c r="N26" s="93" t="s">
        <v>2443</v>
      </c>
      <c r="O26" s="141" t="s">
        <v>2444</v>
      </c>
      <c r="P26" s="153"/>
      <c r="Q26" s="93" t="s">
        <v>2409</v>
      </c>
    </row>
    <row r="27" spans="1:17" ht="18" x14ac:dyDescent="0.25">
      <c r="A27" s="141" t="str">
        <f>VLOOKUP(E27,'LISTADO ATM'!$A$2:$C$901,3,0)</f>
        <v>SUR</v>
      </c>
      <c r="B27" s="154" t="s">
        <v>2697</v>
      </c>
      <c r="C27" s="94">
        <v>44472.100358796299</v>
      </c>
      <c r="D27" s="94" t="s">
        <v>2174</v>
      </c>
      <c r="E27" s="156">
        <v>33</v>
      </c>
      <c r="F27" s="154" t="str">
        <f>VLOOKUP(E27,VIP!$A$2:$O16477,2,0)</f>
        <v>DRBR033</v>
      </c>
      <c r="G27" s="141" t="str">
        <f>VLOOKUP(E27,'LISTADO ATM'!$A$2:$B$900,2,0)</f>
        <v xml:space="preserve">ATM UNP Juan de Herrera </v>
      </c>
      <c r="H27" s="141" t="str">
        <f>VLOOKUP(E27,VIP!$A$2:$O21438,7,FALSE)</f>
        <v>Si</v>
      </c>
      <c r="I27" s="141" t="str">
        <f>VLOOKUP(E27,VIP!$A$2:$O13403,8,FALSE)</f>
        <v>Si</v>
      </c>
      <c r="J27" s="141" t="str">
        <f>VLOOKUP(E27,VIP!$A$2:$O13353,8,FALSE)</f>
        <v>Si</v>
      </c>
      <c r="K27" s="141" t="str">
        <f>VLOOKUP(E27,VIP!$A$2:$O16927,6,0)</f>
        <v>NO</v>
      </c>
      <c r="L27" s="153" t="s">
        <v>2212</v>
      </c>
      <c r="M27" s="160" t="s">
        <v>2530</v>
      </c>
      <c r="N27" s="93" t="s">
        <v>2443</v>
      </c>
      <c r="O27" s="141" t="s">
        <v>2445</v>
      </c>
      <c r="P27" s="153"/>
      <c r="Q27" s="161">
        <v>44472.515277777777</v>
      </c>
    </row>
    <row r="28" spans="1:17" ht="18" x14ac:dyDescent="0.25">
      <c r="A28" s="141" t="str">
        <f>VLOOKUP(E28,'LISTADO ATM'!$A$2:$C$901,3,0)</f>
        <v>DISTRITO NACIONAL</v>
      </c>
      <c r="B28" s="154" t="s">
        <v>2698</v>
      </c>
      <c r="C28" s="94">
        <v>44472.099606481483</v>
      </c>
      <c r="D28" s="94" t="s">
        <v>2174</v>
      </c>
      <c r="E28" s="156">
        <v>952</v>
      </c>
      <c r="F28" s="154" t="str">
        <f>VLOOKUP(E28,VIP!$A$2:$O16478,2,0)</f>
        <v>DRBR16L</v>
      </c>
      <c r="G28" s="141" t="str">
        <f>VLOOKUP(E28,'LISTADO ATM'!$A$2:$B$900,2,0)</f>
        <v xml:space="preserve">ATM Alvarez Rivas </v>
      </c>
      <c r="H28" s="141" t="str">
        <f>VLOOKUP(E28,VIP!$A$2:$O21439,7,FALSE)</f>
        <v>Si</v>
      </c>
      <c r="I28" s="141" t="str">
        <f>VLOOKUP(E28,VIP!$A$2:$O13404,8,FALSE)</f>
        <v>Si</v>
      </c>
      <c r="J28" s="141" t="str">
        <f>VLOOKUP(E28,VIP!$A$2:$O13354,8,FALSE)</f>
        <v>Si</v>
      </c>
      <c r="K28" s="141" t="str">
        <f>VLOOKUP(E28,VIP!$A$2:$O16928,6,0)</f>
        <v>NO</v>
      </c>
      <c r="L28" s="153" t="s">
        <v>2212</v>
      </c>
      <c r="M28" s="160" t="s">
        <v>2530</v>
      </c>
      <c r="N28" s="93" t="s">
        <v>2443</v>
      </c>
      <c r="O28" s="141" t="s">
        <v>2445</v>
      </c>
      <c r="P28" s="153"/>
      <c r="Q28" s="161">
        <v>44472.368518518517</v>
      </c>
    </row>
    <row r="29" spans="1:17" ht="18" x14ac:dyDescent="0.25">
      <c r="A29" s="141" t="str">
        <f>VLOOKUP(E29,'LISTADO ATM'!$A$2:$C$901,3,0)</f>
        <v>NORTE</v>
      </c>
      <c r="B29" s="154" t="s">
        <v>2699</v>
      </c>
      <c r="C29" s="94">
        <v>44472.098101851851</v>
      </c>
      <c r="D29" s="94" t="s">
        <v>2175</v>
      </c>
      <c r="E29" s="156">
        <v>463</v>
      </c>
      <c r="F29" s="154" t="str">
        <f>VLOOKUP(E29,VIP!$A$2:$O16479,2,0)</f>
        <v>DRBR463</v>
      </c>
      <c r="G29" s="141" t="str">
        <f>VLOOKUP(E29,'LISTADO ATM'!$A$2:$B$900,2,0)</f>
        <v xml:space="preserve">ATM La Sirena El Embrujo </v>
      </c>
      <c r="H29" s="141" t="str">
        <f>VLOOKUP(E29,VIP!$A$2:$O21440,7,FALSE)</f>
        <v>Si</v>
      </c>
      <c r="I29" s="141" t="str">
        <f>VLOOKUP(E29,VIP!$A$2:$O13405,8,FALSE)</f>
        <v>Si</v>
      </c>
      <c r="J29" s="141" t="str">
        <f>VLOOKUP(E29,VIP!$A$2:$O13355,8,FALSE)</f>
        <v>Si</v>
      </c>
      <c r="K29" s="141" t="str">
        <f>VLOOKUP(E29,VIP!$A$2:$O16929,6,0)</f>
        <v>NO</v>
      </c>
      <c r="L29" s="153" t="s">
        <v>2212</v>
      </c>
      <c r="M29" s="160" t="s">
        <v>2530</v>
      </c>
      <c r="N29" s="93" t="s">
        <v>2443</v>
      </c>
      <c r="O29" s="141" t="s">
        <v>2623</v>
      </c>
      <c r="P29" s="153"/>
      <c r="Q29" s="161">
        <v>44472.463831018518</v>
      </c>
    </row>
    <row r="30" spans="1:17" ht="18" x14ac:dyDescent="0.25">
      <c r="A30" s="141" t="str">
        <f>VLOOKUP(E30,'LISTADO ATM'!$A$2:$C$901,3,0)</f>
        <v>NORTE</v>
      </c>
      <c r="B30" s="154" t="s">
        <v>2700</v>
      </c>
      <c r="C30" s="94">
        <v>44472.093831018516</v>
      </c>
      <c r="D30" s="94" t="s">
        <v>2175</v>
      </c>
      <c r="E30" s="156">
        <v>605</v>
      </c>
      <c r="F30" s="154" t="str">
        <f>VLOOKUP(E30,VIP!$A$2:$O16480,2,0)</f>
        <v>DRBR141</v>
      </c>
      <c r="G30" s="141" t="str">
        <f>VLOOKUP(E30,'LISTADO ATM'!$A$2:$B$900,2,0)</f>
        <v xml:space="preserve">ATM Oficina Bonao I </v>
      </c>
      <c r="H30" s="141" t="str">
        <f>VLOOKUP(E30,VIP!$A$2:$O21441,7,FALSE)</f>
        <v>Si</v>
      </c>
      <c r="I30" s="141" t="str">
        <f>VLOOKUP(E30,VIP!$A$2:$O13406,8,FALSE)</f>
        <v>Si</v>
      </c>
      <c r="J30" s="141" t="str">
        <f>VLOOKUP(E30,VIP!$A$2:$O13356,8,FALSE)</f>
        <v>Si</v>
      </c>
      <c r="K30" s="141" t="str">
        <f>VLOOKUP(E30,VIP!$A$2:$O16930,6,0)</f>
        <v>SI</v>
      </c>
      <c r="L30" s="153" t="s">
        <v>2212</v>
      </c>
      <c r="M30" s="93" t="s">
        <v>2437</v>
      </c>
      <c r="N30" s="93" t="s">
        <v>2443</v>
      </c>
      <c r="O30" s="141" t="s">
        <v>2623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2701</v>
      </c>
      <c r="C31" s="94">
        <v>44472.092800925922</v>
      </c>
      <c r="D31" s="94" t="s">
        <v>2174</v>
      </c>
      <c r="E31" s="156">
        <v>522</v>
      </c>
      <c r="F31" s="154" t="str">
        <f>VLOOKUP(E31,VIP!$A$2:$O16481,2,0)</f>
        <v>DRBR522</v>
      </c>
      <c r="G31" s="141" t="str">
        <f>VLOOKUP(E31,'LISTADO ATM'!$A$2:$B$900,2,0)</f>
        <v xml:space="preserve">ATM Oficina Galería 360 </v>
      </c>
      <c r="H31" s="141" t="str">
        <f>VLOOKUP(E31,VIP!$A$2:$O21442,7,FALSE)</f>
        <v>Si</v>
      </c>
      <c r="I31" s="141" t="str">
        <f>VLOOKUP(E31,VIP!$A$2:$O13407,8,FALSE)</f>
        <v>Si</v>
      </c>
      <c r="J31" s="141" t="str">
        <f>VLOOKUP(E31,VIP!$A$2:$O13357,8,FALSE)</f>
        <v>Si</v>
      </c>
      <c r="K31" s="141" t="str">
        <f>VLOOKUP(E31,VIP!$A$2:$O16931,6,0)</f>
        <v>SI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DISTRITO NACIONAL</v>
      </c>
      <c r="B32" s="154" t="s">
        <v>2702</v>
      </c>
      <c r="C32" s="94">
        <v>44472.091967592591</v>
      </c>
      <c r="D32" s="94" t="s">
        <v>2174</v>
      </c>
      <c r="E32" s="156">
        <v>37</v>
      </c>
      <c r="F32" s="154" t="str">
        <f>VLOOKUP(E32,VIP!$A$2:$O16482,2,0)</f>
        <v>DRBR037</v>
      </c>
      <c r="G32" s="141" t="str">
        <f>VLOOKUP(E32,'LISTADO ATM'!$A$2:$B$900,2,0)</f>
        <v xml:space="preserve">ATM Oficina Villa Mella </v>
      </c>
      <c r="H32" s="141" t="str">
        <f>VLOOKUP(E32,VIP!$A$2:$O21443,7,FALSE)</f>
        <v>Si</v>
      </c>
      <c r="I32" s="141" t="str">
        <f>VLOOKUP(E32,VIP!$A$2:$O13408,8,FALSE)</f>
        <v>Si</v>
      </c>
      <c r="J32" s="141" t="str">
        <f>VLOOKUP(E32,VIP!$A$2:$O13358,8,FALSE)</f>
        <v>Si</v>
      </c>
      <c r="K32" s="141" t="str">
        <f>VLOOKUP(E32,VIP!$A$2:$O16932,6,0)</f>
        <v>SI</v>
      </c>
      <c r="L32" s="153" t="s">
        <v>2212</v>
      </c>
      <c r="M32" s="93" t="s">
        <v>2437</v>
      </c>
      <c r="N32" s="93" t="s">
        <v>2443</v>
      </c>
      <c r="O32" s="141" t="s">
        <v>2445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DISTRITO NACIONAL</v>
      </c>
      <c r="B33" s="154" t="s">
        <v>2703</v>
      </c>
      <c r="C33" s="94">
        <v>44472.090266203704</v>
      </c>
      <c r="D33" s="94" t="s">
        <v>2174</v>
      </c>
      <c r="E33" s="156">
        <v>115</v>
      </c>
      <c r="F33" s="154" t="str">
        <f>VLOOKUP(E33,VIP!$A$2:$O16483,2,0)</f>
        <v>DRBR115</v>
      </c>
      <c r="G33" s="141" t="str">
        <f>VLOOKUP(E33,'LISTADO ATM'!$A$2:$B$900,2,0)</f>
        <v xml:space="preserve">ATM Oficina Megacentro I </v>
      </c>
      <c r="H33" s="141" t="str">
        <f>VLOOKUP(E33,VIP!$A$2:$O21444,7,FALSE)</f>
        <v>Si</v>
      </c>
      <c r="I33" s="141" t="str">
        <f>VLOOKUP(E33,VIP!$A$2:$O13409,8,FALSE)</f>
        <v>Si</v>
      </c>
      <c r="J33" s="141" t="str">
        <f>VLOOKUP(E33,VIP!$A$2:$O13359,8,FALSE)</f>
        <v>Si</v>
      </c>
      <c r="K33" s="141" t="str">
        <f>VLOOKUP(E33,VIP!$A$2:$O16933,6,0)</f>
        <v>SI</v>
      </c>
      <c r="L33" s="153" t="s">
        <v>2212</v>
      </c>
      <c r="M33" s="160" t="s">
        <v>2530</v>
      </c>
      <c r="N33" s="93" t="s">
        <v>2443</v>
      </c>
      <c r="O33" s="141" t="s">
        <v>2445</v>
      </c>
      <c r="P33" s="153"/>
      <c r="Q33" s="161">
        <v>44472.534849537034</v>
      </c>
    </row>
    <row r="34" spans="1:17" ht="18" x14ac:dyDescent="0.25">
      <c r="A34" s="141" t="str">
        <f>VLOOKUP(E34,'LISTADO ATM'!$A$2:$C$901,3,0)</f>
        <v>DISTRITO NACIONAL</v>
      </c>
      <c r="B34" s="154" t="s">
        <v>2704</v>
      </c>
      <c r="C34" s="94">
        <v>44472.067430555559</v>
      </c>
      <c r="D34" s="94" t="s">
        <v>2174</v>
      </c>
      <c r="E34" s="156">
        <v>858</v>
      </c>
      <c r="F34" s="154" t="str">
        <f>VLOOKUP(E34,VIP!$A$2:$O16484,2,0)</f>
        <v>DRBR858</v>
      </c>
      <c r="G34" s="141" t="str">
        <f>VLOOKUP(E34,'LISTADO ATM'!$A$2:$B$900,2,0)</f>
        <v xml:space="preserve">ATM Cooperativa Maestros (COOPNAMA) </v>
      </c>
      <c r="H34" s="141" t="str">
        <f>VLOOKUP(E34,VIP!$A$2:$O21445,7,FALSE)</f>
        <v>Si</v>
      </c>
      <c r="I34" s="141" t="str">
        <f>VLOOKUP(E34,VIP!$A$2:$O13410,8,FALSE)</f>
        <v>No</v>
      </c>
      <c r="J34" s="141" t="str">
        <f>VLOOKUP(E34,VIP!$A$2:$O13360,8,FALSE)</f>
        <v>No</v>
      </c>
      <c r="K34" s="141" t="str">
        <f>VLOOKUP(E34,VIP!$A$2:$O16934,6,0)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 t="s">
        <v>2705</v>
      </c>
      <c r="C35" s="94">
        <v>44472.065335648149</v>
      </c>
      <c r="D35" s="94" t="s">
        <v>2629</v>
      </c>
      <c r="E35" s="156">
        <v>581</v>
      </c>
      <c r="F35" s="154" t="str">
        <f>VLOOKUP(E35,VIP!$A$2:$O16485,2,0)</f>
        <v>DRBR426</v>
      </c>
      <c r="G35" s="141" t="str">
        <f>VLOOKUP(E35,'LISTADO ATM'!$A$2:$B$900,2,0)</f>
        <v>ATM Banco Bandex II (Antiguo BNV II)</v>
      </c>
      <c r="H35" s="141" t="str">
        <f>VLOOKUP(E35,VIP!$A$2:$O21446,7,FALSE)</f>
        <v>No</v>
      </c>
      <c r="I35" s="141" t="str">
        <f>VLOOKUP(E35,VIP!$A$2:$O13411,8,FALSE)</f>
        <v>No</v>
      </c>
      <c r="J35" s="141" t="str">
        <f>VLOOKUP(E35,VIP!$A$2:$O13361,8,FALSE)</f>
        <v>No</v>
      </c>
      <c r="K35" s="141" t="str">
        <f>VLOOKUP(E35,VIP!$A$2:$O16935,6,0)</f>
        <v/>
      </c>
      <c r="L35" s="153" t="s">
        <v>2627</v>
      </c>
      <c r="M35" s="160" t="s">
        <v>2530</v>
      </c>
      <c r="N35" s="93" t="s">
        <v>2443</v>
      </c>
      <c r="O35" s="141" t="s">
        <v>2628</v>
      </c>
      <c r="P35" s="153"/>
      <c r="Q35" s="161">
        <v>44472.573657407411</v>
      </c>
    </row>
    <row r="36" spans="1:17" ht="18" x14ac:dyDescent="0.25">
      <c r="A36" s="141" t="str">
        <f>VLOOKUP(E36,'LISTADO ATM'!$A$2:$C$901,3,0)</f>
        <v>NORTE</v>
      </c>
      <c r="B36" s="154" t="s">
        <v>2717</v>
      </c>
      <c r="C36" s="94">
        <v>44472.063009259262</v>
      </c>
      <c r="D36" s="94" t="s">
        <v>2175</v>
      </c>
      <c r="E36" s="156">
        <v>396</v>
      </c>
      <c r="F36" s="154" t="str">
        <f>VLOOKUP(E36,VIP!$A$2:$O16497,2,0)</f>
        <v>DRBR396</v>
      </c>
      <c r="G36" s="141" t="str">
        <f>VLOOKUP(E36,'LISTADO ATM'!$A$2:$B$900,2,0)</f>
        <v xml:space="preserve">ATM Oficina Plaza Ulloa (La Fuente) </v>
      </c>
      <c r="H36" s="141" t="str">
        <f>VLOOKUP(E36,VIP!$A$2:$O21458,7,FALSE)</f>
        <v>Si</v>
      </c>
      <c r="I36" s="141" t="str">
        <f>VLOOKUP(E36,VIP!$A$2:$O13423,8,FALSE)</f>
        <v>Si</v>
      </c>
      <c r="J36" s="141" t="str">
        <f>VLOOKUP(E36,VIP!$A$2:$O13373,8,FALSE)</f>
        <v>Si</v>
      </c>
      <c r="K36" s="141" t="str">
        <f>VLOOKUP(E36,VIP!$A$2:$O16947,6,0)</f>
        <v>NO</v>
      </c>
      <c r="L36" s="153" t="s">
        <v>2455</v>
      </c>
      <c r="M36" s="93" t="s">
        <v>2437</v>
      </c>
      <c r="N36" s="93" t="s">
        <v>2443</v>
      </c>
      <c r="O36" s="141" t="s">
        <v>2623</v>
      </c>
      <c r="P36" s="153"/>
      <c r="Q36" s="93" t="s">
        <v>2455</v>
      </c>
    </row>
    <row r="37" spans="1:17" ht="18" x14ac:dyDescent="0.25">
      <c r="A37" s="141" t="str">
        <f>VLOOKUP(E37,'LISTADO ATM'!$A$2:$C$901,3,0)</f>
        <v>ESTE</v>
      </c>
      <c r="B37" s="154" t="s">
        <v>2714</v>
      </c>
      <c r="C37" s="94">
        <v>44471.984733796293</v>
      </c>
      <c r="D37" s="94" t="s">
        <v>2459</v>
      </c>
      <c r="E37" s="156">
        <v>330</v>
      </c>
      <c r="F37" s="154" t="str">
        <f>VLOOKUP(E37,VIP!$A$2:$O16494,2,0)</f>
        <v>DRBR330</v>
      </c>
      <c r="G37" s="141" t="str">
        <f>VLOOKUP(E37,'LISTADO ATM'!$A$2:$B$900,2,0)</f>
        <v xml:space="preserve">ATM Oficina Boulevard (Higuey) </v>
      </c>
      <c r="H37" s="141" t="str">
        <f>VLOOKUP(E37,VIP!$A$2:$O21455,7,FALSE)</f>
        <v>Si</v>
      </c>
      <c r="I37" s="141" t="str">
        <f>VLOOKUP(E37,VIP!$A$2:$O13420,8,FALSE)</f>
        <v>Si</v>
      </c>
      <c r="J37" s="141" t="str">
        <f>VLOOKUP(E37,VIP!$A$2:$O13370,8,FALSE)</f>
        <v>Si</v>
      </c>
      <c r="K37" s="141" t="str">
        <f>VLOOKUP(E37,VIP!$A$2:$O16944,6,0)</f>
        <v>SI</v>
      </c>
      <c r="L37" s="153" t="s">
        <v>2409</v>
      </c>
      <c r="M37" s="93" t="s">
        <v>2437</v>
      </c>
      <c r="N37" s="93" t="s">
        <v>2443</v>
      </c>
      <c r="O37" s="141" t="s">
        <v>2630</v>
      </c>
      <c r="P37" s="153"/>
      <c r="Q37" s="93" t="s">
        <v>2409</v>
      </c>
    </row>
    <row r="38" spans="1:17" ht="18" x14ac:dyDescent="0.25">
      <c r="A38" s="141" t="str">
        <f>VLOOKUP(E38,'LISTADO ATM'!$A$2:$C$901,3,0)</f>
        <v>ESTE</v>
      </c>
      <c r="B38" s="154" t="s">
        <v>2715</v>
      </c>
      <c r="C38" s="94">
        <v>44471.983310185184</v>
      </c>
      <c r="D38" s="94" t="s">
        <v>2459</v>
      </c>
      <c r="E38" s="156">
        <v>211</v>
      </c>
      <c r="F38" s="154" t="str">
        <f>VLOOKUP(E38,VIP!$A$2:$O16495,2,0)</f>
        <v>DRBR211</v>
      </c>
      <c r="G38" s="141" t="str">
        <f>VLOOKUP(E38,'LISTADO ATM'!$A$2:$B$900,2,0)</f>
        <v xml:space="preserve">ATM Oficina La Romana I </v>
      </c>
      <c r="H38" s="141" t="str">
        <f>VLOOKUP(E38,VIP!$A$2:$O21456,7,FALSE)</f>
        <v>Si</v>
      </c>
      <c r="I38" s="141" t="str">
        <f>VLOOKUP(E38,VIP!$A$2:$O13421,8,FALSE)</f>
        <v>Si</v>
      </c>
      <c r="J38" s="141" t="str">
        <f>VLOOKUP(E38,VIP!$A$2:$O13371,8,FALSE)</f>
        <v>Si</v>
      </c>
      <c r="K38" s="141" t="str">
        <f>VLOOKUP(E38,VIP!$A$2:$O16945,6,0)</f>
        <v>NO</v>
      </c>
      <c r="L38" s="153" t="s">
        <v>2409</v>
      </c>
      <c r="M38" s="93" t="s">
        <v>2437</v>
      </c>
      <c r="N38" s="93" t="s">
        <v>2443</v>
      </c>
      <c r="O38" s="141" t="s">
        <v>2630</v>
      </c>
      <c r="P38" s="153"/>
      <c r="Q38" s="93" t="s">
        <v>2409</v>
      </c>
    </row>
    <row r="39" spans="1:17" ht="18" x14ac:dyDescent="0.25">
      <c r="A39" s="141" t="str">
        <f>VLOOKUP(E39,'LISTADO ATM'!$A$2:$C$901,3,0)</f>
        <v>ESTE</v>
      </c>
      <c r="B39" s="154" t="s">
        <v>2716</v>
      </c>
      <c r="C39" s="94">
        <v>44471.98196759259</v>
      </c>
      <c r="D39" s="94" t="s">
        <v>2440</v>
      </c>
      <c r="E39" s="156">
        <v>427</v>
      </c>
      <c r="F39" s="154" t="str">
        <f>VLOOKUP(E39,VIP!$A$2:$O16496,2,0)</f>
        <v>DRBR427</v>
      </c>
      <c r="G39" s="141" t="str">
        <f>VLOOKUP(E39,'LISTADO ATM'!$A$2:$B$900,2,0)</f>
        <v xml:space="preserve">ATM Almacenes Iberia (Hato Mayor) </v>
      </c>
      <c r="H39" s="141" t="str">
        <f>VLOOKUP(E39,VIP!$A$2:$O21457,7,FALSE)</f>
        <v>Si</v>
      </c>
      <c r="I39" s="141" t="str">
        <f>VLOOKUP(E39,VIP!$A$2:$O13422,8,FALSE)</f>
        <v>Si</v>
      </c>
      <c r="J39" s="141" t="str">
        <f>VLOOKUP(E39,VIP!$A$2:$O13372,8,FALSE)</f>
        <v>Si</v>
      </c>
      <c r="K39" s="141" t="str">
        <f>VLOOKUP(E39,VIP!$A$2:$O16946,6,0)</f>
        <v>NO</v>
      </c>
      <c r="L39" s="153" t="s">
        <v>2409</v>
      </c>
      <c r="M39" s="93" t="s">
        <v>2437</v>
      </c>
      <c r="N39" s="93" t="s">
        <v>2443</v>
      </c>
      <c r="O39" s="141" t="s">
        <v>2444</v>
      </c>
      <c r="P39" s="153"/>
      <c r="Q39" s="93" t="s">
        <v>2409</v>
      </c>
    </row>
    <row r="40" spans="1:17" ht="18" x14ac:dyDescent="0.25">
      <c r="A40" s="141" t="str">
        <f>VLOOKUP(E40,'LISTADO ATM'!$A$2:$C$901,3,0)</f>
        <v>NORTE</v>
      </c>
      <c r="B40" s="154" t="s">
        <v>2676</v>
      </c>
      <c r="C40" s="94">
        <v>44471.927546296298</v>
      </c>
      <c r="D40" s="94" t="s">
        <v>2175</v>
      </c>
      <c r="E40" s="156">
        <v>956</v>
      </c>
      <c r="F40" s="154" t="str">
        <f>VLOOKUP(E40,VIP!$A$2:$O16476,2,0)</f>
        <v>DRBR956</v>
      </c>
      <c r="G40" s="141" t="str">
        <f>VLOOKUP(E40,'LISTADO ATM'!$A$2:$B$900,2,0)</f>
        <v xml:space="preserve">ATM Autoservicio El Jaya (SFM) </v>
      </c>
      <c r="H40" s="141" t="str">
        <f>VLOOKUP(E40,VIP!$A$2:$O21437,7,FALSE)</f>
        <v>Si</v>
      </c>
      <c r="I40" s="141" t="str">
        <f>VLOOKUP(E40,VIP!$A$2:$O13402,8,FALSE)</f>
        <v>Si</v>
      </c>
      <c r="J40" s="141" t="str">
        <f>VLOOKUP(E40,VIP!$A$2:$O13352,8,FALSE)</f>
        <v>Si</v>
      </c>
      <c r="K40" s="141" t="str">
        <f>VLOOKUP(E40,VIP!$A$2:$O16926,6,0)</f>
        <v>NO</v>
      </c>
      <c r="L40" s="153" t="s">
        <v>2238</v>
      </c>
      <c r="M40" s="160" t="s">
        <v>2530</v>
      </c>
      <c r="N40" s="93" t="s">
        <v>2443</v>
      </c>
      <c r="O40" s="141" t="s">
        <v>2631</v>
      </c>
      <c r="P40" s="153"/>
      <c r="Q40" s="161">
        <v>44472.538113425922</v>
      </c>
    </row>
    <row r="41" spans="1:17" ht="18" x14ac:dyDescent="0.25">
      <c r="A41" s="141" t="str">
        <f>VLOOKUP(E41,'LISTADO ATM'!$A$2:$C$901,3,0)</f>
        <v>SUR</v>
      </c>
      <c r="B41" s="154" t="s">
        <v>2677</v>
      </c>
      <c r="C41" s="94">
        <v>44471.926724537036</v>
      </c>
      <c r="D41" s="94" t="s">
        <v>2174</v>
      </c>
      <c r="E41" s="156">
        <v>962</v>
      </c>
      <c r="F41" s="154" t="str">
        <f>VLOOKUP(E41,VIP!$A$2:$O16477,2,0)</f>
        <v>DRBR962</v>
      </c>
      <c r="G41" s="141" t="str">
        <f>VLOOKUP(E41,'LISTADO ATM'!$A$2:$B$900,2,0)</f>
        <v xml:space="preserve">ATM Oficina Villa Ofelia II (San Juan) </v>
      </c>
      <c r="H41" s="141" t="str">
        <f>VLOOKUP(E41,VIP!$A$2:$O21438,7,FALSE)</f>
        <v>Si</v>
      </c>
      <c r="I41" s="141" t="str">
        <f>VLOOKUP(E41,VIP!$A$2:$O13403,8,FALSE)</f>
        <v>Si</v>
      </c>
      <c r="J41" s="141" t="str">
        <f>VLOOKUP(E41,VIP!$A$2:$O13353,8,FALSE)</f>
        <v>Si</v>
      </c>
      <c r="K41" s="141" t="str">
        <f>VLOOKUP(E41,VIP!$A$2:$O16927,6,0)</f>
        <v>NO</v>
      </c>
      <c r="L41" s="153" t="s">
        <v>2238</v>
      </c>
      <c r="M41" s="160" t="s">
        <v>2530</v>
      </c>
      <c r="N41" s="93" t="s">
        <v>2443</v>
      </c>
      <c r="O41" s="141" t="s">
        <v>2445</v>
      </c>
      <c r="P41" s="153"/>
      <c r="Q41" s="161">
        <v>44472.538414351853</v>
      </c>
    </row>
    <row r="42" spans="1:17" ht="18" x14ac:dyDescent="0.25">
      <c r="A42" s="141" t="str">
        <f>VLOOKUP(E42,'LISTADO ATM'!$A$2:$C$901,3,0)</f>
        <v>DISTRITO NACIONAL</v>
      </c>
      <c r="B42" s="154" t="s">
        <v>2678</v>
      </c>
      <c r="C42" s="94">
        <v>44471.925312500003</v>
      </c>
      <c r="D42" s="94" t="s">
        <v>2459</v>
      </c>
      <c r="E42" s="156">
        <v>374</v>
      </c>
      <c r="F42" s="154" t="str">
        <f>VLOOKUP(E42,VIP!$A$2:$O16478,2,0)</f>
        <v>DRBR374</v>
      </c>
      <c r="G42" s="141" t="str">
        <f>VLOOKUP(E42,'LISTADO ATM'!$A$2:$B$900,2,0)</f>
        <v>Ofic. Dual Blue Mall #2</v>
      </c>
      <c r="H42" s="141" t="str">
        <f>VLOOKUP(E42,VIP!$A$2:$O21439,7,FALSE)</f>
        <v>Si</v>
      </c>
      <c r="I42" s="141" t="str">
        <f>VLOOKUP(E42,VIP!$A$2:$O13404,8,FALSE)</f>
        <v>Si</v>
      </c>
      <c r="J42" s="141" t="str">
        <f>VLOOKUP(E42,VIP!$A$2:$O13354,8,FALSE)</f>
        <v>Si</v>
      </c>
      <c r="K42" s="141" t="str">
        <f>VLOOKUP(E42,VIP!$A$2:$O16928,6,0)</f>
        <v>SI</v>
      </c>
      <c r="L42" s="153" t="s">
        <v>2625</v>
      </c>
      <c r="M42" s="93" t="s">
        <v>2437</v>
      </c>
      <c r="N42" s="93" t="s">
        <v>2443</v>
      </c>
      <c r="O42" s="141" t="s">
        <v>2612</v>
      </c>
      <c r="P42" s="153"/>
      <c r="Q42" s="93" t="s">
        <v>2625</v>
      </c>
    </row>
    <row r="43" spans="1:17" ht="18" x14ac:dyDescent="0.25">
      <c r="A43" s="141" t="str">
        <f>VLOOKUP(E43,'LISTADO ATM'!$A$2:$C$901,3,0)</f>
        <v>ESTE</v>
      </c>
      <c r="B43" s="154" t="s">
        <v>2679</v>
      </c>
      <c r="C43" s="94">
        <v>44471.924050925925</v>
      </c>
      <c r="D43" s="94" t="s">
        <v>2174</v>
      </c>
      <c r="E43" s="156">
        <v>219</v>
      </c>
      <c r="F43" s="154" t="str">
        <f>VLOOKUP(E43,VIP!$A$2:$O16479,2,0)</f>
        <v>DRBR219</v>
      </c>
      <c r="G43" s="141" t="str">
        <f>VLOOKUP(E43,'LISTADO ATM'!$A$2:$B$900,2,0)</f>
        <v xml:space="preserve">ATM Oficina La Altagracia (Higuey) </v>
      </c>
      <c r="H43" s="141" t="str">
        <f>VLOOKUP(E43,VIP!$A$2:$O21440,7,FALSE)</f>
        <v>Si</v>
      </c>
      <c r="I43" s="141" t="str">
        <f>VLOOKUP(E43,VIP!$A$2:$O13405,8,FALSE)</f>
        <v>Si</v>
      </c>
      <c r="J43" s="141" t="str">
        <f>VLOOKUP(E43,VIP!$A$2:$O13355,8,FALSE)</f>
        <v>Si</v>
      </c>
      <c r="K43" s="141" t="str">
        <f>VLOOKUP(E43,VIP!$A$2:$O16929,6,0)</f>
        <v>NO</v>
      </c>
      <c r="L43" s="153" t="s">
        <v>2455</v>
      </c>
      <c r="M43" s="93" t="s">
        <v>2437</v>
      </c>
      <c r="N43" s="93" t="s">
        <v>2443</v>
      </c>
      <c r="O43" s="141" t="s">
        <v>2445</v>
      </c>
      <c r="P43" s="153"/>
      <c r="Q43" s="93" t="s">
        <v>2455</v>
      </c>
    </row>
    <row r="44" spans="1:17" ht="18" x14ac:dyDescent="0.25">
      <c r="A44" s="141" t="str">
        <f>VLOOKUP(E44,'LISTADO ATM'!$A$2:$C$901,3,0)</f>
        <v>SUR</v>
      </c>
      <c r="B44" s="154" t="s">
        <v>2680</v>
      </c>
      <c r="C44" s="94">
        <v>44471.922719907408</v>
      </c>
      <c r="D44" s="94" t="s">
        <v>2174</v>
      </c>
      <c r="E44" s="156">
        <v>880</v>
      </c>
      <c r="F44" s="154" t="str">
        <f>VLOOKUP(E44,VIP!$A$2:$O16480,2,0)</f>
        <v>DRBR880</v>
      </c>
      <c r="G44" s="141" t="str">
        <f>VLOOKUP(E44,'LISTADO ATM'!$A$2:$B$900,2,0)</f>
        <v xml:space="preserve">ATM Autoservicio Barahona II </v>
      </c>
      <c r="H44" s="141" t="str">
        <f>VLOOKUP(E44,VIP!$A$2:$O21441,7,FALSE)</f>
        <v>Si</v>
      </c>
      <c r="I44" s="141" t="str">
        <f>VLOOKUP(E44,VIP!$A$2:$O13406,8,FALSE)</f>
        <v>Si</v>
      </c>
      <c r="J44" s="141" t="str">
        <f>VLOOKUP(E44,VIP!$A$2:$O13356,8,FALSE)</f>
        <v>Si</v>
      </c>
      <c r="K44" s="141" t="str">
        <f>VLOOKUP(E44,VIP!$A$2:$O16930,6,0)</f>
        <v>SI</v>
      </c>
      <c r="L44" s="153" t="s">
        <v>2455</v>
      </c>
      <c r="M44" s="93" t="s">
        <v>2437</v>
      </c>
      <c r="N44" s="93" t="s">
        <v>2443</v>
      </c>
      <c r="O44" s="141" t="s">
        <v>2445</v>
      </c>
      <c r="P44" s="153"/>
      <c r="Q44" s="93" t="s">
        <v>2455</v>
      </c>
    </row>
    <row r="45" spans="1:17" ht="18" x14ac:dyDescent="0.25">
      <c r="A45" s="141" t="str">
        <f>VLOOKUP(E45,'LISTADO ATM'!$A$2:$C$901,3,0)</f>
        <v>DISTRITO NACIONAL</v>
      </c>
      <c r="B45" s="154" t="s">
        <v>2681</v>
      </c>
      <c r="C45" s="94">
        <v>44471.921365740738</v>
      </c>
      <c r="D45" s="94" t="s">
        <v>2174</v>
      </c>
      <c r="E45" s="156">
        <v>165</v>
      </c>
      <c r="F45" s="154" t="str">
        <f>VLOOKUP(E45,VIP!$A$2:$O16481,2,0)</f>
        <v>DRBR165</v>
      </c>
      <c r="G45" s="141" t="str">
        <f>VLOOKUP(E45,'LISTADO ATM'!$A$2:$B$900,2,0)</f>
        <v>ATM Autoservicio Megacentro</v>
      </c>
      <c r="H45" s="141" t="str">
        <f>VLOOKUP(E45,VIP!$A$2:$O21442,7,FALSE)</f>
        <v>Si</v>
      </c>
      <c r="I45" s="141" t="str">
        <f>VLOOKUP(E45,VIP!$A$2:$O13407,8,FALSE)</f>
        <v>Si</v>
      </c>
      <c r="J45" s="141" t="str">
        <f>VLOOKUP(E45,VIP!$A$2:$O13357,8,FALSE)</f>
        <v>Si</v>
      </c>
      <c r="K45" s="141" t="str">
        <f>VLOOKUP(E45,VIP!$A$2:$O16931,6,0)</f>
        <v>SI</v>
      </c>
      <c r="L45" s="153" t="s">
        <v>2455</v>
      </c>
      <c r="M45" s="160" t="s">
        <v>2530</v>
      </c>
      <c r="N45" s="93" t="s">
        <v>2443</v>
      </c>
      <c r="O45" s="141" t="s">
        <v>2445</v>
      </c>
      <c r="P45" s="153"/>
      <c r="Q45" s="161">
        <v>44472.60665509259</v>
      </c>
    </row>
    <row r="46" spans="1:17" ht="18" x14ac:dyDescent="0.25">
      <c r="A46" s="141" t="str">
        <f>VLOOKUP(E46,'LISTADO ATM'!$A$2:$C$901,3,0)</f>
        <v>SUR</v>
      </c>
      <c r="B46" s="154" t="s">
        <v>2682</v>
      </c>
      <c r="C46" s="94">
        <v>44471.919745370367</v>
      </c>
      <c r="D46" s="94" t="s">
        <v>2174</v>
      </c>
      <c r="E46" s="156">
        <v>5</v>
      </c>
      <c r="F46" s="154" t="str">
        <f>VLOOKUP(E46,VIP!$A$2:$O16482,2,0)</f>
        <v>DRBR005</v>
      </c>
      <c r="G46" s="141" t="str">
        <f>VLOOKUP(E46,'LISTADO ATM'!$A$2:$B$900,2,0)</f>
        <v>ATM Oficina Autoservicio Villa Ofelia (San Juan)</v>
      </c>
      <c r="H46" s="141" t="str">
        <f>VLOOKUP(E46,VIP!$A$2:$O21443,7,FALSE)</f>
        <v>Si</v>
      </c>
      <c r="I46" s="141" t="str">
        <f>VLOOKUP(E46,VIP!$A$2:$O13408,8,FALSE)</f>
        <v>Si</v>
      </c>
      <c r="J46" s="141" t="str">
        <f>VLOOKUP(E46,VIP!$A$2:$O13358,8,FALSE)</f>
        <v>Si</v>
      </c>
      <c r="K46" s="141" t="str">
        <f>VLOOKUP(E46,VIP!$A$2:$O16932,6,0)</f>
        <v>NO</v>
      </c>
      <c r="L46" s="153" t="s">
        <v>2238</v>
      </c>
      <c r="M46" s="160" t="s">
        <v>2530</v>
      </c>
      <c r="N46" s="93" t="s">
        <v>2443</v>
      </c>
      <c r="O46" s="141" t="s">
        <v>2445</v>
      </c>
      <c r="P46" s="153"/>
      <c r="Q46" s="161">
        <v>44472.537268518521</v>
      </c>
    </row>
    <row r="47" spans="1:17" s="119" customFormat="1" ht="18" x14ac:dyDescent="0.25">
      <c r="A47" s="141" t="str">
        <f>VLOOKUP(E47,'LISTADO ATM'!$A$2:$C$901,3,0)</f>
        <v>NORTE</v>
      </c>
      <c r="B47" s="154" t="s">
        <v>2683</v>
      </c>
      <c r="C47" s="94">
        <v>44471.88616898148</v>
      </c>
      <c r="D47" s="94" t="s">
        <v>2175</v>
      </c>
      <c r="E47" s="156">
        <v>991</v>
      </c>
      <c r="F47" s="154" t="str">
        <f>VLOOKUP(E47,VIP!$A$2:$O16483,2,0)</f>
        <v>DRBR991</v>
      </c>
      <c r="G47" s="141" t="str">
        <f>VLOOKUP(E47,'LISTADO ATM'!$A$2:$B$900,2,0)</f>
        <v xml:space="preserve">ATM UNP Las Matas de Santa Cruz </v>
      </c>
      <c r="H47" s="141" t="str">
        <f>VLOOKUP(E47,VIP!$A$2:$O21444,7,FALSE)</f>
        <v>Si</v>
      </c>
      <c r="I47" s="141" t="str">
        <f>VLOOKUP(E47,VIP!$A$2:$O13409,8,FALSE)</f>
        <v>Si</v>
      </c>
      <c r="J47" s="141" t="str">
        <f>VLOOKUP(E47,VIP!$A$2:$O13359,8,FALSE)</f>
        <v>Si</v>
      </c>
      <c r="K47" s="141" t="str">
        <f>VLOOKUP(E47,VIP!$A$2:$O16933,6,0)</f>
        <v>NO</v>
      </c>
      <c r="L47" s="153" t="s">
        <v>2455</v>
      </c>
      <c r="M47" s="93" t="s">
        <v>2437</v>
      </c>
      <c r="N47" s="93" t="s">
        <v>2443</v>
      </c>
      <c r="O47" s="141" t="s">
        <v>2631</v>
      </c>
      <c r="P47" s="153"/>
      <c r="Q47" s="93" t="s">
        <v>2455</v>
      </c>
    </row>
    <row r="48" spans="1:17" s="119" customFormat="1" ht="18" x14ac:dyDescent="0.25">
      <c r="A48" s="141" t="str">
        <f>VLOOKUP(E48,'LISTADO ATM'!$A$2:$C$901,3,0)</f>
        <v>ESTE</v>
      </c>
      <c r="B48" s="154" t="s">
        <v>2684</v>
      </c>
      <c r="C48" s="94">
        <v>44471.882604166669</v>
      </c>
      <c r="D48" s="94" t="s">
        <v>2459</v>
      </c>
      <c r="E48" s="156">
        <v>268</v>
      </c>
      <c r="F48" s="154" t="str">
        <f>VLOOKUP(E48,VIP!$A$2:$O16484,2,0)</f>
        <v>DRBR268</v>
      </c>
      <c r="G48" s="141" t="str">
        <f>VLOOKUP(E48,'LISTADO ATM'!$A$2:$B$900,2,0)</f>
        <v xml:space="preserve">ATM Autobanco La Altagracia (Higuey) </v>
      </c>
      <c r="H48" s="141" t="str">
        <f>VLOOKUP(E48,VIP!$A$2:$O21445,7,FALSE)</f>
        <v>Si</v>
      </c>
      <c r="I48" s="141" t="str">
        <f>VLOOKUP(E48,VIP!$A$2:$O13410,8,FALSE)</f>
        <v>Si</v>
      </c>
      <c r="J48" s="141" t="str">
        <f>VLOOKUP(E48,VIP!$A$2:$O13360,8,FALSE)</f>
        <v>Si</v>
      </c>
      <c r="K48" s="141" t="str">
        <f>VLOOKUP(E48,VIP!$A$2:$O16934,6,0)</f>
        <v>NO</v>
      </c>
      <c r="L48" s="153" t="s">
        <v>2409</v>
      </c>
      <c r="M48" s="93" t="s">
        <v>2437</v>
      </c>
      <c r="N48" s="93" t="s">
        <v>2443</v>
      </c>
      <c r="O48" s="141" t="s">
        <v>2630</v>
      </c>
      <c r="P48" s="153"/>
      <c r="Q48" s="93" t="s">
        <v>2409</v>
      </c>
    </row>
    <row r="49" spans="1:17" s="119" customFormat="1" ht="18" x14ac:dyDescent="0.25">
      <c r="A49" s="141" t="str">
        <f>VLOOKUP(E49,'LISTADO ATM'!$A$2:$C$901,3,0)</f>
        <v>DISTRITO NACIONAL</v>
      </c>
      <c r="B49" s="154" t="s">
        <v>2685</v>
      </c>
      <c r="C49" s="94">
        <v>44471.864305555559</v>
      </c>
      <c r="D49" s="94" t="s">
        <v>2440</v>
      </c>
      <c r="E49" s="156">
        <v>698</v>
      </c>
      <c r="F49" s="154" t="str">
        <f>VLOOKUP(E49,VIP!$A$2:$O16485,2,0)</f>
        <v>DRBR698</v>
      </c>
      <c r="G49" s="141" t="str">
        <f>VLOOKUP(E49,'LISTADO ATM'!$A$2:$B$900,2,0)</f>
        <v>ATM Parador Bellamar</v>
      </c>
      <c r="H49" s="141" t="str">
        <f>VLOOKUP(E49,VIP!$A$2:$O21446,7,FALSE)</f>
        <v>Si</v>
      </c>
      <c r="I49" s="141" t="str">
        <f>VLOOKUP(E49,VIP!$A$2:$O13411,8,FALSE)</f>
        <v>Si</v>
      </c>
      <c r="J49" s="141" t="str">
        <f>VLOOKUP(E49,VIP!$A$2:$O13361,8,FALSE)</f>
        <v>Si</v>
      </c>
      <c r="K49" s="141" t="str">
        <f>VLOOKUP(E49,VIP!$A$2:$O16935,6,0)</f>
        <v>NO</v>
      </c>
      <c r="L49" s="153" t="s">
        <v>2409</v>
      </c>
      <c r="M49" s="93" t="s">
        <v>2437</v>
      </c>
      <c r="N49" s="93" t="s">
        <v>2443</v>
      </c>
      <c r="O49" s="141" t="s">
        <v>2444</v>
      </c>
      <c r="P49" s="153"/>
      <c r="Q49" s="93" t="s">
        <v>2409</v>
      </c>
    </row>
    <row r="50" spans="1:17" s="119" customFormat="1" ht="18" x14ac:dyDescent="0.25">
      <c r="A50" s="141" t="str">
        <f>VLOOKUP(E50,'LISTADO ATM'!$A$2:$C$901,3,0)</f>
        <v>NORTE</v>
      </c>
      <c r="B50" s="154" t="s">
        <v>2686</v>
      </c>
      <c r="C50" s="94">
        <v>44471.857546296298</v>
      </c>
      <c r="D50" s="94" t="s">
        <v>2459</v>
      </c>
      <c r="E50" s="156">
        <v>636</v>
      </c>
      <c r="F50" s="154" t="str">
        <f>VLOOKUP(E50,VIP!$A$2:$O16486,2,0)</f>
        <v>DRBR110</v>
      </c>
      <c r="G50" s="141" t="str">
        <f>VLOOKUP(E50,'LISTADO ATM'!$A$2:$B$900,2,0)</f>
        <v xml:space="preserve">ATM Oficina Tamboríl </v>
      </c>
      <c r="H50" s="141" t="str">
        <f>VLOOKUP(E50,VIP!$A$2:$O21447,7,FALSE)</f>
        <v>Si</v>
      </c>
      <c r="I50" s="141" t="str">
        <f>VLOOKUP(E50,VIP!$A$2:$O13412,8,FALSE)</f>
        <v>Si</v>
      </c>
      <c r="J50" s="141" t="str">
        <f>VLOOKUP(E50,VIP!$A$2:$O13362,8,FALSE)</f>
        <v>Si</v>
      </c>
      <c r="K50" s="141" t="str">
        <f>VLOOKUP(E50,VIP!$A$2:$O16936,6,0)</f>
        <v>SI</v>
      </c>
      <c r="L50" s="153" t="s">
        <v>2433</v>
      </c>
      <c r="M50" s="93" t="s">
        <v>2437</v>
      </c>
      <c r="N50" s="93" t="s">
        <v>2443</v>
      </c>
      <c r="O50" s="141" t="s">
        <v>2630</v>
      </c>
      <c r="P50" s="153"/>
      <c r="Q50" s="93" t="s">
        <v>2433</v>
      </c>
    </row>
    <row r="51" spans="1:17" s="119" customFormat="1" ht="18" x14ac:dyDescent="0.25">
      <c r="A51" s="141" t="str">
        <f>VLOOKUP(E51,'LISTADO ATM'!$A$2:$C$901,3,0)</f>
        <v>DISTRITO NACIONAL</v>
      </c>
      <c r="B51" s="154" t="s">
        <v>2687</v>
      </c>
      <c r="C51" s="94">
        <v>44471.851354166669</v>
      </c>
      <c r="D51" s="94" t="s">
        <v>2459</v>
      </c>
      <c r="E51" s="156">
        <v>409</v>
      </c>
      <c r="F51" s="154" t="str">
        <f>VLOOKUP(E51,VIP!$A$2:$O16487,2,0)</f>
        <v>DRBR409</v>
      </c>
      <c r="G51" s="141" t="str">
        <f>VLOOKUP(E51,'LISTADO ATM'!$A$2:$B$900,2,0)</f>
        <v xml:space="preserve">ATM Oficina Las Palmas de Herrera I </v>
      </c>
      <c r="H51" s="141" t="str">
        <f>VLOOKUP(E51,VIP!$A$2:$O21448,7,FALSE)</f>
        <v>Si</v>
      </c>
      <c r="I51" s="141" t="str">
        <f>VLOOKUP(E51,VIP!$A$2:$O13413,8,FALSE)</f>
        <v>Si</v>
      </c>
      <c r="J51" s="141" t="str">
        <f>VLOOKUP(E51,VIP!$A$2:$O13363,8,FALSE)</f>
        <v>Si</v>
      </c>
      <c r="K51" s="141" t="str">
        <f>VLOOKUP(E51,VIP!$A$2:$O16937,6,0)</f>
        <v>NO</v>
      </c>
      <c r="L51" s="153" t="s">
        <v>2409</v>
      </c>
      <c r="M51" s="93" t="s">
        <v>2437</v>
      </c>
      <c r="N51" s="93" t="s">
        <v>2443</v>
      </c>
      <c r="O51" s="141" t="s">
        <v>2630</v>
      </c>
      <c r="P51" s="153"/>
      <c r="Q51" s="93" t="s">
        <v>2409</v>
      </c>
    </row>
    <row r="52" spans="1:17" s="119" customFormat="1" ht="18" x14ac:dyDescent="0.25">
      <c r="A52" s="141" t="str">
        <f>VLOOKUP(E52,'LISTADO ATM'!$A$2:$C$901,3,0)</f>
        <v>SUR</v>
      </c>
      <c r="B52" s="154" t="s">
        <v>2688</v>
      </c>
      <c r="C52" s="94">
        <v>44471.84957175926</v>
      </c>
      <c r="D52" s="94" t="s">
        <v>2459</v>
      </c>
      <c r="E52" s="156">
        <v>766</v>
      </c>
      <c r="F52" s="154" t="str">
        <f>VLOOKUP(E52,VIP!$A$2:$O16488,2,0)</f>
        <v>DRBR440</v>
      </c>
      <c r="G52" s="141" t="str">
        <f>VLOOKUP(E52,'LISTADO ATM'!$A$2:$B$900,2,0)</f>
        <v xml:space="preserve">ATM Oficina Azua II </v>
      </c>
      <c r="H52" s="141" t="str">
        <f>VLOOKUP(E52,VIP!$A$2:$O21449,7,FALSE)</f>
        <v>Si</v>
      </c>
      <c r="I52" s="141" t="str">
        <f>VLOOKUP(E52,VIP!$A$2:$O13414,8,FALSE)</f>
        <v>Si</v>
      </c>
      <c r="J52" s="141" t="str">
        <f>VLOOKUP(E52,VIP!$A$2:$O13364,8,FALSE)</f>
        <v>Si</v>
      </c>
      <c r="K52" s="141" t="str">
        <f>VLOOKUP(E52,VIP!$A$2:$O16938,6,0)</f>
        <v>SI</v>
      </c>
      <c r="L52" s="153" t="s">
        <v>2433</v>
      </c>
      <c r="M52" s="160" t="s">
        <v>2530</v>
      </c>
      <c r="N52" s="93" t="s">
        <v>2443</v>
      </c>
      <c r="O52" s="141" t="s">
        <v>2630</v>
      </c>
      <c r="P52" s="153"/>
      <c r="Q52" s="161">
        <v>44472.584791666668</v>
      </c>
    </row>
    <row r="53" spans="1:17" s="119" customFormat="1" ht="18" x14ac:dyDescent="0.25">
      <c r="A53" s="141" t="str">
        <f>VLOOKUP(E53,'LISTADO ATM'!$A$2:$C$901,3,0)</f>
        <v>NORTE</v>
      </c>
      <c r="B53" s="154" t="s">
        <v>2689</v>
      </c>
      <c r="C53" s="94">
        <v>44471.845995370371</v>
      </c>
      <c r="D53" s="94" t="s">
        <v>2175</v>
      </c>
      <c r="E53" s="156">
        <v>64</v>
      </c>
      <c r="F53" s="154" t="str">
        <f>VLOOKUP(E53,VIP!$A$2:$O16489,2,0)</f>
        <v>DRBR064</v>
      </c>
      <c r="G53" s="141" t="str">
        <f>VLOOKUP(E53,'LISTADO ATM'!$A$2:$B$900,2,0)</f>
        <v xml:space="preserve">ATM COOPALINA (Cotuí) </v>
      </c>
      <c r="H53" s="141" t="str">
        <f>VLOOKUP(E53,VIP!$A$2:$O21450,7,FALSE)</f>
        <v>Si</v>
      </c>
      <c r="I53" s="141" t="str">
        <f>VLOOKUP(E53,VIP!$A$2:$O13415,8,FALSE)</f>
        <v>Si</v>
      </c>
      <c r="J53" s="141" t="str">
        <f>VLOOKUP(E53,VIP!$A$2:$O13365,8,FALSE)</f>
        <v>Si</v>
      </c>
      <c r="K53" s="141" t="str">
        <f>VLOOKUP(E53,VIP!$A$2:$O16939,6,0)</f>
        <v>NO</v>
      </c>
      <c r="L53" s="153" t="s">
        <v>2238</v>
      </c>
      <c r="M53" s="160" t="s">
        <v>2530</v>
      </c>
      <c r="N53" s="93" t="s">
        <v>2443</v>
      </c>
      <c r="O53" s="141" t="s">
        <v>2631</v>
      </c>
      <c r="P53" s="153"/>
      <c r="Q53" s="161">
        <v>44472.52721064815</v>
      </c>
    </row>
    <row r="54" spans="1:17" s="119" customFormat="1" ht="18" x14ac:dyDescent="0.25">
      <c r="A54" s="141" t="str">
        <f>VLOOKUP(E54,'LISTADO ATM'!$A$2:$C$901,3,0)</f>
        <v>NORTE</v>
      </c>
      <c r="B54" s="154" t="s">
        <v>2690</v>
      </c>
      <c r="C54" s="94">
        <v>44471.845613425925</v>
      </c>
      <c r="D54" s="94" t="s">
        <v>2629</v>
      </c>
      <c r="E54" s="156">
        <v>315</v>
      </c>
      <c r="F54" s="154" t="str">
        <f>VLOOKUP(E54,VIP!$A$2:$O16490,2,0)</f>
        <v>DRBR315</v>
      </c>
      <c r="G54" s="141" t="str">
        <f>VLOOKUP(E54,'LISTADO ATM'!$A$2:$B$900,2,0)</f>
        <v xml:space="preserve">ATM Oficina Estrella Sadalá </v>
      </c>
      <c r="H54" s="141" t="str">
        <f>VLOOKUP(E54,VIP!$A$2:$O21451,7,FALSE)</f>
        <v>Si</v>
      </c>
      <c r="I54" s="141" t="str">
        <f>VLOOKUP(E54,VIP!$A$2:$O13416,8,FALSE)</f>
        <v>Si</v>
      </c>
      <c r="J54" s="141" t="str">
        <f>VLOOKUP(E54,VIP!$A$2:$O13366,8,FALSE)</f>
        <v>Si</v>
      </c>
      <c r="K54" s="141" t="str">
        <f>VLOOKUP(E54,VIP!$A$2:$O16940,6,0)</f>
        <v>NO</v>
      </c>
      <c r="L54" s="153" t="s">
        <v>2433</v>
      </c>
      <c r="M54" s="160" t="s">
        <v>2530</v>
      </c>
      <c r="N54" s="93" t="s">
        <v>2443</v>
      </c>
      <c r="O54" s="141" t="s">
        <v>2628</v>
      </c>
      <c r="P54" s="153"/>
      <c r="Q54" s="161">
        <v>44472.583645833336</v>
      </c>
    </row>
    <row r="55" spans="1:17" s="119" customFormat="1" ht="18" x14ac:dyDescent="0.25">
      <c r="A55" s="141" t="str">
        <f>VLOOKUP(E55,'LISTADO ATM'!$A$2:$C$901,3,0)</f>
        <v>DISTRITO NACIONAL</v>
      </c>
      <c r="B55" s="154" t="s">
        <v>2691</v>
      </c>
      <c r="C55" s="94">
        <v>44471.845324074071</v>
      </c>
      <c r="D55" s="94" t="s">
        <v>2174</v>
      </c>
      <c r="E55" s="156">
        <v>562</v>
      </c>
      <c r="F55" s="154" t="str">
        <f>VLOOKUP(E55,VIP!$A$2:$O16491,2,0)</f>
        <v>DRBR226</v>
      </c>
      <c r="G55" s="141" t="str">
        <f>VLOOKUP(E55,'LISTADO ATM'!$A$2:$B$900,2,0)</f>
        <v xml:space="preserve">ATM S/M Jumbo Carretera Mella </v>
      </c>
      <c r="H55" s="141" t="str">
        <f>VLOOKUP(E55,VIP!$A$2:$O21452,7,FALSE)</f>
        <v>Si</v>
      </c>
      <c r="I55" s="141" t="str">
        <f>VLOOKUP(E55,VIP!$A$2:$O13417,8,FALSE)</f>
        <v>Si</v>
      </c>
      <c r="J55" s="141" t="str">
        <f>VLOOKUP(E55,VIP!$A$2:$O13367,8,FALSE)</f>
        <v>Si</v>
      </c>
      <c r="K55" s="141" t="str">
        <f>VLOOKUP(E55,VIP!$A$2:$O16941,6,0)</f>
        <v>SI</v>
      </c>
      <c r="L55" s="153" t="s">
        <v>2455</v>
      </c>
      <c r="M55" s="160" t="s">
        <v>2530</v>
      </c>
      <c r="N55" s="93" t="s">
        <v>2443</v>
      </c>
      <c r="O55" s="141" t="s">
        <v>2445</v>
      </c>
      <c r="P55" s="153"/>
      <c r="Q55" s="161">
        <v>44472.606678240743</v>
      </c>
    </row>
    <row r="56" spans="1:17" s="119" customFormat="1" ht="18" x14ac:dyDescent="0.25">
      <c r="A56" s="141" t="str">
        <f>VLOOKUP(E56,'LISTADO ATM'!$A$2:$C$901,3,0)</f>
        <v>NORTE</v>
      </c>
      <c r="B56" s="154" t="s">
        <v>2692</v>
      </c>
      <c r="C56" s="94">
        <v>44471.842731481483</v>
      </c>
      <c r="D56" s="94" t="s">
        <v>2175</v>
      </c>
      <c r="E56" s="156">
        <v>304</v>
      </c>
      <c r="F56" s="154" t="str">
        <f>VLOOKUP(E56,VIP!$A$2:$O16492,2,0)</f>
        <v>DRBR304</v>
      </c>
      <c r="G56" s="141" t="str">
        <f>VLOOKUP(E56,'LISTADO ATM'!$A$2:$B$900,2,0)</f>
        <v xml:space="preserve">ATM Multicentro La Sirena Estrella Sadhala </v>
      </c>
      <c r="H56" s="141" t="str">
        <f>VLOOKUP(E56,VIP!$A$2:$O21453,7,FALSE)</f>
        <v>Si</v>
      </c>
      <c r="I56" s="141" t="str">
        <f>VLOOKUP(E56,VIP!$A$2:$O13418,8,FALSE)</f>
        <v>Si</v>
      </c>
      <c r="J56" s="141" t="str">
        <f>VLOOKUP(E56,VIP!$A$2:$O13368,8,FALSE)</f>
        <v>Si</v>
      </c>
      <c r="K56" s="141" t="str">
        <f>VLOOKUP(E56,VIP!$A$2:$O16942,6,0)</f>
        <v>NO</v>
      </c>
      <c r="L56" s="153" t="s">
        <v>2625</v>
      </c>
      <c r="M56" s="160" t="s">
        <v>2530</v>
      </c>
      <c r="N56" s="93" t="s">
        <v>2443</v>
      </c>
      <c r="O56" s="141" t="s">
        <v>2631</v>
      </c>
      <c r="P56" s="153"/>
      <c r="Q56" s="161">
        <v>44472.5391087963</v>
      </c>
    </row>
    <row r="57" spans="1:17" s="119" customFormat="1" ht="18" x14ac:dyDescent="0.25">
      <c r="A57" s="141" t="str">
        <f>VLOOKUP(E57,'LISTADO ATM'!$A$2:$C$901,3,0)</f>
        <v>NORTE</v>
      </c>
      <c r="B57" s="154" t="s">
        <v>2693</v>
      </c>
      <c r="C57" s="94">
        <v>44471.841909722221</v>
      </c>
      <c r="D57" s="94" t="s">
        <v>2629</v>
      </c>
      <c r="E57" s="156">
        <v>304</v>
      </c>
      <c r="F57" s="154" t="str">
        <f>VLOOKUP(E57,VIP!$A$2:$O16493,2,0)</f>
        <v>DRBR304</v>
      </c>
      <c r="G57" s="141" t="str">
        <f>VLOOKUP(E57,'LISTADO ATM'!$A$2:$B$900,2,0)</f>
        <v xml:space="preserve">ATM Multicentro La Sirena Estrella Sadhala </v>
      </c>
      <c r="H57" s="141" t="str">
        <f>VLOOKUP(E57,VIP!$A$2:$O21454,7,FALSE)</f>
        <v>Si</v>
      </c>
      <c r="I57" s="141" t="str">
        <f>VLOOKUP(E57,VIP!$A$2:$O13419,8,FALSE)</f>
        <v>Si</v>
      </c>
      <c r="J57" s="141" t="str">
        <f>VLOOKUP(E57,VIP!$A$2:$O13369,8,FALSE)</f>
        <v>Si</v>
      </c>
      <c r="K57" s="141" t="str">
        <f>VLOOKUP(E57,VIP!$A$2:$O16943,6,0)</f>
        <v>NO</v>
      </c>
      <c r="L57" s="153" t="s">
        <v>2455</v>
      </c>
      <c r="M57" s="93" t="s">
        <v>2437</v>
      </c>
      <c r="N57" s="93" t="s">
        <v>2443</v>
      </c>
      <c r="O57" s="141" t="s">
        <v>2628</v>
      </c>
      <c r="P57" s="153"/>
      <c r="Q57" s="93" t="s">
        <v>2455</v>
      </c>
    </row>
    <row r="58" spans="1:17" s="119" customFormat="1" ht="18" x14ac:dyDescent="0.25">
      <c r="A58" s="141" t="str">
        <f>VLOOKUP(E58,'LISTADO ATM'!$A$2:$C$901,3,0)</f>
        <v>ESTE</v>
      </c>
      <c r="B58" s="154" t="s">
        <v>2694</v>
      </c>
      <c r="C58" s="94">
        <v>44471.837187500001</v>
      </c>
      <c r="D58" s="94" t="s">
        <v>2459</v>
      </c>
      <c r="E58" s="156">
        <v>121</v>
      </c>
      <c r="F58" s="154" t="str">
        <f>VLOOKUP(E58,VIP!$A$2:$O16494,2,0)</f>
        <v>DRBR121</v>
      </c>
      <c r="G58" s="141" t="str">
        <f>VLOOKUP(E58,'LISTADO ATM'!$A$2:$B$900,2,0)</f>
        <v xml:space="preserve">ATM Oficina Bayaguana </v>
      </c>
      <c r="H58" s="141" t="str">
        <f>VLOOKUP(E58,VIP!$A$2:$O21455,7,FALSE)</f>
        <v>Si</v>
      </c>
      <c r="I58" s="141" t="str">
        <f>VLOOKUP(E58,VIP!$A$2:$O13420,8,FALSE)</f>
        <v>Si</v>
      </c>
      <c r="J58" s="141" t="str">
        <f>VLOOKUP(E58,VIP!$A$2:$O13370,8,FALSE)</f>
        <v>Si</v>
      </c>
      <c r="K58" s="141" t="str">
        <f>VLOOKUP(E58,VIP!$A$2:$O16944,6,0)</f>
        <v>SI</v>
      </c>
      <c r="L58" s="153" t="s">
        <v>2627</v>
      </c>
      <c r="M58" s="93" t="s">
        <v>2437</v>
      </c>
      <c r="N58" s="93" t="s">
        <v>2443</v>
      </c>
      <c r="O58" s="141" t="s">
        <v>2612</v>
      </c>
      <c r="P58" s="153"/>
      <c r="Q58" s="93" t="s">
        <v>2627</v>
      </c>
    </row>
    <row r="59" spans="1:17" s="119" customFormat="1" ht="18" x14ac:dyDescent="0.25">
      <c r="A59" s="141" t="str">
        <f>VLOOKUP(E59,'LISTADO ATM'!$A$2:$C$901,3,0)</f>
        <v>ESTE</v>
      </c>
      <c r="B59" s="154" t="s">
        <v>2695</v>
      </c>
      <c r="C59" s="94">
        <v>44471.833784722221</v>
      </c>
      <c r="D59" s="94" t="s">
        <v>2459</v>
      </c>
      <c r="E59" s="156">
        <v>912</v>
      </c>
      <c r="F59" s="154" t="str">
        <f>VLOOKUP(E59,VIP!$A$2:$O16495,2,0)</f>
        <v>DRBR973</v>
      </c>
      <c r="G59" s="141" t="str">
        <f>VLOOKUP(E59,'LISTADO ATM'!$A$2:$B$900,2,0)</f>
        <v xml:space="preserve">ATM Oficina San Pedro II </v>
      </c>
      <c r="H59" s="141" t="str">
        <f>VLOOKUP(E59,VIP!$A$2:$O21456,7,FALSE)</f>
        <v>Si</v>
      </c>
      <c r="I59" s="141" t="str">
        <f>VLOOKUP(E59,VIP!$A$2:$O13421,8,FALSE)</f>
        <v>Si</v>
      </c>
      <c r="J59" s="141" t="str">
        <f>VLOOKUP(E59,VIP!$A$2:$O13371,8,FALSE)</f>
        <v>Si</v>
      </c>
      <c r="K59" s="141" t="str">
        <f>VLOOKUP(E59,VIP!$A$2:$O16945,6,0)</f>
        <v>SI</v>
      </c>
      <c r="L59" s="153" t="s">
        <v>2409</v>
      </c>
      <c r="M59" s="93" t="s">
        <v>2437</v>
      </c>
      <c r="N59" s="93" t="s">
        <v>2443</v>
      </c>
      <c r="O59" s="141" t="s">
        <v>2630</v>
      </c>
      <c r="P59" s="153"/>
      <c r="Q59" s="93" t="s">
        <v>2409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2696</v>
      </c>
      <c r="C60" s="94">
        <v>44471.831516203703</v>
      </c>
      <c r="D60" s="94" t="s">
        <v>2459</v>
      </c>
      <c r="E60" s="156">
        <v>380</v>
      </c>
      <c r="F60" s="154" t="str">
        <f>VLOOKUP(E60,VIP!$A$2:$O16496,2,0)</f>
        <v>DRBR380</v>
      </c>
      <c r="G60" s="141" t="str">
        <f>VLOOKUP(E60,'LISTADO ATM'!$A$2:$B$900,2,0)</f>
        <v xml:space="preserve">ATM Oficina Navarrete </v>
      </c>
      <c r="H60" s="141" t="str">
        <f>VLOOKUP(E60,VIP!$A$2:$O21457,7,FALSE)</f>
        <v>Si</v>
      </c>
      <c r="I60" s="141" t="str">
        <f>VLOOKUP(E60,VIP!$A$2:$O13422,8,FALSE)</f>
        <v>Si</v>
      </c>
      <c r="J60" s="141" t="str">
        <f>VLOOKUP(E60,VIP!$A$2:$O13372,8,FALSE)</f>
        <v>Si</v>
      </c>
      <c r="K60" s="141" t="str">
        <f>VLOOKUP(E60,VIP!$A$2:$O16946,6,0)</f>
        <v>NO</v>
      </c>
      <c r="L60" s="153" t="s">
        <v>2627</v>
      </c>
      <c r="M60" s="160" t="s">
        <v>2530</v>
      </c>
      <c r="N60" s="93" t="s">
        <v>2443</v>
      </c>
      <c r="O60" s="141" t="s">
        <v>2612</v>
      </c>
      <c r="P60" s="153"/>
      <c r="Q60" s="161">
        <v>44472.549699074072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2655</v>
      </c>
      <c r="C61" s="94">
        <v>44471.75445601852</v>
      </c>
      <c r="D61" s="94" t="s">
        <v>2440</v>
      </c>
      <c r="E61" s="156">
        <v>555</v>
      </c>
      <c r="F61" s="154" t="str">
        <f>VLOOKUP(E61,VIP!$A$2:$O16475,2,0)</f>
        <v>DRBR24P</v>
      </c>
      <c r="G61" s="141" t="str">
        <f>VLOOKUP(E61,'LISTADO ATM'!$A$2:$B$900,2,0)</f>
        <v xml:space="preserve">ATM Estación Shell Las Praderas </v>
      </c>
      <c r="H61" s="141" t="str">
        <f>VLOOKUP(E61,VIP!$A$2:$O21436,7,FALSE)</f>
        <v>Si</v>
      </c>
      <c r="I61" s="141" t="str">
        <f>VLOOKUP(E61,VIP!$A$2:$O13401,8,FALSE)</f>
        <v>Si</v>
      </c>
      <c r="J61" s="141" t="str">
        <f>VLOOKUP(E61,VIP!$A$2:$O13351,8,FALSE)</f>
        <v>Si</v>
      </c>
      <c r="K61" s="141" t="str">
        <f>VLOOKUP(E61,VIP!$A$2:$O16925,6,0)</f>
        <v>NO</v>
      </c>
      <c r="L61" s="153" t="s">
        <v>2409</v>
      </c>
      <c r="M61" s="160" t="s">
        <v>2530</v>
      </c>
      <c r="N61" s="93" t="s">
        <v>2443</v>
      </c>
      <c r="O61" s="141" t="s">
        <v>2444</v>
      </c>
      <c r="P61" s="153"/>
      <c r="Q61" s="161">
        <v>44472.595509259256</v>
      </c>
    </row>
    <row r="62" spans="1:17" s="119" customFormat="1" ht="18" x14ac:dyDescent="0.25">
      <c r="A62" s="141" t="str">
        <f>VLOOKUP(E62,'LISTADO ATM'!$A$2:$C$901,3,0)</f>
        <v>DISTRITO NACIONAL</v>
      </c>
      <c r="B62" s="154" t="s">
        <v>2656</v>
      </c>
      <c r="C62" s="94">
        <v>44471.748055555552</v>
      </c>
      <c r="D62" s="94" t="s">
        <v>2174</v>
      </c>
      <c r="E62" s="156">
        <v>788</v>
      </c>
      <c r="F62" s="154" t="str">
        <f>VLOOKUP(E62,VIP!$A$2:$O16476,2,0)</f>
        <v>DRBR452</v>
      </c>
      <c r="G62" s="141" t="str">
        <f>VLOOKUP(E62,'LISTADO ATM'!$A$2:$B$900,2,0)</f>
        <v xml:space="preserve">ATM Relaciones Exteriores (Cancillería) </v>
      </c>
      <c r="H62" s="141" t="str">
        <f>VLOOKUP(E62,VIP!$A$2:$O21437,7,FALSE)</f>
        <v>No</v>
      </c>
      <c r="I62" s="141" t="str">
        <f>VLOOKUP(E62,VIP!$A$2:$O13402,8,FALSE)</f>
        <v>No</v>
      </c>
      <c r="J62" s="141" t="str">
        <f>VLOOKUP(E62,VIP!$A$2:$O13352,8,FALSE)</f>
        <v>No</v>
      </c>
      <c r="K62" s="141" t="str">
        <f>VLOOKUP(E62,VIP!$A$2:$O16926,6,0)</f>
        <v>NO</v>
      </c>
      <c r="L62" s="153" t="s">
        <v>2238</v>
      </c>
      <c r="M62" s="93" t="s">
        <v>2437</v>
      </c>
      <c r="N62" s="93" t="s">
        <v>2443</v>
      </c>
      <c r="O62" s="141" t="s">
        <v>2445</v>
      </c>
      <c r="P62" s="153"/>
      <c r="Q62" s="93" t="s">
        <v>2238</v>
      </c>
    </row>
    <row r="63" spans="1:17" s="119" customFormat="1" ht="18" x14ac:dyDescent="0.25">
      <c r="A63" s="141" t="str">
        <f>VLOOKUP(E63,'LISTADO ATM'!$A$2:$C$901,3,0)</f>
        <v>SUR</v>
      </c>
      <c r="B63" s="154" t="s">
        <v>2657</v>
      </c>
      <c r="C63" s="94">
        <v>44471.746331018519</v>
      </c>
      <c r="D63" s="94" t="s">
        <v>2174</v>
      </c>
      <c r="E63" s="156">
        <v>765</v>
      </c>
      <c r="F63" s="154" t="str">
        <f>VLOOKUP(E63,VIP!$A$2:$O16477,2,0)</f>
        <v>DRBR191</v>
      </c>
      <c r="G63" s="141" t="str">
        <f>VLOOKUP(E63,'LISTADO ATM'!$A$2:$B$900,2,0)</f>
        <v xml:space="preserve">ATM Oficina Azua I </v>
      </c>
      <c r="H63" s="141" t="str">
        <f>VLOOKUP(E63,VIP!$A$2:$O21438,7,FALSE)</f>
        <v>Si</v>
      </c>
      <c r="I63" s="141" t="str">
        <f>VLOOKUP(E63,VIP!$A$2:$O13403,8,FALSE)</f>
        <v>Si</v>
      </c>
      <c r="J63" s="141" t="str">
        <f>VLOOKUP(E63,VIP!$A$2:$O13353,8,FALSE)</f>
        <v>Si</v>
      </c>
      <c r="K63" s="141" t="str">
        <f>VLOOKUP(E63,VIP!$A$2:$O16927,6,0)</f>
        <v>NO</v>
      </c>
      <c r="L63" s="153" t="s">
        <v>2212</v>
      </c>
      <c r="M63" s="93" t="s">
        <v>2437</v>
      </c>
      <c r="N63" s="93" t="s">
        <v>2443</v>
      </c>
      <c r="O63" s="141" t="s">
        <v>2445</v>
      </c>
      <c r="P63" s="153"/>
      <c r="Q63" s="93" t="s">
        <v>2212</v>
      </c>
    </row>
    <row r="64" spans="1:17" s="119" customFormat="1" ht="18" x14ac:dyDescent="0.25">
      <c r="A64" s="141" t="str">
        <f>VLOOKUP(E64,'LISTADO ATM'!$A$2:$C$901,3,0)</f>
        <v>DISTRITO NACIONAL</v>
      </c>
      <c r="B64" s="154" t="s">
        <v>2658</v>
      </c>
      <c r="C64" s="94">
        <v>44471.731388888889</v>
      </c>
      <c r="D64" s="94" t="s">
        <v>2440</v>
      </c>
      <c r="E64" s="156">
        <v>407</v>
      </c>
      <c r="F64" s="154" t="str">
        <f>VLOOKUP(E64,VIP!$A$2:$O16478,2,0)</f>
        <v>DRBR407</v>
      </c>
      <c r="G64" s="141" t="str">
        <f>VLOOKUP(E64,'LISTADO ATM'!$A$2:$B$900,2,0)</f>
        <v xml:space="preserve">ATM Multicentro La Sirena Villa Mella </v>
      </c>
      <c r="H64" s="141" t="str">
        <f>VLOOKUP(E64,VIP!$A$2:$O21439,7,FALSE)</f>
        <v>Si</v>
      </c>
      <c r="I64" s="141" t="str">
        <f>VLOOKUP(E64,VIP!$A$2:$O13404,8,FALSE)</f>
        <v>Si</v>
      </c>
      <c r="J64" s="141" t="str">
        <f>VLOOKUP(E64,VIP!$A$2:$O13354,8,FALSE)</f>
        <v>Si</v>
      </c>
      <c r="K64" s="141" t="str">
        <f>VLOOKUP(E64,VIP!$A$2:$O16928,6,0)</f>
        <v>NO</v>
      </c>
      <c r="L64" s="153" t="s">
        <v>2409</v>
      </c>
      <c r="M64" s="160" t="s">
        <v>2530</v>
      </c>
      <c r="N64" s="93" t="s">
        <v>2443</v>
      </c>
      <c r="O64" s="141" t="s">
        <v>2444</v>
      </c>
      <c r="P64" s="153"/>
      <c r="Q64" s="161">
        <v>44472.600821759261</v>
      </c>
    </row>
    <row r="65" spans="1:17" s="119" customFormat="1" ht="18" x14ac:dyDescent="0.25">
      <c r="A65" s="141" t="str">
        <f>VLOOKUP(E65,'LISTADO ATM'!$A$2:$C$901,3,0)</f>
        <v>DISTRITO NACIONAL</v>
      </c>
      <c r="B65" s="154" t="s">
        <v>2659</v>
      </c>
      <c r="C65" s="94">
        <v>44471.72861111111</v>
      </c>
      <c r="D65" s="94" t="s">
        <v>2174</v>
      </c>
      <c r="E65" s="156">
        <v>989</v>
      </c>
      <c r="F65" s="154" t="str">
        <f>VLOOKUP(E65,VIP!$A$2:$O16479,2,0)</f>
        <v>DRBR989</v>
      </c>
      <c r="G65" s="141" t="str">
        <f>VLOOKUP(E65,'LISTADO ATM'!$A$2:$B$900,2,0)</f>
        <v xml:space="preserve">ATM Ministerio de Deportes </v>
      </c>
      <c r="H65" s="141" t="str">
        <f>VLOOKUP(E65,VIP!$A$2:$O21440,7,FALSE)</f>
        <v>Si</v>
      </c>
      <c r="I65" s="141" t="str">
        <f>VLOOKUP(E65,VIP!$A$2:$O13405,8,FALSE)</f>
        <v>Si</v>
      </c>
      <c r="J65" s="141" t="str">
        <f>VLOOKUP(E65,VIP!$A$2:$O13355,8,FALSE)</f>
        <v>Si</v>
      </c>
      <c r="K65" s="141" t="str">
        <f>VLOOKUP(E65,VIP!$A$2:$O16929,6,0)</f>
        <v>NO</v>
      </c>
      <c r="L65" s="153" t="s">
        <v>2455</v>
      </c>
      <c r="M65" s="93" t="s">
        <v>2437</v>
      </c>
      <c r="N65" s="93" t="s">
        <v>2443</v>
      </c>
      <c r="O65" s="141" t="s">
        <v>2445</v>
      </c>
      <c r="P65" s="153"/>
      <c r="Q65" s="93" t="s">
        <v>2455</v>
      </c>
    </row>
    <row r="66" spans="1:17" s="119" customFormat="1" ht="18" x14ac:dyDescent="0.25">
      <c r="A66" s="141" t="str">
        <f>VLOOKUP(E66,'LISTADO ATM'!$A$2:$C$901,3,0)</f>
        <v>ESTE</v>
      </c>
      <c r="B66" s="154" t="s">
        <v>2660</v>
      </c>
      <c r="C66" s="94">
        <v>44471.726678240739</v>
      </c>
      <c r="D66" s="94" t="s">
        <v>2174</v>
      </c>
      <c r="E66" s="156">
        <v>117</v>
      </c>
      <c r="F66" s="154" t="str">
        <f>VLOOKUP(E66,VIP!$A$2:$O16480,2,0)</f>
        <v>DRBR117</v>
      </c>
      <c r="G66" s="141" t="str">
        <f>VLOOKUP(E66,'LISTADO ATM'!$A$2:$B$900,2,0)</f>
        <v xml:space="preserve">ATM Oficina El Seybo </v>
      </c>
      <c r="H66" s="141" t="str">
        <f>VLOOKUP(E66,VIP!$A$2:$O21441,7,FALSE)</f>
        <v>Si</v>
      </c>
      <c r="I66" s="141" t="str">
        <f>VLOOKUP(E66,VIP!$A$2:$O13406,8,FALSE)</f>
        <v>Si</v>
      </c>
      <c r="J66" s="141" t="str">
        <f>VLOOKUP(E66,VIP!$A$2:$O13356,8,FALSE)</f>
        <v>Si</v>
      </c>
      <c r="K66" s="141" t="str">
        <f>VLOOKUP(E66,VIP!$A$2:$O16930,6,0)</f>
        <v>SI</v>
      </c>
      <c r="L66" s="153" t="s">
        <v>2455</v>
      </c>
      <c r="M66" s="93" t="s">
        <v>2437</v>
      </c>
      <c r="N66" s="93" t="s">
        <v>2443</v>
      </c>
      <c r="O66" s="141" t="s">
        <v>2445</v>
      </c>
      <c r="P66" s="153"/>
      <c r="Q66" s="93" t="s">
        <v>2455</v>
      </c>
    </row>
    <row r="67" spans="1:17" s="119" customFormat="1" ht="18" x14ac:dyDescent="0.25">
      <c r="A67" s="141" t="str">
        <f>VLOOKUP(E67,'LISTADO ATM'!$A$2:$C$901,3,0)</f>
        <v>NORTE</v>
      </c>
      <c r="B67" s="154" t="s">
        <v>2661</v>
      </c>
      <c r="C67" s="94">
        <v>44471.726273148146</v>
      </c>
      <c r="D67" s="94" t="s">
        <v>2629</v>
      </c>
      <c r="E67" s="156">
        <v>198</v>
      </c>
      <c r="F67" s="154" t="str">
        <f>VLOOKUP(E67,VIP!$A$2:$O16481,2,0)</f>
        <v>DRBR198</v>
      </c>
      <c r="G67" s="141" t="str">
        <f>VLOOKUP(E67,'LISTADO ATM'!$A$2:$B$900,2,0)</f>
        <v xml:space="preserve">ATM Almacenes El Encanto  (Santiago) </v>
      </c>
      <c r="H67" s="141" t="str">
        <f>VLOOKUP(E67,VIP!$A$2:$O21442,7,FALSE)</f>
        <v>NO</v>
      </c>
      <c r="I67" s="141" t="str">
        <f>VLOOKUP(E67,VIP!$A$2:$O13407,8,FALSE)</f>
        <v>NO</v>
      </c>
      <c r="J67" s="141" t="str">
        <f>VLOOKUP(E67,VIP!$A$2:$O13357,8,FALSE)</f>
        <v>NO</v>
      </c>
      <c r="K67" s="141" t="str">
        <f>VLOOKUP(E67,VIP!$A$2:$O16931,6,0)</f>
        <v>NO</v>
      </c>
      <c r="L67" s="153" t="s">
        <v>2409</v>
      </c>
      <c r="M67" s="93" t="s">
        <v>2437</v>
      </c>
      <c r="N67" s="93" t="s">
        <v>2443</v>
      </c>
      <c r="O67" s="141" t="s">
        <v>2628</v>
      </c>
      <c r="P67" s="153"/>
      <c r="Q67" s="93" t="s">
        <v>2409</v>
      </c>
    </row>
    <row r="68" spans="1:17" ht="18" x14ac:dyDescent="0.25">
      <c r="A68" s="141" t="str">
        <f>VLOOKUP(E68,'LISTADO ATM'!$A$2:$C$901,3,0)</f>
        <v>DISTRITO NACIONAL</v>
      </c>
      <c r="B68" s="154" t="s">
        <v>2662</v>
      </c>
      <c r="C68" s="94">
        <v>44471.724976851852</v>
      </c>
      <c r="D68" s="94" t="s">
        <v>2440</v>
      </c>
      <c r="E68" s="156">
        <v>572</v>
      </c>
      <c r="F68" s="154" t="str">
        <f>VLOOKUP(E68,VIP!$A$2:$O16482,2,0)</f>
        <v>DRBR174</v>
      </c>
      <c r="G68" s="141" t="str">
        <f>VLOOKUP(E68,'LISTADO ATM'!$A$2:$B$900,2,0)</f>
        <v xml:space="preserve">ATM Olé Ovando </v>
      </c>
      <c r="H68" s="141" t="str">
        <f>VLOOKUP(E68,VIP!$A$2:$O21443,7,FALSE)</f>
        <v>Si</v>
      </c>
      <c r="I68" s="141" t="str">
        <f>VLOOKUP(E68,VIP!$A$2:$O13408,8,FALSE)</f>
        <v>Si</v>
      </c>
      <c r="J68" s="141" t="str">
        <f>VLOOKUP(E68,VIP!$A$2:$O13358,8,FALSE)</f>
        <v>Si</v>
      </c>
      <c r="K68" s="141" t="str">
        <f>VLOOKUP(E68,VIP!$A$2:$O16932,6,0)</f>
        <v>NO</v>
      </c>
      <c r="L68" s="153" t="s">
        <v>2409</v>
      </c>
      <c r="M68" s="93" t="s">
        <v>2437</v>
      </c>
      <c r="N68" s="93" t="s">
        <v>2443</v>
      </c>
      <c r="O68" s="141" t="s">
        <v>2444</v>
      </c>
      <c r="P68" s="153"/>
      <c r="Q68" s="93" t="s">
        <v>2409</v>
      </c>
    </row>
    <row r="69" spans="1:17" ht="18" x14ac:dyDescent="0.25">
      <c r="A69" s="141" t="str">
        <f>VLOOKUP(E69,'LISTADO ATM'!$A$2:$C$901,3,0)</f>
        <v>DISTRITO NACIONAL</v>
      </c>
      <c r="B69" s="154" t="s">
        <v>2663</v>
      </c>
      <c r="C69" s="94">
        <v>44471.724814814814</v>
      </c>
      <c r="D69" s="94" t="s">
        <v>2174</v>
      </c>
      <c r="E69" s="156">
        <v>408</v>
      </c>
      <c r="F69" s="154" t="str">
        <f>VLOOKUP(E69,VIP!$A$2:$O16483,2,0)</f>
        <v>DRBR408</v>
      </c>
      <c r="G69" s="141" t="str">
        <f>VLOOKUP(E69,'LISTADO ATM'!$A$2:$B$900,2,0)</f>
        <v xml:space="preserve">ATM Autobanco Las Palmas de Herrera </v>
      </c>
      <c r="H69" s="141" t="str">
        <f>VLOOKUP(E69,VIP!$A$2:$O21444,7,FALSE)</f>
        <v>Si</v>
      </c>
      <c r="I69" s="141" t="str">
        <f>VLOOKUP(E69,VIP!$A$2:$O13409,8,FALSE)</f>
        <v>Si</v>
      </c>
      <c r="J69" s="141" t="str">
        <f>VLOOKUP(E69,VIP!$A$2:$O13359,8,FALSE)</f>
        <v>Si</v>
      </c>
      <c r="K69" s="141" t="str">
        <f>VLOOKUP(E69,VIP!$A$2:$O16933,6,0)</f>
        <v>NO</v>
      </c>
      <c r="L69" s="153" t="s">
        <v>2455</v>
      </c>
      <c r="M69" s="160" t="s">
        <v>2530</v>
      </c>
      <c r="N69" s="93" t="s">
        <v>2443</v>
      </c>
      <c r="O69" s="141" t="s">
        <v>2445</v>
      </c>
      <c r="P69" s="153"/>
      <c r="Q69" s="161">
        <v>44472.601493055554</v>
      </c>
    </row>
    <row r="70" spans="1:17" ht="18" x14ac:dyDescent="0.25">
      <c r="A70" s="141" t="str">
        <f>VLOOKUP(E70,'LISTADO ATM'!$A$2:$C$901,3,0)</f>
        <v>DISTRITO NACIONAL</v>
      </c>
      <c r="B70" s="154" t="s">
        <v>2664</v>
      </c>
      <c r="C70" s="94">
        <v>44471.722349537034</v>
      </c>
      <c r="D70" s="94" t="s">
        <v>2440</v>
      </c>
      <c r="E70" s="156">
        <v>678</v>
      </c>
      <c r="F70" s="154" t="str">
        <f>VLOOKUP(E70,VIP!$A$2:$O16484,2,0)</f>
        <v>DRBR678</v>
      </c>
      <c r="G70" s="141" t="str">
        <f>VLOOKUP(E70,'LISTADO ATM'!$A$2:$B$900,2,0)</f>
        <v>ATM Eco Petroleo San Isidro</v>
      </c>
      <c r="H70" s="141" t="str">
        <f>VLOOKUP(E70,VIP!$A$2:$O21445,7,FALSE)</f>
        <v>Si</v>
      </c>
      <c r="I70" s="141" t="str">
        <f>VLOOKUP(E70,VIP!$A$2:$O13410,8,FALSE)</f>
        <v>Si</v>
      </c>
      <c r="J70" s="141" t="str">
        <f>VLOOKUP(E70,VIP!$A$2:$O13360,8,FALSE)</f>
        <v>Si</v>
      </c>
      <c r="K70" s="141" t="str">
        <f>VLOOKUP(E70,VIP!$A$2:$O16934,6,0)</f>
        <v>NO</v>
      </c>
      <c r="L70" s="153" t="s">
        <v>2433</v>
      </c>
      <c r="M70" s="160" t="s">
        <v>2530</v>
      </c>
      <c r="N70" s="93" t="s">
        <v>2443</v>
      </c>
      <c r="O70" s="141" t="s">
        <v>2444</v>
      </c>
      <c r="P70" s="153"/>
      <c r="Q70" s="161">
        <v>44472.584664351853</v>
      </c>
    </row>
    <row r="71" spans="1:17" ht="18" x14ac:dyDescent="0.25">
      <c r="A71" s="141" t="str">
        <f>VLOOKUP(E71,'LISTADO ATM'!$A$2:$C$901,3,0)</f>
        <v>ESTE</v>
      </c>
      <c r="B71" s="154" t="s">
        <v>2665</v>
      </c>
      <c r="C71" s="94">
        <v>44471.718865740739</v>
      </c>
      <c r="D71" s="94" t="s">
        <v>2440</v>
      </c>
      <c r="E71" s="156">
        <v>158</v>
      </c>
      <c r="F71" s="154" t="str">
        <f>VLOOKUP(E71,VIP!$A$2:$O16486,2,0)</f>
        <v>DRBR158</v>
      </c>
      <c r="G71" s="141" t="str">
        <f>VLOOKUP(E71,'LISTADO ATM'!$A$2:$B$900,2,0)</f>
        <v xml:space="preserve">ATM Oficina Romana Norte </v>
      </c>
      <c r="H71" s="141" t="str">
        <f>VLOOKUP(E71,VIP!$A$2:$O21447,7,FALSE)</f>
        <v>Si</v>
      </c>
      <c r="I71" s="141" t="str">
        <f>VLOOKUP(E71,VIP!$A$2:$O13412,8,FALSE)</f>
        <v>Si</v>
      </c>
      <c r="J71" s="141" t="str">
        <f>VLOOKUP(E71,VIP!$A$2:$O13362,8,FALSE)</f>
        <v>Si</v>
      </c>
      <c r="K71" s="141" t="str">
        <f>VLOOKUP(E71,VIP!$A$2:$O16936,6,0)</f>
        <v>SI</v>
      </c>
      <c r="L71" s="153" t="s">
        <v>2409</v>
      </c>
      <c r="M71" s="93" t="s">
        <v>2437</v>
      </c>
      <c r="N71" s="93" t="s">
        <v>2443</v>
      </c>
      <c r="O71" s="141" t="s">
        <v>2444</v>
      </c>
      <c r="P71" s="153"/>
      <c r="Q71" s="93" t="s">
        <v>2409</v>
      </c>
    </row>
    <row r="72" spans="1:17" ht="18" x14ac:dyDescent="0.25">
      <c r="A72" s="141" t="str">
        <f>VLOOKUP(E72,'LISTADO ATM'!$A$2:$C$901,3,0)</f>
        <v>DISTRITO NACIONAL</v>
      </c>
      <c r="B72" s="154" t="s">
        <v>2666</v>
      </c>
      <c r="C72" s="94">
        <v>44471.713425925926</v>
      </c>
      <c r="D72" s="94" t="s">
        <v>2440</v>
      </c>
      <c r="E72" s="156">
        <v>836</v>
      </c>
      <c r="F72" s="154" t="str">
        <f>VLOOKUP(E72,VIP!$A$2:$O16487,2,0)</f>
        <v>DRBR836</v>
      </c>
      <c r="G72" s="141" t="str">
        <f>VLOOKUP(E72,'LISTADO ATM'!$A$2:$B$900,2,0)</f>
        <v xml:space="preserve">ATM UNP Plaza Luperón </v>
      </c>
      <c r="H72" s="141" t="str">
        <f>VLOOKUP(E72,VIP!$A$2:$O21448,7,FALSE)</f>
        <v>Si</v>
      </c>
      <c r="I72" s="141" t="str">
        <f>VLOOKUP(E72,VIP!$A$2:$O13413,8,FALSE)</f>
        <v>Si</v>
      </c>
      <c r="J72" s="141" t="str">
        <f>VLOOKUP(E72,VIP!$A$2:$O13363,8,FALSE)</f>
        <v>Si</v>
      </c>
      <c r="K72" s="141" t="str">
        <f>VLOOKUP(E72,VIP!$A$2:$O16937,6,0)</f>
        <v>NO</v>
      </c>
      <c r="L72" s="153" t="s">
        <v>2409</v>
      </c>
      <c r="M72" s="160" t="s">
        <v>2530</v>
      </c>
      <c r="N72" s="93" t="s">
        <v>2443</v>
      </c>
      <c r="O72" s="141" t="s">
        <v>2444</v>
      </c>
      <c r="P72" s="153"/>
      <c r="Q72" s="161">
        <v>44472.601550925923</v>
      </c>
    </row>
    <row r="73" spans="1:17" ht="18" x14ac:dyDescent="0.25">
      <c r="A73" s="141" t="str">
        <f>VLOOKUP(E73,'LISTADO ATM'!$A$2:$C$901,3,0)</f>
        <v>DISTRITO NACIONAL</v>
      </c>
      <c r="B73" s="154" t="s">
        <v>2667</v>
      </c>
      <c r="C73" s="94">
        <v>44471.712152777778</v>
      </c>
      <c r="D73" s="94" t="s">
        <v>2440</v>
      </c>
      <c r="E73" s="156">
        <v>298</v>
      </c>
      <c r="F73" s="154" t="str">
        <f>VLOOKUP(E73,VIP!$A$2:$O16488,2,0)</f>
        <v>DRBR298</v>
      </c>
      <c r="G73" s="141" t="str">
        <f>VLOOKUP(E73,'LISTADO ATM'!$A$2:$B$900,2,0)</f>
        <v xml:space="preserve">ATM S/M Aprezio Engombe </v>
      </c>
      <c r="H73" s="141" t="str">
        <f>VLOOKUP(E73,VIP!$A$2:$O21449,7,FALSE)</f>
        <v>Si</v>
      </c>
      <c r="I73" s="141" t="str">
        <f>VLOOKUP(E73,VIP!$A$2:$O13414,8,FALSE)</f>
        <v>Si</v>
      </c>
      <c r="J73" s="141" t="str">
        <f>VLOOKUP(E73,VIP!$A$2:$O13364,8,FALSE)</f>
        <v>Si</v>
      </c>
      <c r="K73" s="141" t="str">
        <f>VLOOKUP(E73,VIP!$A$2:$O16938,6,0)</f>
        <v>NO</v>
      </c>
      <c r="L73" s="153" t="s">
        <v>2409</v>
      </c>
      <c r="M73" s="160" t="s">
        <v>2530</v>
      </c>
      <c r="N73" s="93" t="s">
        <v>2443</v>
      </c>
      <c r="O73" s="141" t="s">
        <v>2444</v>
      </c>
      <c r="P73" s="153"/>
      <c r="Q73" s="161">
        <v>44472.601134259261</v>
      </c>
    </row>
    <row r="74" spans="1:17" ht="18" x14ac:dyDescent="0.25">
      <c r="A74" s="141" t="str">
        <f>VLOOKUP(E74,'LISTADO ATM'!$A$2:$C$901,3,0)</f>
        <v>ESTE</v>
      </c>
      <c r="B74" s="154" t="s">
        <v>2668</v>
      </c>
      <c r="C74" s="94">
        <v>44471.710347222222</v>
      </c>
      <c r="D74" s="94" t="s">
        <v>2174</v>
      </c>
      <c r="E74" s="156">
        <v>795</v>
      </c>
      <c r="F74" s="154" t="str">
        <f>VLOOKUP(E74,VIP!$A$2:$O16489,2,0)</f>
        <v>DRBR795</v>
      </c>
      <c r="G74" s="141" t="str">
        <f>VLOOKUP(E74,'LISTADO ATM'!$A$2:$B$900,2,0)</f>
        <v xml:space="preserve">ATM UNP Guaymate (La Romana) </v>
      </c>
      <c r="H74" s="141" t="str">
        <f>VLOOKUP(E74,VIP!$A$2:$O21450,7,FALSE)</f>
        <v>Si</v>
      </c>
      <c r="I74" s="141" t="str">
        <f>VLOOKUP(E74,VIP!$A$2:$O13415,8,FALSE)</f>
        <v>Si</v>
      </c>
      <c r="J74" s="141" t="str">
        <f>VLOOKUP(E74,VIP!$A$2:$O13365,8,FALSE)</f>
        <v>Si</v>
      </c>
      <c r="K74" s="141" t="str">
        <f>VLOOKUP(E74,VIP!$A$2:$O16939,6,0)</f>
        <v>NO</v>
      </c>
      <c r="L74" s="153" t="s">
        <v>2238</v>
      </c>
      <c r="M74" s="93" t="s">
        <v>2437</v>
      </c>
      <c r="N74" s="93" t="s">
        <v>2443</v>
      </c>
      <c r="O74" s="141" t="s">
        <v>2445</v>
      </c>
      <c r="P74" s="153"/>
      <c r="Q74" s="93" t="s">
        <v>2238</v>
      </c>
    </row>
    <row r="75" spans="1:17" ht="18" x14ac:dyDescent="0.25">
      <c r="A75" s="141" t="str">
        <f>VLOOKUP(E75,'LISTADO ATM'!$A$2:$C$901,3,0)</f>
        <v>NORTE</v>
      </c>
      <c r="B75" s="154" t="s">
        <v>2669</v>
      </c>
      <c r="C75" s="94">
        <v>44471.708506944444</v>
      </c>
      <c r="D75" s="94" t="s">
        <v>2175</v>
      </c>
      <c r="E75" s="156">
        <v>666</v>
      </c>
      <c r="F75" s="154" t="str">
        <f>VLOOKUP(E75,VIP!$A$2:$O16490,2,0)</f>
        <v>DRBR666</v>
      </c>
      <c r="G75" s="141" t="str">
        <f>VLOOKUP(E75,'LISTADO ATM'!$A$2:$B$900,2,0)</f>
        <v>ATM S/M El Porvernir Libert</v>
      </c>
      <c r="H75" s="141" t="str">
        <f>VLOOKUP(E75,VIP!$A$2:$O21451,7,FALSE)</f>
        <v>N/A</v>
      </c>
      <c r="I75" s="141" t="str">
        <f>VLOOKUP(E75,VIP!$A$2:$O13416,8,FALSE)</f>
        <v>N/A</v>
      </c>
      <c r="J75" s="141" t="str">
        <f>VLOOKUP(E75,VIP!$A$2:$O13366,8,FALSE)</f>
        <v>N/A</v>
      </c>
      <c r="K75" s="141" t="str">
        <f>VLOOKUP(E75,VIP!$A$2:$O16940,6,0)</f>
        <v>N/A</v>
      </c>
      <c r="L75" s="153" t="s">
        <v>2238</v>
      </c>
      <c r="M75" s="160" t="s">
        <v>2530</v>
      </c>
      <c r="N75" s="93" t="s">
        <v>2443</v>
      </c>
      <c r="O75" s="141" t="s">
        <v>2631</v>
      </c>
      <c r="P75" s="153"/>
      <c r="Q75" s="161">
        <v>44472.538645833331</v>
      </c>
    </row>
    <row r="76" spans="1:17" ht="18" x14ac:dyDescent="0.25">
      <c r="A76" s="141" t="str">
        <f>VLOOKUP(E76,'LISTADO ATM'!$A$2:$C$901,3,0)</f>
        <v>SUR</v>
      </c>
      <c r="B76" s="154" t="s">
        <v>2670</v>
      </c>
      <c r="C76" s="94">
        <v>44471.695902777778</v>
      </c>
      <c r="D76" s="94" t="s">
        <v>2459</v>
      </c>
      <c r="E76" s="156">
        <v>296</v>
      </c>
      <c r="F76" s="154" t="str">
        <f>VLOOKUP(E76,VIP!$A$2:$O16491,2,0)</f>
        <v>DRBR296</v>
      </c>
      <c r="G76" s="141" t="str">
        <f>VLOOKUP(E76,'LISTADO ATM'!$A$2:$B$900,2,0)</f>
        <v>ATM Estación BANICOMB (Baní)  ECO Petroleo</v>
      </c>
      <c r="H76" s="141" t="str">
        <f>VLOOKUP(E76,VIP!$A$2:$O21452,7,FALSE)</f>
        <v>Si</v>
      </c>
      <c r="I76" s="141" t="str">
        <f>VLOOKUP(E76,VIP!$A$2:$O13417,8,FALSE)</f>
        <v>Si</v>
      </c>
      <c r="J76" s="141" t="str">
        <f>VLOOKUP(E76,VIP!$A$2:$O13367,8,FALSE)</f>
        <v>Si</v>
      </c>
      <c r="K76" s="141" t="str">
        <f>VLOOKUP(E76,VIP!$A$2:$O16941,6,0)</f>
        <v>NO</v>
      </c>
      <c r="L76" s="153" t="s">
        <v>2409</v>
      </c>
      <c r="M76" s="93" t="s">
        <v>2437</v>
      </c>
      <c r="N76" s="93" t="s">
        <v>2443</v>
      </c>
      <c r="O76" s="141" t="s">
        <v>2612</v>
      </c>
      <c r="P76" s="153"/>
      <c r="Q76" s="93" t="s">
        <v>2409</v>
      </c>
    </row>
    <row r="77" spans="1:17" ht="18" x14ac:dyDescent="0.25">
      <c r="A77" s="141" t="str">
        <f>VLOOKUP(E77,'LISTADO ATM'!$A$2:$C$901,3,0)</f>
        <v>DISTRITO NACIONAL</v>
      </c>
      <c r="B77" s="154" t="s">
        <v>2671</v>
      </c>
      <c r="C77" s="94">
        <v>44471.692025462966</v>
      </c>
      <c r="D77" s="94" t="s">
        <v>2440</v>
      </c>
      <c r="E77" s="156">
        <v>958</v>
      </c>
      <c r="F77" s="154" t="str">
        <f>VLOOKUP(E77,VIP!$A$2:$O16492,2,0)</f>
        <v>DRBR958</v>
      </c>
      <c r="G77" s="141" t="str">
        <f>VLOOKUP(E77,'LISTADO ATM'!$A$2:$B$900,2,0)</f>
        <v xml:space="preserve">ATM Olé Aut. San Isidro </v>
      </c>
      <c r="H77" s="141" t="str">
        <f>VLOOKUP(E77,VIP!$A$2:$O21453,7,FALSE)</f>
        <v>Si</v>
      </c>
      <c r="I77" s="141" t="str">
        <f>VLOOKUP(E77,VIP!$A$2:$O13418,8,FALSE)</f>
        <v>Si</v>
      </c>
      <c r="J77" s="141" t="str">
        <f>VLOOKUP(E77,VIP!$A$2:$O13368,8,FALSE)</f>
        <v>Si</v>
      </c>
      <c r="K77" s="141" t="str">
        <f>VLOOKUP(E77,VIP!$A$2:$O16942,6,0)</f>
        <v>NO</v>
      </c>
      <c r="L77" s="153" t="s">
        <v>2433</v>
      </c>
      <c r="M77" s="93" t="s">
        <v>2437</v>
      </c>
      <c r="N77" s="93" t="s">
        <v>2443</v>
      </c>
      <c r="O77" s="141" t="s">
        <v>2444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DISTRITO NACIONAL</v>
      </c>
      <c r="B78" s="154" t="s">
        <v>2672</v>
      </c>
      <c r="C78" s="94">
        <v>44471.663287037038</v>
      </c>
      <c r="D78" s="94" t="s">
        <v>2174</v>
      </c>
      <c r="E78" s="156">
        <v>567</v>
      </c>
      <c r="F78" s="154" t="str">
        <f>VLOOKUP(E78,VIP!$A$2:$O16493,2,0)</f>
        <v>DRBR015</v>
      </c>
      <c r="G78" s="141" t="str">
        <f>VLOOKUP(E78,'LISTADO ATM'!$A$2:$B$900,2,0)</f>
        <v xml:space="preserve">ATM Oficina Máximo Gómez </v>
      </c>
      <c r="H78" s="141" t="str">
        <f>VLOOKUP(E78,VIP!$A$2:$O21454,7,FALSE)</f>
        <v>Si</v>
      </c>
      <c r="I78" s="141" t="str">
        <f>VLOOKUP(E78,VIP!$A$2:$O13419,8,FALSE)</f>
        <v>Si</v>
      </c>
      <c r="J78" s="141" t="str">
        <f>VLOOKUP(E78,VIP!$A$2:$O13369,8,FALSE)</f>
        <v>Si</v>
      </c>
      <c r="K78" s="141" t="str">
        <f>VLOOKUP(E78,VIP!$A$2:$O16943,6,0)</f>
        <v>NO</v>
      </c>
      <c r="L78" s="153" t="s">
        <v>2212</v>
      </c>
      <c r="M78" s="93" t="s">
        <v>2437</v>
      </c>
      <c r="N78" s="93" t="s">
        <v>2443</v>
      </c>
      <c r="O78" s="141" t="s">
        <v>2445</v>
      </c>
      <c r="P78" s="153"/>
      <c r="Q78" s="93" t="s">
        <v>2212</v>
      </c>
    </row>
    <row r="79" spans="1:17" ht="18" x14ac:dyDescent="0.25">
      <c r="A79" s="141" t="str">
        <f>VLOOKUP(E79,'LISTADO ATM'!$A$2:$C$901,3,0)</f>
        <v>NORTE</v>
      </c>
      <c r="B79" s="154" t="s">
        <v>2673</v>
      </c>
      <c r="C79" s="94">
        <v>44471.644456018519</v>
      </c>
      <c r="D79" s="94" t="s">
        <v>2629</v>
      </c>
      <c r="E79" s="156">
        <v>22</v>
      </c>
      <c r="F79" s="154" t="str">
        <f>VLOOKUP(E79,VIP!$A$2:$O16494,2,0)</f>
        <v>DRBR813</v>
      </c>
      <c r="G79" s="141" t="str">
        <f>VLOOKUP(E79,'LISTADO ATM'!$A$2:$B$900,2,0)</f>
        <v>ATM S/M Olimpico (Santiago)</v>
      </c>
      <c r="H79" s="141" t="str">
        <f>VLOOKUP(E79,VIP!$A$2:$O21455,7,FALSE)</f>
        <v>Si</v>
      </c>
      <c r="I79" s="141" t="str">
        <f>VLOOKUP(E79,VIP!$A$2:$O13420,8,FALSE)</f>
        <v>Si</v>
      </c>
      <c r="J79" s="141" t="str">
        <f>VLOOKUP(E79,VIP!$A$2:$O13370,8,FALSE)</f>
        <v>Si</v>
      </c>
      <c r="K79" s="141" t="str">
        <f>VLOOKUP(E79,VIP!$A$2:$O16944,6,0)</f>
        <v>NO</v>
      </c>
      <c r="L79" s="153" t="s">
        <v>2409</v>
      </c>
      <c r="M79" s="93" t="s">
        <v>2437</v>
      </c>
      <c r="N79" s="93" t="s">
        <v>2443</v>
      </c>
      <c r="O79" s="141" t="s">
        <v>2628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DISTRITO NACIONAL</v>
      </c>
      <c r="B80" s="154" t="s">
        <v>2674</v>
      </c>
      <c r="C80" s="94">
        <v>44471.642835648148</v>
      </c>
      <c r="D80" s="94" t="s">
        <v>2459</v>
      </c>
      <c r="E80" s="156">
        <v>527</v>
      </c>
      <c r="F80" s="154" t="str">
        <f>VLOOKUP(E80,VIP!$A$2:$O16495,2,0)</f>
        <v>DRBR527</v>
      </c>
      <c r="G80" s="141" t="str">
        <f>VLOOKUP(E80,'LISTADO ATM'!$A$2:$B$900,2,0)</f>
        <v>ATM Oficina Zona Oriental II</v>
      </c>
      <c r="H80" s="141" t="str">
        <f>VLOOKUP(E80,VIP!$A$2:$O21456,7,FALSE)</f>
        <v>Si</v>
      </c>
      <c r="I80" s="141" t="str">
        <f>VLOOKUP(E80,VIP!$A$2:$O13421,8,FALSE)</f>
        <v>Si</v>
      </c>
      <c r="J80" s="141" t="str">
        <f>VLOOKUP(E80,VIP!$A$2:$O13371,8,FALSE)</f>
        <v>Si</v>
      </c>
      <c r="K80" s="141" t="str">
        <f>VLOOKUP(E80,VIP!$A$2:$O16945,6,0)</f>
        <v>SI</v>
      </c>
      <c r="L80" s="153" t="s">
        <v>2409</v>
      </c>
      <c r="M80" s="93" t="s">
        <v>2437</v>
      </c>
      <c r="N80" s="93" t="s">
        <v>2443</v>
      </c>
      <c r="O80" s="141" t="s">
        <v>2612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DISTRITO NACIONAL</v>
      </c>
      <c r="B81" s="154" t="s">
        <v>2675</v>
      </c>
      <c r="C81" s="94">
        <v>44471.628020833334</v>
      </c>
      <c r="D81" s="94" t="s">
        <v>2440</v>
      </c>
      <c r="E81" s="156">
        <v>790</v>
      </c>
      <c r="F81" s="154" t="str">
        <f>VLOOKUP(E81,VIP!$A$2:$O16496,2,0)</f>
        <v>DRBR16I</v>
      </c>
      <c r="G81" s="141" t="str">
        <f>VLOOKUP(E81,'LISTADO ATM'!$A$2:$B$900,2,0)</f>
        <v xml:space="preserve">ATM Oficina Bella Vista Mall I </v>
      </c>
      <c r="H81" s="141" t="str">
        <f>VLOOKUP(E81,VIP!$A$2:$O21457,7,FALSE)</f>
        <v>Si</v>
      </c>
      <c r="I81" s="141" t="str">
        <f>VLOOKUP(E81,VIP!$A$2:$O13422,8,FALSE)</f>
        <v>Si</v>
      </c>
      <c r="J81" s="141" t="str">
        <f>VLOOKUP(E81,VIP!$A$2:$O13372,8,FALSE)</f>
        <v>Si</v>
      </c>
      <c r="K81" s="141" t="str">
        <f>VLOOKUP(E81,VIP!$A$2:$O16946,6,0)</f>
        <v>SI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17" ht="18" x14ac:dyDescent="0.25">
      <c r="A82" s="141" t="str">
        <f>VLOOKUP(E82,'LISTADO ATM'!$A$2:$C$901,3,0)</f>
        <v>DISTRITO NACIONAL</v>
      </c>
      <c r="B82" s="154" t="s">
        <v>2644</v>
      </c>
      <c r="C82" s="94">
        <v>44471.620810185188</v>
      </c>
      <c r="D82" s="94" t="s">
        <v>2174</v>
      </c>
      <c r="E82" s="156">
        <v>267</v>
      </c>
      <c r="F82" s="154" t="str">
        <f>VLOOKUP(E82,VIP!$A$2:$O16474,2,0)</f>
        <v>DRBR267</v>
      </c>
      <c r="G82" s="141" t="str">
        <f>VLOOKUP(E82,'LISTADO ATM'!$A$2:$B$900,2,0)</f>
        <v xml:space="preserve">ATM Centro de Caja México </v>
      </c>
      <c r="H82" s="141" t="str">
        <f>VLOOKUP(E82,VIP!$A$2:$O21435,7,FALSE)</f>
        <v>Si</v>
      </c>
      <c r="I82" s="141" t="str">
        <f>VLOOKUP(E82,VIP!$A$2:$O13400,8,FALSE)</f>
        <v>Si</v>
      </c>
      <c r="J82" s="141" t="str">
        <f>VLOOKUP(E82,VIP!$A$2:$O13350,8,FALSE)</f>
        <v>Si</v>
      </c>
      <c r="K82" s="141" t="str">
        <f>VLOOKUP(E82,VIP!$A$2:$O16924,6,0)</f>
        <v>NO</v>
      </c>
      <c r="L82" s="153" t="s">
        <v>2455</v>
      </c>
      <c r="M82" s="93" t="s">
        <v>2437</v>
      </c>
      <c r="N82" s="93" t="s">
        <v>2443</v>
      </c>
      <c r="O82" s="141" t="s">
        <v>2445</v>
      </c>
      <c r="P82" s="153"/>
      <c r="Q82" s="93" t="s">
        <v>2455</v>
      </c>
    </row>
    <row r="83" spans="1:17" ht="18" x14ac:dyDescent="0.25">
      <c r="A83" s="141" t="str">
        <f>VLOOKUP(E83,'LISTADO ATM'!$A$2:$C$901,3,0)</f>
        <v>NORTE</v>
      </c>
      <c r="B83" s="154" t="s">
        <v>2645</v>
      </c>
      <c r="C83" s="94">
        <v>44471.583715277775</v>
      </c>
      <c r="D83" s="94" t="s">
        <v>2175</v>
      </c>
      <c r="E83" s="156">
        <v>732</v>
      </c>
      <c r="F83" s="154" t="str">
        <f>VLOOKUP(E83,VIP!$A$2:$O16476,2,0)</f>
        <v>DRBR12H</v>
      </c>
      <c r="G83" s="141" t="str">
        <f>VLOOKUP(E83,'LISTADO ATM'!$A$2:$B$900,2,0)</f>
        <v xml:space="preserve">ATM Molino del Valle (Santiago) </v>
      </c>
      <c r="H83" s="141" t="str">
        <f>VLOOKUP(E83,VIP!$A$2:$O21437,7,FALSE)</f>
        <v>Si</v>
      </c>
      <c r="I83" s="141" t="str">
        <f>VLOOKUP(E83,VIP!$A$2:$O13402,8,FALSE)</f>
        <v>Si</v>
      </c>
      <c r="J83" s="141" t="str">
        <f>VLOOKUP(E83,VIP!$A$2:$O13352,8,FALSE)</f>
        <v>Si</v>
      </c>
      <c r="K83" s="141" t="str">
        <f>VLOOKUP(E83,VIP!$A$2:$O16926,6,0)</f>
        <v>NO</v>
      </c>
      <c r="L83" s="153" t="s">
        <v>2212</v>
      </c>
      <c r="M83" s="160" t="s">
        <v>2530</v>
      </c>
      <c r="N83" s="93" t="s">
        <v>2443</v>
      </c>
      <c r="O83" s="141" t="s">
        <v>2631</v>
      </c>
      <c r="P83" s="153"/>
      <c r="Q83" s="161">
        <v>44472.536030092589</v>
      </c>
    </row>
    <row r="84" spans="1:17" ht="18" x14ac:dyDescent="0.25">
      <c r="A84" s="141" t="str">
        <f>VLOOKUP(E84,'LISTADO ATM'!$A$2:$C$901,3,0)</f>
        <v>DISTRITO NACIONAL</v>
      </c>
      <c r="B84" s="154" t="s">
        <v>2646</v>
      </c>
      <c r="C84" s="94">
        <v>44471.582592592589</v>
      </c>
      <c r="D84" s="94" t="s">
        <v>2174</v>
      </c>
      <c r="E84" s="156">
        <v>389</v>
      </c>
      <c r="F84" s="154" t="str">
        <f>VLOOKUP(E84,VIP!$A$2:$O16478,2,0)</f>
        <v>DRBR389</v>
      </c>
      <c r="G84" s="141" t="str">
        <f>VLOOKUP(E84,'LISTADO ATM'!$A$2:$B$900,2,0)</f>
        <v xml:space="preserve">ATM Casino Hotel Princess </v>
      </c>
      <c r="H84" s="141" t="str">
        <f>VLOOKUP(E84,VIP!$A$2:$O21439,7,FALSE)</f>
        <v>Si</v>
      </c>
      <c r="I84" s="141" t="str">
        <f>VLOOKUP(E84,VIP!$A$2:$O13404,8,FALSE)</f>
        <v>Si</v>
      </c>
      <c r="J84" s="141" t="str">
        <f>VLOOKUP(E84,VIP!$A$2:$O13354,8,FALSE)</f>
        <v>Si</v>
      </c>
      <c r="K84" s="141" t="str">
        <f>VLOOKUP(E84,VIP!$A$2:$O16928,6,0)</f>
        <v>NO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17" ht="18" x14ac:dyDescent="0.25">
      <c r="A85" s="141" t="str">
        <f>VLOOKUP(E85,'LISTADO ATM'!$A$2:$C$901,3,0)</f>
        <v>DISTRITO NACIONAL</v>
      </c>
      <c r="B85" s="154" t="s">
        <v>2647</v>
      </c>
      <c r="C85" s="94">
        <v>44471.581921296296</v>
      </c>
      <c r="D85" s="94" t="s">
        <v>2174</v>
      </c>
      <c r="E85" s="156">
        <v>902</v>
      </c>
      <c r="F85" s="154" t="str">
        <f>VLOOKUP(E85,VIP!$A$2:$O16479,2,0)</f>
        <v>DRBR16A</v>
      </c>
      <c r="G85" s="141" t="str">
        <f>VLOOKUP(E85,'LISTADO ATM'!$A$2:$B$900,2,0)</f>
        <v xml:space="preserve">ATM Oficina Plaza Florida </v>
      </c>
      <c r="H85" s="141" t="str">
        <f>VLOOKUP(E85,VIP!$A$2:$O21440,7,FALSE)</f>
        <v>Si</v>
      </c>
      <c r="I85" s="141" t="str">
        <f>VLOOKUP(E85,VIP!$A$2:$O13405,8,FALSE)</f>
        <v>Si</v>
      </c>
      <c r="J85" s="141" t="str">
        <f>VLOOKUP(E85,VIP!$A$2:$O13355,8,FALSE)</f>
        <v>Si</v>
      </c>
      <c r="K85" s="141" t="str">
        <f>VLOOKUP(E85,VIP!$A$2:$O16929,6,0)</f>
        <v>NO</v>
      </c>
      <c r="L85" s="153" t="s">
        <v>2212</v>
      </c>
      <c r="M85" s="93" t="s">
        <v>2437</v>
      </c>
      <c r="N85" s="93" t="s">
        <v>2443</v>
      </c>
      <c r="O85" s="141" t="s">
        <v>2445</v>
      </c>
      <c r="P85" s="153"/>
      <c r="Q85" s="93" t="s">
        <v>2212</v>
      </c>
    </row>
    <row r="86" spans="1:17" ht="18" x14ac:dyDescent="0.25">
      <c r="A86" s="141" t="str">
        <f>VLOOKUP(E86,'LISTADO ATM'!$A$2:$C$901,3,0)</f>
        <v>NORTE</v>
      </c>
      <c r="B86" s="154" t="s">
        <v>2648</v>
      </c>
      <c r="C86" s="94">
        <v>44471.58152777778</v>
      </c>
      <c r="D86" s="94" t="s">
        <v>2175</v>
      </c>
      <c r="E86" s="156">
        <v>275</v>
      </c>
      <c r="F86" s="154" t="str">
        <f>VLOOKUP(E86,VIP!$A$2:$O16480,2,0)</f>
        <v>DRBR275</v>
      </c>
      <c r="G86" s="141" t="str">
        <f>VLOOKUP(E86,'LISTADO ATM'!$A$2:$B$900,2,0)</f>
        <v xml:space="preserve">ATM Autobanco Duarte Stgo. II </v>
      </c>
      <c r="H86" s="141" t="str">
        <f>VLOOKUP(E86,VIP!$A$2:$O21441,7,FALSE)</f>
        <v>Si</v>
      </c>
      <c r="I86" s="141" t="str">
        <f>VLOOKUP(E86,VIP!$A$2:$O13406,8,FALSE)</f>
        <v>Si</v>
      </c>
      <c r="J86" s="141" t="str">
        <f>VLOOKUP(E86,VIP!$A$2:$O13356,8,FALSE)</f>
        <v>Si</v>
      </c>
      <c r="K86" s="141" t="str">
        <f>VLOOKUP(E86,VIP!$A$2:$O16930,6,0)</f>
        <v>NO</v>
      </c>
      <c r="L86" s="153" t="s">
        <v>2212</v>
      </c>
      <c r="M86" s="160" t="s">
        <v>2530</v>
      </c>
      <c r="N86" s="93" t="s">
        <v>2443</v>
      </c>
      <c r="O86" s="141" t="s">
        <v>2631</v>
      </c>
      <c r="P86" s="153"/>
      <c r="Q86" s="161">
        <v>44472.442557870374</v>
      </c>
    </row>
    <row r="87" spans="1:17" ht="18" x14ac:dyDescent="0.25">
      <c r="A87" s="141" t="str">
        <f>VLOOKUP(E87,'LISTADO ATM'!$A$2:$C$901,3,0)</f>
        <v>ESTE</v>
      </c>
      <c r="B87" s="154" t="s">
        <v>2649</v>
      </c>
      <c r="C87" s="94">
        <v>44471.573009259257</v>
      </c>
      <c r="D87" s="94" t="s">
        <v>2459</v>
      </c>
      <c r="E87" s="156">
        <v>608</v>
      </c>
      <c r="F87" s="154" t="str">
        <f>VLOOKUP(E87,VIP!$A$2:$O16481,2,0)</f>
        <v>DRBR305</v>
      </c>
      <c r="G87" s="141" t="str">
        <f>VLOOKUP(E87,'LISTADO ATM'!$A$2:$B$900,2,0)</f>
        <v xml:space="preserve">ATM Oficina Jumbo (San Pedro) </v>
      </c>
      <c r="H87" s="141" t="str">
        <f>VLOOKUP(E87,VIP!$A$2:$O21442,7,FALSE)</f>
        <v>Si</v>
      </c>
      <c r="I87" s="141" t="str">
        <f>VLOOKUP(E87,VIP!$A$2:$O13407,8,FALSE)</f>
        <v>Si</v>
      </c>
      <c r="J87" s="141" t="str">
        <f>VLOOKUP(E87,VIP!$A$2:$O13357,8,FALSE)</f>
        <v>Si</v>
      </c>
      <c r="K87" s="141" t="str">
        <f>VLOOKUP(E87,VIP!$A$2:$O16931,6,0)</f>
        <v>SI</v>
      </c>
      <c r="L87" s="153" t="s">
        <v>2409</v>
      </c>
      <c r="M87" s="93" t="s">
        <v>2437</v>
      </c>
      <c r="N87" s="93" t="s">
        <v>2443</v>
      </c>
      <c r="O87" s="141" t="s">
        <v>2612</v>
      </c>
      <c r="P87" s="153"/>
      <c r="Q87" s="93" t="s">
        <v>2409</v>
      </c>
    </row>
    <row r="88" spans="1:17" ht="18" x14ac:dyDescent="0.25">
      <c r="A88" s="141" t="str">
        <f>VLOOKUP(E88,'LISTADO ATM'!$A$2:$C$901,3,0)</f>
        <v>SUR</v>
      </c>
      <c r="B88" s="154" t="s">
        <v>2650</v>
      </c>
      <c r="C88" s="94">
        <v>44471.56931712963</v>
      </c>
      <c r="D88" s="94" t="s">
        <v>2440</v>
      </c>
      <c r="E88" s="156">
        <v>403</v>
      </c>
      <c r="F88" s="154" t="str">
        <f>VLOOKUP(E88,VIP!$A$2:$O16482,2,0)</f>
        <v>DRBR403</v>
      </c>
      <c r="G88" s="141" t="str">
        <f>VLOOKUP(E88,'LISTADO ATM'!$A$2:$B$900,2,0)</f>
        <v xml:space="preserve">ATM Oficina Vicente Noble </v>
      </c>
      <c r="H88" s="141" t="str">
        <f>VLOOKUP(E88,VIP!$A$2:$O21443,7,FALSE)</f>
        <v>Si</v>
      </c>
      <c r="I88" s="141" t="str">
        <f>VLOOKUP(E88,VIP!$A$2:$O13408,8,FALSE)</f>
        <v>Si</v>
      </c>
      <c r="J88" s="141" t="str">
        <f>VLOOKUP(E88,VIP!$A$2:$O13358,8,FALSE)</f>
        <v>Si</v>
      </c>
      <c r="K88" s="141" t="str">
        <f>VLOOKUP(E88,VIP!$A$2:$O16932,6,0)</f>
        <v>NO</v>
      </c>
      <c r="L88" s="153" t="s">
        <v>2409</v>
      </c>
      <c r="M88" s="93" t="s">
        <v>2437</v>
      </c>
      <c r="N88" s="93" t="s">
        <v>2443</v>
      </c>
      <c r="O88" s="141" t="s">
        <v>2444</v>
      </c>
      <c r="P88" s="153"/>
      <c r="Q88" s="93" t="s">
        <v>2409</v>
      </c>
    </row>
    <row r="89" spans="1:17" ht="18" x14ac:dyDescent="0.25">
      <c r="A89" s="141" t="str">
        <f>VLOOKUP(E89,'LISTADO ATM'!$A$2:$C$901,3,0)</f>
        <v>DISTRITO NACIONAL</v>
      </c>
      <c r="B89" s="154" t="s">
        <v>2651</v>
      </c>
      <c r="C89" s="94">
        <v>44471.549571759257</v>
      </c>
      <c r="D89" s="94" t="s">
        <v>2174</v>
      </c>
      <c r="E89" s="156">
        <v>281</v>
      </c>
      <c r="F89" s="154" t="str">
        <f>VLOOKUP(E89,VIP!$A$2:$O16485,2,0)</f>
        <v>DRBR737</v>
      </c>
      <c r="G89" s="141" t="str">
        <f>VLOOKUP(E89,'LISTADO ATM'!$A$2:$B$900,2,0)</f>
        <v xml:space="preserve">ATM S/M Pola Independencia </v>
      </c>
      <c r="H89" s="141" t="str">
        <f>VLOOKUP(E89,VIP!$A$2:$O21446,7,FALSE)</f>
        <v>Si</v>
      </c>
      <c r="I89" s="141" t="str">
        <f>VLOOKUP(E89,VIP!$A$2:$O13411,8,FALSE)</f>
        <v>Si</v>
      </c>
      <c r="J89" s="141" t="str">
        <f>VLOOKUP(E89,VIP!$A$2:$O13361,8,FALSE)</f>
        <v>Si</v>
      </c>
      <c r="K89" s="141" t="str">
        <f>VLOOKUP(E89,VIP!$A$2:$O16935,6,0)</f>
        <v>NO</v>
      </c>
      <c r="L89" s="153" t="s">
        <v>2238</v>
      </c>
      <c r="M89" s="93" t="s">
        <v>2437</v>
      </c>
      <c r="N89" s="93" t="s">
        <v>2443</v>
      </c>
      <c r="O89" s="141" t="s">
        <v>2445</v>
      </c>
      <c r="P89" s="153"/>
      <c r="Q89" s="93" t="s">
        <v>2238</v>
      </c>
    </row>
    <row r="90" spans="1:17" ht="18" x14ac:dyDescent="0.25">
      <c r="A90" s="141" t="str">
        <f>VLOOKUP(E90,'LISTADO ATM'!$A$2:$C$901,3,0)</f>
        <v>ESTE</v>
      </c>
      <c r="B90" s="154" t="s">
        <v>2652</v>
      </c>
      <c r="C90" s="94">
        <v>44471.495138888888</v>
      </c>
      <c r="D90" s="94" t="s">
        <v>2440</v>
      </c>
      <c r="E90" s="156">
        <v>480</v>
      </c>
      <c r="F90" s="154" t="str">
        <f>VLOOKUP(E90,VIP!$A$2:$O16487,2,0)</f>
        <v>DRBR480</v>
      </c>
      <c r="G90" s="141" t="str">
        <f>VLOOKUP(E90,'LISTADO ATM'!$A$2:$B$900,2,0)</f>
        <v>ATM UNP Farmaconal Higuey</v>
      </c>
      <c r="H90" s="141" t="str">
        <f>VLOOKUP(E90,VIP!$A$2:$O21448,7,FALSE)</f>
        <v>N/A</v>
      </c>
      <c r="I90" s="141" t="str">
        <f>VLOOKUP(E90,VIP!$A$2:$O13413,8,FALSE)</f>
        <v>N/A</v>
      </c>
      <c r="J90" s="141" t="str">
        <f>VLOOKUP(E90,VIP!$A$2:$O13363,8,FALSE)</f>
        <v>N/A</v>
      </c>
      <c r="K90" s="141" t="str">
        <f>VLOOKUP(E90,VIP!$A$2:$O16937,6,0)</f>
        <v>N/A</v>
      </c>
      <c r="L90" s="153" t="s">
        <v>2409</v>
      </c>
      <c r="M90" s="93" t="s">
        <v>2437</v>
      </c>
      <c r="N90" s="93" t="s">
        <v>2443</v>
      </c>
      <c r="O90" s="141" t="s">
        <v>2444</v>
      </c>
      <c r="P90" s="153"/>
      <c r="Q90" s="93" t="s">
        <v>2409</v>
      </c>
    </row>
    <row r="91" spans="1:17" ht="18" x14ac:dyDescent="0.25">
      <c r="A91" s="141" t="str">
        <f>VLOOKUP(E91,'LISTADO ATM'!$A$2:$C$901,3,0)</f>
        <v>DISTRITO NACIONAL</v>
      </c>
      <c r="B91" s="154" t="s">
        <v>2653</v>
      </c>
      <c r="C91" s="94">
        <v>44471.492766203701</v>
      </c>
      <c r="D91" s="94" t="s">
        <v>2459</v>
      </c>
      <c r="E91" s="156">
        <v>23</v>
      </c>
      <c r="F91" s="154" t="str">
        <f>VLOOKUP(E91,VIP!$A$2:$O16489,2,0)</f>
        <v>DRBR023</v>
      </c>
      <c r="G91" s="141" t="str">
        <f>VLOOKUP(E91,'LISTADO ATM'!$A$2:$B$900,2,0)</f>
        <v xml:space="preserve">ATM Oficina México </v>
      </c>
      <c r="H91" s="141" t="str">
        <f>VLOOKUP(E91,VIP!$A$2:$O21450,7,FALSE)</f>
        <v>Si</v>
      </c>
      <c r="I91" s="141" t="str">
        <f>VLOOKUP(E91,VIP!$A$2:$O13415,8,FALSE)</f>
        <v>Si</v>
      </c>
      <c r="J91" s="141" t="str">
        <f>VLOOKUP(E91,VIP!$A$2:$O13365,8,FALSE)</f>
        <v>Si</v>
      </c>
      <c r="K91" s="141" t="str">
        <f>VLOOKUP(E91,VIP!$A$2:$O16939,6,0)</f>
        <v>NO</v>
      </c>
      <c r="L91" s="153" t="s">
        <v>2409</v>
      </c>
      <c r="M91" s="93" t="s">
        <v>2437</v>
      </c>
      <c r="N91" s="93" t="s">
        <v>2443</v>
      </c>
      <c r="O91" s="141" t="s">
        <v>2612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ESTE</v>
      </c>
      <c r="B92" s="154" t="s">
        <v>2654</v>
      </c>
      <c r="C92" s="94">
        <v>44471.489351851851</v>
      </c>
      <c r="D92" s="94" t="s">
        <v>2459</v>
      </c>
      <c r="E92" s="156">
        <v>366</v>
      </c>
      <c r="F92" s="154" t="str">
        <f>VLOOKUP(E92,VIP!$A$2:$O16491,2,0)</f>
        <v>DRBR366</v>
      </c>
      <c r="G92" s="141" t="str">
        <f>VLOOKUP(E92,'LISTADO ATM'!$A$2:$B$900,2,0)</f>
        <v>ATM Oficina Boulevard (Higuey) II</v>
      </c>
      <c r="H92" s="141" t="str">
        <f>VLOOKUP(E92,VIP!$A$2:$O21452,7,FALSE)</f>
        <v>N/A</v>
      </c>
      <c r="I92" s="141" t="str">
        <f>VLOOKUP(E92,VIP!$A$2:$O13417,8,FALSE)</f>
        <v>N/A</v>
      </c>
      <c r="J92" s="141" t="str">
        <f>VLOOKUP(E92,VIP!$A$2:$O13367,8,FALSE)</f>
        <v>N/A</v>
      </c>
      <c r="K92" s="141" t="str">
        <f>VLOOKUP(E92,VIP!$A$2:$O16941,6,0)</f>
        <v>N/A</v>
      </c>
      <c r="L92" s="153" t="s">
        <v>2409</v>
      </c>
      <c r="M92" s="93" t="s">
        <v>2437</v>
      </c>
      <c r="N92" s="93" t="s">
        <v>2443</v>
      </c>
      <c r="O92" s="141" t="s">
        <v>2612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 t="s">
        <v>2633</v>
      </c>
      <c r="C93" s="94">
        <v>44471.447488425925</v>
      </c>
      <c r="D93" s="94" t="s">
        <v>2440</v>
      </c>
      <c r="E93" s="156">
        <v>547</v>
      </c>
      <c r="F93" s="154" t="str">
        <f>VLOOKUP(E93,VIP!$A$2:$O16474,2,0)</f>
        <v>DRBR16B</v>
      </c>
      <c r="G93" s="141" t="str">
        <f>VLOOKUP(E93,'LISTADO ATM'!$A$2:$B$900,2,0)</f>
        <v xml:space="preserve">ATM Plaza Lama Herrera </v>
      </c>
      <c r="H93" s="141" t="str">
        <f>VLOOKUP(E93,VIP!$A$2:$O21435,7,FALSE)</f>
        <v>Si</v>
      </c>
      <c r="I93" s="141" t="str">
        <f>VLOOKUP(E93,VIP!$A$2:$O13400,8,FALSE)</f>
        <v>Si</v>
      </c>
      <c r="J93" s="141" t="str">
        <f>VLOOKUP(E93,VIP!$A$2:$O13350,8,FALSE)</f>
        <v>Si</v>
      </c>
      <c r="K93" s="141" t="str">
        <f>VLOOKUP(E93,VIP!$A$2:$O16924,6,0)</f>
        <v>NO</v>
      </c>
      <c r="L93" s="153" t="s">
        <v>2433</v>
      </c>
      <c r="M93" s="160" t="s">
        <v>2530</v>
      </c>
      <c r="N93" s="93" t="s">
        <v>2443</v>
      </c>
      <c r="O93" s="141" t="s">
        <v>2444</v>
      </c>
      <c r="P93" s="153"/>
      <c r="Q93" s="161">
        <v>44472.584444444445</v>
      </c>
    </row>
    <row r="94" spans="1:17" ht="18" x14ac:dyDescent="0.25">
      <c r="A94" s="141" t="str">
        <f>VLOOKUP(E94,'LISTADO ATM'!$A$2:$C$901,3,0)</f>
        <v>DISTRITO NACIONAL</v>
      </c>
      <c r="B94" s="154" t="s">
        <v>2634</v>
      </c>
      <c r="C94" s="94">
        <v>44471.44358796296</v>
      </c>
      <c r="D94" s="94" t="s">
        <v>2459</v>
      </c>
      <c r="E94" s="156">
        <v>911</v>
      </c>
      <c r="F94" s="154" t="str">
        <f>VLOOKUP(E94,VIP!$A$2:$O16476,2,0)</f>
        <v>DRBR911</v>
      </c>
      <c r="G94" s="141" t="str">
        <f>VLOOKUP(E94,'LISTADO ATM'!$A$2:$B$900,2,0)</f>
        <v xml:space="preserve">ATM Oficina Venezuela II </v>
      </c>
      <c r="H94" s="141" t="str">
        <f>VLOOKUP(E94,VIP!$A$2:$O21437,7,FALSE)</f>
        <v>Si</v>
      </c>
      <c r="I94" s="141" t="str">
        <f>VLOOKUP(E94,VIP!$A$2:$O13402,8,FALSE)</f>
        <v>Si</v>
      </c>
      <c r="J94" s="141" t="str">
        <f>VLOOKUP(E94,VIP!$A$2:$O13352,8,FALSE)</f>
        <v>Si</v>
      </c>
      <c r="K94" s="141" t="str">
        <f>VLOOKUP(E94,VIP!$A$2:$O16926,6,0)</f>
        <v>SI</v>
      </c>
      <c r="L94" s="153" t="s">
        <v>2409</v>
      </c>
      <c r="M94" s="93" t="s">
        <v>2437</v>
      </c>
      <c r="N94" s="93" t="s">
        <v>2443</v>
      </c>
      <c r="O94" s="141" t="s">
        <v>2612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NORTE</v>
      </c>
      <c r="B95" s="154" t="s">
        <v>2635</v>
      </c>
      <c r="C95" s="94">
        <v>44471.442499999997</v>
      </c>
      <c r="D95" s="94" t="s">
        <v>2175</v>
      </c>
      <c r="E95" s="156">
        <v>936</v>
      </c>
      <c r="F95" s="154" t="str">
        <f>VLOOKUP(E95,VIP!$A$2:$O16477,2,0)</f>
        <v>DRBR936</v>
      </c>
      <c r="G95" s="141" t="str">
        <f>VLOOKUP(E95,'LISTADO ATM'!$A$2:$B$900,2,0)</f>
        <v xml:space="preserve">ATM Autobanco Oficina La Vega I </v>
      </c>
      <c r="H95" s="141" t="str">
        <f>VLOOKUP(E95,VIP!$A$2:$O21438,7,FALSE)</f>
        <v>Si</v>
      </c>
      <c r="I95" s="141" t="str">
        <f>VLOOKUP(E95,VIP!$A$2:$O13403,8,FALSE)</f>
        <v>Si</v>
      </c>
      <c r="J95" s="141" t="str">
        <f>VLOOKUP(E95,VIP!$A$2:$O13353,8,FALSE)</f>
        <v>Si</v>
      </c>
      <c r="K95" s="141" t="str">
        <f>VLOOKUP(E95,VIP!$A$2:$O16927,6,0)</f>
        <v>NO</v>
      </c>
      <c r="L95" s="153" t="s">
        <v>2212</v>
      </c>
      <c r="M95" s="93" t="s">
        <v>2437</v>
      </c>
      <c r="N95" s="93" t="s">
        <v>2443</v>
      </c>
      <c r="O95" s="141" t="s">
        <v>2623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 t="s">
        <v>2636</v>
      </c>
      <c r="C96" s="94">
        <v>44471.440844907411</v>
      </c>
      <c r="D96" s="94" t="s">
        <v>2459</v>
      </c>
      <c r="E96" s="156">
        <v>551</v>
      </c>
      <c r="F96" s="154" t="str">
        <f>VLOOKUP(E96,VIP!$A$2:$O16478,2,0)</f>
        <v>DRBR01C</v>
      </c>
      <c r="G96" s="141" t="str">
        <f>VLOOKUP(E96,'LISTADO ATM'!$A$2:$B$900,2,0)</f>
        <v xml:space="preserve">ATM Oficina Padre Castellanos </v>
      </c>
      <c r="H96" s="141" t="str">
        <f>VLOOKUP(E96,VIP!$A$2:$O21439,7,FALSE)</f>
        <v>Si</v>
      </c>
      <c r="I96" s="141" t="str">
        <f>VLOOKUP(E96,VIP!$A$2:$O13404,8,FALSE)</f>
        <v>Si</v>
      </c>
      <c r="J96" s="141" t="str">
        <f>VLOOKUP(E96,VIP!$A$2:$O13354,8,FALSE)</f>
        <v>Si</v>
      </c>
      <c r="K96" s="141" t="str">
        <f>VLOOKUP(E96,VIP!$A$2:$O16928,6,0)</f>
        <v>NO</v>
      </c>
      <c r="L96" s="153" t="s">
        <v>2409</v>
      </c>
      <c r="M96" s="93" t="s">
        <v>2437</v>
      </c>
      <c r="N96" s="93" t="s">
        <v>2443</v>
      </c>
      <c r="O96" s="141" t="s">
        <v>2612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 t="s">
        <v>2637</v>
      </c>
      <c r="C97" s="94">
        <v>44471.439421296294</v>
      </c>
      <c r="D97" s="94" t="s">
        <v>2440</v>
      </c>
      <c r="E97" s="156">
        <v>585</v>
      </c>
      <c r="F97" s="154" t="str">
        <f>VLOOKUP(E97,VIP!$A$2:$O16480,2,0)</f>
        <v>DRBR083</v>
      </c>
      <c r="G97" s="141" t="str">
        <f>VLOOKUP(E97,'LISTADO ATM'!$A$2:$B$900,2,0)</f>
        <v xml:space="preserve">ATM Oficina Haina Oriental </v>
      </c>
      <c r="H97" s="141" t="str">
        <f>VLOOKUP(E97,VIP!$A$2:$O21441,7,FALSE)</f>
        <v>Si</v>
      </c>
      <c r="I97" s="141" t="str">
        <f>VLOOKUP(E97,VIP!$A$2:$O13406,8,FALSE)</f>
        <v>Si</v>
      </c>
      <c r="J97" s="141" t="str">
        <f>VLOOKUP(E97,VIP!$A$2:$O13356,8,FALSE)</f>
        <v>Si</v>
      </c>
      <c r="K97" s="141" t="str">
        <f>VLOOKUP(E97,VIP!$A$2:$O16930,6,0)</f>
        <v>NO</v>
      </c>
      <c r="L97" s="153" t="s">
        <v>2433</v>
      </c>
      <c r="M97" s="160" t="s">
        <v>2530</v>
      </c>
      <c r="N97" s="93" t="s">
        <v>2443</v>
      </c>
      <c r="O97" s="141" t="s">
        <v>2444</v>
      </c>
      <c r="P97" s="153"/>
      <c r="Q97" s="161">
        <v>44472.538645833331</v>
      </c>
    </row>
    <row r="98" spans="1:17" ht="18" x14ac:dyDescent="0.25">
      <c r="A98" s="141" t="str">
        <f>VLOOKUP(E98,'LISTADO ATM'!$A$2:$C$901,3,0)</f>
        <v>NORTE</v>
      </c>
      <c r="B98" s="154" t="s">
        <v>2638</v>
      </c>
      <c r="C98" s="94">
        <v>44471.431400462963</v>
      </c>
      <c r="D98" s="94" t="s">
        <v>2174</v>
      </c>
      <c r="E98" s="156">
        <v>262</v>
      </c>
      <c r="F98" s="154" t="str">
        <f>VLOOKUP(E98,VIP!$A$2:$O16485,2,0)</f>
        <v>DRBR262</v>
      </c>
      <c r="G98" s="141" t="str">
        <f>VLOOKUP(E98,'LISTADO ATM'!$A$2:$B$900,2,0)</f>
        <v xml:space="preserve">ATM Oficina Obras Públicas (Santiago) </v>
      </c>
      <c r="H98" s="141" t="str">
        <f>VLOOKUP(E98,VIP!$A$2:$O21446,7,FALSE)</f>
        <v>Si</v>
      </c>
      <c r="I98" s="141" t="str">
        <f>VLOOKUP(E98,VIP!$A$2:$O13411,8,FALSE)</f>
        <v>Si</v>
      </c>
      <c r="J98" s="141" t="str">
        <f>VLOOKUP(E98,VIP!$A$2:$O13361,8,FALSE)</f>
        <v>Si</v>
      </c>
      <c r="K98" s="141" t="str">
        <f>VLOOKUP(E98,VIP!$A$2:$O16935,6,0)</f>
        <v>SI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DISTRITO NACIONAL</v>
      </c>
      <c r="B99" s="154" t="s">
        <v>2639</v>
      </c>
      <c r="C99" s="94">
        <v>44471.413518518515</v>
      </c>
      <c r="D99" s="94" t="s">
        <v>2440</v>
      </c>
      <c r="E99" s="156">
        <v>696</v>
      </c>
      <c r="F99" s="154" t="str">
        <f>VLOOKUP(E99,VIP!$A$2:$O16487,2,0)</f>
        <v>DRBR696</v>
      </c>
      <c r="G99" s="141" t="str">
        <f>VLOOKUP(E99,'LISTADO ATM'!$A$2:$B$900,2,0)</f>
        <v>ATM Olé Jacobo Majluta</v>
      </c>
      <c r="H99" s="141" t="str">
        <f>VLOOKUP(E99,VIP!$A$2:$O21448,7,FALSE)</f>
        <v>Si</v>
      </c>
      <c r="I99" s="141" t="str">
        <f>VLOOKUP(E99,VIP!$A$2:$O13413,8,FALSE)</f>
        <v>Si</v>
      </c>
      <c r="J99" s="141" t="str">
        <f>VLOOKUP(E99,VIP!$A$2:$O13363,8,FALSE)</f>
        <v>Si</v>
      </c>
      <c r="K99" s="141" t="str">
        <f>VLOOKUP(E99,VIP!$A$2:$O16937,6,0)</f>
        <v>NO</v>
      </c>
      <c r="L99" s="153" t="s">
        <v>2643</v>
      </c>
      <c r="M99" s="160" t="s">
        <v>2530</v>
      </c>
      <c r="N99" s="93" t="s">
        <v>2443</v>
      </c>
      <c r="O99" s="141" t="s">
        <v>2444</v>
      </c>
      <c r="P99" s="153"/>
      <c r="Q99" s="161">
        <v>44472.584085648145</v>
      </c>
    </row>
    <row r="100" spans="1:17" ht="18" x14ac:dyDescent="0.25">
      <c r="A100" s="141" t="str">
        <f>VLOOKUP(E100,'LISTADO ATM'!$A$2:$C$901,3,0)</f>
        <v>DISTRITO NACIONAL</v>
      </c>
      <c r="B100" s="154" t="s">
        <v>2640</v>
      </c>
      <c r="C100" s="94">
        <v>44471.353368055556</v>
      </c>
      <c r="D100" s="94" t="s">
        <v>2174</v>
      </c>
      <c r="E100" s="156">
        <v>35</v>
      </c>
      <c r="F100" s="154" t="str">
        <f>VLOOKUP(E100,VIP!$A$2:$O16503,2,0)</f>
        <v>DRBR035</v>
      </c>
      <c r="G100" s="141" t="str">
        <f>VLOOKUP(E100,'LISTADO ATM'!$A$2:$B$900,2,0)</f>
        <v xml:space="preserve">ATM Dirección General de Aduanas I </v>
      </c>
      <c r="H100" s="141" t="str">
        <f>VLOOKUP(E100,VIP!$A$2:$O21464,7,FALSE)</f>
        <v>Si</v>
      </c>
      <c r="I100" s="141" t="str">
        <f>VLOOKUP(E100,VIP!$A$2:$O13429,8,FALSE)</f>
        <v>Si</v>
      </c>
      <c r="J100" s="141" t="str">
        <f>VLOOKUP(E100,VIP!$A$2:$O13379,8,FALSE)</f>
        <v>Si</v>
      </c>
      <c r="K100" s="141" t="str">
        <f>VLOOKUP(E100,VIP!$A$2:$O16953,6,0)</f>
        <v>NO</v>
      </c>
      <c r="L100" s="153" t="s">
        <v>2212</v>
      </c>
      <c r="M100" s="160" t="s">
        <v>2530</v>
      </c>
      <c r="N100" s="93" t="s">
        <v>2443</v>
      </c>
      <c r="O100" s="141" t="s">
        <v>2445</v>
      </c>
      <c r="P100" s="153"/>
      <c r="Q100" s="161">
        <v>44472.517546296294</v>
      </c>
    </row>
    <row r="101" spans="1:17" ht="18" x14ac:dyDescent="0.25">
      <c r="A101" s="141" t="str">
        <f>VLOOKUP(E101,'LISTADO ATM'!$A$2:$C$901,3,0)</f>
        <v>SUR</v>
      </c>
      <c r="B101" s="154" t="s">
        <v>2641</v>
      </c>
      <c r="C101" s="94">
        <v>44471.350868055553</v>
      </c>
      <c r="D101" s="94" t="s">
        <v>2174</v>
      </c>
      <c r="E101" s="156">
        <v>360</v>
      </c>
      <c r="F101" s="154" t="str">
        <f>VLOOKUP(E101,VIP!$A$2:$O16508,2,0)</f>
        <v>DRBR360</v>
      </c>
      <c r="G101" s="141" t="str">
        <f>VLOOKUP(E101,'LISTADO ATM'!$A$2:$B$900,2,0)</f>
        <v>ATM Ayuntamiento Guayabal</v>
      </c>
      <c r="H101" s="141" t="str">
        <f>VLOOKUP(E101,VIP!$A$2:$O21469,7,FALSE)</f>
        <v>si</v>
      </c>
      <c r="I101" s="141" t="str">
        <f>VLOOKUP(E101,VIP!$A$2:$O13434,8,FALSE)</f>
        <v>si</v>
      </c>
      <c r="J101" s="141" t="str">
        <f>VLOOKUP(E101,VIP!$A$2:$O13384,8,FALSE)</f>
        <v>si</v>
      </c>
      <c r="K101" s="141" t="str">
        <f>VLOOKUP(E101,VIP!$A$2:$O16958,6,0)</f>
        <v>NO</v>
      </c>
      <c r="L101" s="153" t="s">
        <v>2212</v>
      </c>
      <c r="M101" s="160" t="s">
        <v>2530</v>
      </c>
      <c r="N101" s="93" t="s">
        <v>2443</v>
      </c>
      <c r="O101" s="141" t="s">
        <v>2445</v>
      </c>
      <c r="P101" s="153"/>
      <c r="Q101" s="161">
        <v>44472.504351851851</v>
      </c>
    </row>
    <row r="102" spans="1:17" ht="18" x14ac:dyDescent="0.25">
      <c r="A102" s="141" t="str">
        <f>VLOOKUP(E102,'LISTADO ATM'!$A$2:$C$901,3,0)</f>
        <v>DISTRITO NACIONAL</v>
      </c>
      <c r="B102" s="154" t="s">
        <v>2642</v>
      </c>
      <c r="C102" s="94">
        <v>44471.327106481483</v>
      </c>
      <c r="D102" s="94" t="s">
        <v>2440</v>
      </c>
      <c r="E102" s="156">
        <v>714</v>
      </c>
      <c r="F102" s="154" t="str">
        <f>VLOOKUP(E102,VIP!$A$2:$O16510,2,0)</f>
        <v>DRBR16M</v>
      </c>
      <c r="G102" s="141" t="str">
        <f>VLOOKUP(E102,'LISTADO ATM'!$A$2:$B$900,2,0)</f>
        <v xml:space="preserve">ATM Hospital de Herrera </v>
      </c>
      <c r="H102" s="141" t="str">
        <f>VLOOKUP(E102,VIP!$A$2:$O21471,7,FALSE)</f>
        <v>Si</v>
      </c>
      <c r="I102" s="141" t="str">
        <f>VLOOKUP(E102,VIP!$A$2:$O13436,8,FALSE)</f>
        <v>Si</v>
      </c>
      <c r="J102" s="141" t="str">
        <f>VLOOKUP(E102,VIP!$A$2:$O13386,8,FALSE)</f>
        <v>Si</v>
      </c>
      <c r="K102" s="141" t="str">
        <f>VLOOKUP(E102,VIP!$A$2:$O16960,6,0)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 t="s">
        <v>2632</v>
      </c>
      <c r="C103" s="94">
        <v>44471.325983796298</v>
      </c>
      <c r="D103" s="94" t="s">
        <v>2459</v>
      </c>
      <c r="E103" s="156">
        <v>715</v>
      </c>
      <c r="F103" s="154" t="str">
        <f>VLOOKUP(E103,VIP!$A$2:$O16472,2,0)</f>
        <v>DRBR992</v>
      </c>
      <c r="G103" s="141" t="str">
        <f>VLOOKUP(E103,'LISTADO ATM'!$A$2:$B$900,2,0)</f>
        <v xml:space="preserve">ATM Oficina 27 de Febrero (Lobby) </v>
      </c>
      <c r="H103" s="141" t="str">
        <f>VLOOKUP(E103,VIP!$A$2:$O21433,7,FALSE)</f>
        <v>Si</v>
      </c>
      <c r="I103" s="141" t="str">
        <f>VLOOKUP(E103,VIP!$A$2:$O13398,8,FALSE)</f>
        <v>Si</v>
      </c>
      <c r="J103" s="141" t="str">
        <f>VLOOKUP(E103,VIP!$A$2:$O13348,8,FALSE)</f>
        <v>Si</v>
      </c>
      <c r="K103" s="141" t="str">
        <f>VLOOKUP(E103,VIP!$A$2:$O16922,6,0)</f>
        <v>NO</v>
      </c>
      <c r="L103" s="153" t="s">
        <v>2409</v>
      </c>
      <c r="M103" s="93" t="s">
        <v>2437</v>
      </c>
      <c r="N103" s="93" t="s">
        <v>2443</v>
      </c>
      <c r="O103" s="141" t="s">
        <v>2612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SUR</v>
      </c>
      <c r="B104" s="154">
        <v>3336044862</v>
      </c>
      <c r="C104" s="94">
        <v>44471.241944444446</v>
      </c>
      <c r="D104" s="94" t="s">
        <v>2174</v>
      </c>
      <c r="E104" s="156">
        <v>584</v>
      </c>
      <c r="F104" s="154" t="str">
        <f>VLOOKUP(E104,VIP!$A$2:$O16474,2,0)</f>
        <v>DRBR404</v>
      </c>
      <c r="G104" s="141" t="str">
        <f>VLOOKUP(E104,'LISTADO ATM'!$A$2:$B$900,2,0)</f>
        <v xml:space="preserve">ATM Oficina San Cristóbal I </v>
      </c>
      <c r="H104" s="141" t="str">
        <f>VLOOKUP(E104,VIP!$A$2:$O21435,7,FALSE)</f>
        <v>Si</v>
      </c>
      <c r="I104" s="141" t="str">
        <f>VLOOKUP(E104,VIP!$A$2:$O13400,8,FALSE)</f>
        <v>Si</v>
      </c>
      <c r="J104" s="141" t="str">
        <f>VLOOKUP(E104,VIP!$A$2:$O13350,8,FALSE)</f>
        <v>Si</v>
      </c>
      <c r="K104" s="141" t="str">
        <f>VLOOKUP(E104,VIP!$A$2:$O16924,6,0)</f>
        <v>SI</v>
      </c>
      <c r="L104" s="153" t="s">
        <v>2455</v>
      </c>
      <c r="M104" s="93" t="s">
        <v>2437</v>
      </c>
      <c r="N104" s="93" t="s">
        <v>2443</v>
      </c>
      <c r="O104" s="141" t="s">
        <v>2445</v>
      </c>
      <c r="P104" s="153"/>
      <c r="Q104" s="93" t="s">
        <v>2455</v>
      </c>
    </row>
    <row r="105" spans="1:17" ht="18" x14ac:dyDescent="0.25">
      <c r="A105" s="141" t="str">
        <f>VLOOKUP(E105,'LISTADO ATM'!$A$2:$C$901,3,0)</f>
        <v>ESTE</v>
      </c>
      <c r="B105" s="154">
        <v>3336044861</v>
      </c>
      <c r="C105" s="94">
        <v>44471.107395833336</v>
      </c>
      <c r="D105" s="94" t="s">
        <v>2174</v>
      </c>
      <c r="E105" s="156">
        <v>159</v>
      </c>
      <c r="F105" s="154" t="str">
        <f>VLOOKUP(E105,VIP!$A$2:$O16470,2,0)</f>
        <v>DRBR159</v>
      </c>
      <c r="G105" s="141" t="str">
        <f>VLOOKUP(E105,'LISTADO ATM'!$A$2:$B$900,2,0)</f>
        <v xml:space="preserve">ATM Hotel Dreams Bayahibe I </v>
      </c>
      <c r="H105" s="141" t="str">
        <f>VLOOKUP(E105,VIP!$A$2:$O21431,7,FALSE)</f>
        <v>Si</v>
      </c>
      <c r="I105" s="141" t="str">
        <f>VLOOKUP(E105,VIP!$A$2:$O13396,8,FALSE)</f>
        <v>Si</v>
      </c>
      <c r="J105" s="141" t="str">
        <f>VLOOKUP(E105,VIP!$A$2:$O13346,8,FALSE)</f>
        <v>Si</v>
      </c>
      <c r="K105" s="141" t="str">
        <f>VLOOKUP(E105,VIP!$A$2:$O16920,6,0)</f>
        <v>NO</v>
      </c>
      <c r="L105" s="153" t="s">
        <v>2238</v>
      </c>
      <c r="M105" s="93" t="s">
        <v>2437</v>
      </c>
      <c r="N105" s="93" t="s">
        <v>2443</v>
      </c>
      <c r="O105" s="141" t="s">
        <v>2445</v>
      </c>
      <c r="P105" s="153"/>
      <c r="Q105" s="93" t="s">
        <v>2238</v>
      </c>
    </row>
    <row r="106" spans="1:17" ht="18" x14ac:dyDescent="0.25">
      <c r="A106" s="141" t="str">
        <f>VLOOKUP(E106,'LISTADO ATM'!$A$2:$C$901,3,0)</f>
        <v>DISTRITO NACIONAL</v>
      </c>
      <c r="B106" s="154">
        <v>3336044859</v>
      </c>
      <c r="C106" s="94">
        <v>44471.104432870372</v>
      </c>
      <c r="D106" s="94" t="s">
        <v>2174</v>
      </c>
      <c r="E106" s="156">
        <v>192</v>
      </c>
      <c r="F106" s="154" t="str">
        <f>VLOOKUP(E106,VIP!$A$2:$O16472,2,0)</f>
        <v>DRBR192</v>
      </c>
      <c r="G106" s="141" t="str">
        <f>VLOOKUP(E106,'LISTADO ATM'!$A$2:$B$900,2,0)</f>
        <v xml:space="preserve">ATM Autobanco Luperón II </v>
      </c>
      <c r="H106" s="141" t="str">
        <f>VLOOKUP(E106,VIP!$A$2:$O21433,7,FALSE)</f>
        <v>Si</v>
      </c>
      <c r="I106" s="141" t="str">
        <f>VLOOKUP(E106,VIP!$A$2:$O13398,8,FALSE)</f>
        <v>Si</v>
      </c>
      <c r="J106" s="141" t="str">
        <f>VLOOKUP(E106,VIP!$A$2:$O13348,8,FALSE)</f>
        <v>Si</v>
      </c>
      <c r="K106" s="141" t="str">
        <f>VLOOKUP(E106,VIP!$A$2:$O16922,6,0)</f>
        <v>NO</v>
      </c>
      <c r="L106" s="153" t="s">
        <v>2212</v>
      </c>
      <c r="M106" s="160" t="s">
        <v>2530</v>
      </c>
      <c r="N106" s="93" t="s">
        <v>2443</v>
      </c>
      <c r="O106" s="141" t="s">
        <v>2445</v>
      </c>
      <c r="P106" s="153"/>
      <c r="Q106" s="161">
        <v>44472.535983796297</v>
      </c>
    </row>
    <row r="107" spans="1:17" ht="18" x14ac:dyDescent="0.25">
      <c r="A107" s="141" t="str">
        <f>VLOOKUP(E107,'LISTADO ATM'!$A$2:$C$901,3,0)</f>
        <v>DISTRITO NACIONAL</v>
      </c>
      <c r="B107" s="154">
        <v>3336044858</v>
      </c>
      <c r="C107" s="94">
        <v>44471.103263888886</v>
      </c>
      <c r="D107" s="94" t="s">
        <v>2174</v>
      </c>
      <c r="E107" s="156">
        <v>761</v>
      </c>
      <c r="F107" s="154" t="str">
        <f>VLOOKUP(E107,VIP!$A$2:$O16473,2,0)</f>
        <v>DRBR761</v>
      </c>
      <c r="G107" s="141" t="str">
        <f>VLOOKUP(E107,'LISTADO ATM'!$A$2:$B$900,2,0)</f>
        <v xml:space="preserve">ATM ISSPOL </v>
      </c>
      <c r="H107" s="141" t="str">
        <f>VLOOKUP(E107,VIP!$A$2:$O21434,7,FALSE)</f>
        <v>Si</v>
      </c>
      <c r="I107" s="141" t="str">
        <f>VLOOKUP(E107,VIP!$A$2:$O13399,8,FALSE)</f>
        <v>Si</v>
      </c>
      <c r="J107" s="141" t="str">
        <f>VLOOKUP(E107,VIP!$A$2:$O13349,8,FALSE)</f>
        <v>Si</v>
      </c>
      <c r="K107" s="141" t="str">
        <f>VLOOKUP(E107,VIP!$A$2:$O16923,6,0)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>
        <v>3336044857</v>
      </c>
      <c r="C108" s="94">
        <v>44471.09752314815</v>
      </c>
      <c r="D108" s="94" t="s">
        <v>2174</v>
      </c>
      <c r="E108" s="156">
        <v>686</v>
      </c>
      <c r="F108" s="154" t="str">
        <f>VLOOKUP(E108,VIP!$A$2:$O16474,2,0)</f>
        <v>DRBR686</v>
      </c>
      <c r="G108" s="141" t="str">
        <f>VLOOKUP(E108,'LISTADO ATM'!$A$2:$B$900,2,0)</f>
        <v>ATM Autoservicio Oficina Máximo Gómez</v>
      </c>
      <c r="H108" s="141" t="str">
        <f>VLOOKUP(E108,VIP!$A$2:$O21435,7,FALSE)</f>
        <v>Si</v>
      </c>
      <c r="I108" s="141" t="str">
        <f>VLOOKUP(E108,VIP!$A$2:$O13400,8,FALSE)</f>
        <v>Si</v>
      </c>
      <c r="J108" s="141" t="str">
        <f>VLOOKUP(E108,VIP!$A$2:$O13350,8,FALSE)</f>
        <v>Si</v>
      </c>
      <c r="K108" s="141" t="str">
        <f>VLOOKUP(E108,VIP!$A$2:$O16924,6,0)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>
        <v>3336044856</v>
      </c>
      <c r="C109" s="94">
        <v>44471.096979166665</v>
      </c>
      <c r="D109" s="94" t="s">
        <v>2174</v>
      </c>
      <c r="E109" s="156">
        <v>194</v>
      </c>
      <c r="F109" s="154" t="str">
        <f>VLOOKUP(E109,VIP!$A$2:$O16475,2,0)</f>
        <v>DRBR194</v>
      </c>
      <c r="G109" s="141" t="str">
        <f>VLOOKUP(E109,'LISTADO ATM'!$A$2:$B$900,2,0)</f>
        <v xml:space="preserve">ATM UNP Pantoja </v>
      </c>
      <c r="H109" s="141" t="str">
        <f>VLOOKUP(E109,VIP!$A$2:$O21436,7,FALSE)</f>
        <v>Si</v>
      </c>
      <c r="I109" s="141" t="str">
        <f>VLOOKUP(E109,VIP!$A$2:$O13401,8,FALSE)</f>
        <v>No</v>
      </c>
      <c r="J109" s="141" t="str">
        <f>VLOOKUP(E109,VIP!$A$2:$O13351,8,FALSE)</f>
        <v>No</v>
      </c>
      <c r="K109" s="141" t="str">
        <f>VLOOKUP(E109,VIP!$A$2:$O16925,6,0)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>
        <v>3336044853</v>
      </c>
      <c r="C110" s="94">
        <v>44471.094988425924</v>
      </c>
      <c r="D110" s="94" t="s">
        <v>2174</v>
      </c>
      <c r="E110" s="156">
        <v>239</v>
      </c>
      <c r="F110" s="154" t="str">
        <f>VLOOKUP(E110,VIP!$A$2:$O16478,2,0)</f>
        <v>DRBR239</v>
      </c>
      <c r="G110" s="141" t="str">
        <f>VLOOKUP(E110,'LISTADO ATM'!$A$2:$B$900,2,0)</f>
        <v xml:space="preserve">ATM Autobanco Charles de Gaulle </v>
      </c>
      <c r="H110" s="141" t="str">
        <f>VLOOKUP(E110,VIP!$A$2:$O21439,7,FALSE)</f>
        <v>Si</v>
      </c>
      <c r="I110" s="141" t="str">
        <f>VLOOKUP(E110,VIP!$A$2:$O13404,8,FALSE)</f>
        <v>Si</v>
      </c>
      <c r="J110" s="141" t="str">
        <f>VLOOKUP(E110,VIP!$A$2:$O13354,8,FALSE)</f>
        <v>Si</v>
      </c>
      <c r="K110" s="141" t="str">
        <f>VLOOKUP(E110,VIP!$A$2:$O16928,6,0)</f>
        <v>SI</v>
      </c>
      <c r="L110" s="153" t="s">
        <v>2212</v>
      </c>
      <c r="M110" s="160" t="s">
        <v>2530</v>
      </c>
      <c r="N110" s="93" t="s">
        <v>2443</v>
      </c>
      <c r="O110" s="141" t="s">
        <v>2445</v>
      </c>
      <c r="P110" s="153"/>
      <c r="Q110" s="161">
        <v>44472.554988425924</v>
      </c>
    </row>
    <row r="111" spans="1:17" s="119" customFormat="1" ht="18" x14ac:dyDescent="0.25">
      <c r="A111" s="141" t="str">
        <f>VLOOKUP(E111,'LISTADO ATM'!$A$2:$C$901,3,0)</f>
        <v>DISTRITO NACIONAL</v>
      </c>
      <c r="B111" s="154">
        <v>3336044852</v>
      </c>
      <c r="C111" s="94">
        <v>44471.094687500001</v>
      </c>
      <c r="D111" s="94" t="s">
        <v>2174</v>
      </c>
      <c r="E111" s="156">
        <v>943</v>
      </c>
      <c r="F111" s="154" t="str">
        <f>VLOOKUP(E111,VIP!$A$2:$O16479,2,0)</f>
        <v>DRBR16K</v>
      </c>
      <c r="G111" s="141" t="str">
        <f>VLOOKUP(E111,'LISTADO ATM'!$A$2:$B$900,2,0)</f>
        <v xml:space="preserve">ATM Oficina Tránsito Terreste </v>
      </c>
      <c r="H111" s="141" t="str">
        <f>VLOOKUP(E111,VIP!$A$2:$O21440,7,FALSE)</f>
        <v>Si</v>
      </c>
      <c r="I111" s="141" t="str">
        <f>VLOOKUP(E111,VIP!$A$2:$O13405,8,FALSE)</f>
        <v>Si</v>
      </c>
      <c r="J111" s="141" t="str">
        <f>VLOOKUP(E111,VIP!$A$2:$O13355,8,FALSE)</f>
        <v>Si</v>
      </c>
      <c r="K111" s="141" t="str">
        <f>VLOOKUP(E111,VIP!$A$2:$O16929,6,0)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s="119" customFormat="1" ht="18" x14ac:dyDescent="0.25">
      <c r="A112" s="141" t="str">
        <f>VLOOKUP(E112,'LISTADO ATM'!$A$2:$C$901,3,0)</f>
        <v>DISTRITO NACIONAL</v>
      </c>
      <c r="B112" s="154">
        <v>3336044851</v>
      </c>
      <c r="C112" s="94">
        <v>44471.062418981484</v>
      </c>
      <c r="D112" s="94" t="s">
        <v>2440</v>
      </c>
      <c r="E112" s="156">
        <v>573</v>
      </c>
      <c r="F112" s="154" t="str">
        <f>VLOOKUP(E112,VIP!$A$2:$O16480,2,0)</f>
        <v>DRBR038</v>
      </c>
      <c r="G112" s="141" t="str">
        <f>VLOOKUP(E112,'LISTADO ATM'!$A$2:$B$900,2,0)</f>
        <v xml:space="preserve">ATM IDSS </v>
      </c>
      <c r="H112" s="141" t="str">
        <f>VLOOKUP(E112,VIP!$A$2:$O21441,7,FALSE)</f>
        <v>Si</v>
      </c>
      <c r="I112" s="141" t="str">
        <f>VLOOKUP(E112,VIP!$A$2:$O13406,8,FALSE)</f>
        <v>Si</v>
      </c>
      <c r="J112" s="141" t="str">
        <f>VLOOKUP(E112,VIP!$A$2:$O13356,8,FALSE)</f>
        <v>Si</v>
      </c>
      <c r="K112" s="141" t="str">
        <f>VLOOKUP(E112,VIP!$A$2:$O16930,6,0)</f>
        <v>NO</v>
      </c>
      <c r="L112" s="153" t="s">
        <v>2409</v>
      </c>
      <c r="M112" s="93" t="s">
        <v>2437</v>
      </c>
      <c r="N112" s="93" t="s">
        <v>2443</v>
      </c>
      <c r="O112" s="141" t="s">
        <v>2444</v>
      </c>
      <c r="P112" s="153"/>
      <c r="Q112" s="93" t="s">
        <v>2409</v>
      </c>
    </row>
    <row r="113" spans="1:17" s="119" customFormat="1" ht="18" x14ac:dyDescent="0.25">
      <c r="A113" s="141" t="str">
        <f>VLOOKUP(E113,'LISTADO ATM'!$A$2:$C$901,3,0)</f>
        <v>ESTE</v>
      </c>
      <c r="B113" s="154">
        <v>3336044848</v>
      </c>
      <c r="C113" s="94">
        <v>44471.054548611108</v>
      </c>
      <c r="D113" s="94" t="s">
        <v>2174</v>
      </c>
      <c r="E113" s="156">
        <v>934</v>
      </c>
      <c r="F113" s="154" t="str">
        <f>VLOOKUP(E113,VIP!$A$2:$O16483,2,0)</f>
        <v>DRBR934</v>
      </c>
      <c r="G113" s="141" t="str">
        <f>VLOOKUP(E113,'LISTADO ATM'!$A$2:$B$900,2,0)</f>
        <v>ATM Hotel Dreams La Romana</v>
      </c>
      <c r="H113" s="141" t="str">
        <f>VLOOKUP(E113,VIP!$A$2:$O21444,7,FALSE)</f>
        <v>Si</v>
      </c>
      <c r="I113" s="141" t="str">
        <f>VLOOKUP(E113,VIP!$A$2:$O13409,8,FALSE)</f>
        <v>Si</v>
      </c>
      <c r="J113" s="141" t="str">
        <f>VLOOKUP(E113,VIP!$A$2:$O13359,8,FALSE)</f>
        <v>Si</v>
      </c>
      <c r="K113" s="141" t="str">
        <f>VLOOKUP(E113,VIP!$A$2:$O16933,6,0)</f>
        <v>NO</v>
      </c>
      <c r="L113" s="153" t="s">
        <v>2455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</row>
    <row r="114" spans="1:17" s="119" customFormat="1" ht="18" x14ac:dyDescent="0.25">
      <c r="A114" s="141" t="str">
        <f>VLOOKUP(E114,'LISTADO ATM'!$A$2:$C$901,3,0)</f>
        <v>DISTRITO NACIONAL</v>
      </c>
      <c r="B114" s="154">
        <v>3336044836</v>
      </c>
      <c r="C114" s="94">
        <v>44470.931898148148</v>
      </c>
      <c r="D114" s="94" t="s">
        <v>2459</v>
      </c>
      <c r="E114" s="156">
        <v>347</v>
      </c>
      <c r="F114" s="154" t="str">
        <f>VLOOKUP(E114,VIP!$A$2:$O16469,2,0)</f>
        <v>DRBR347</v>
      </c>
      <c r="G114" s="141" t="str">
        <f>VLOOKUP(E114,'LISTADO ATM'!$A$2:$B$900,2,0)</f>
        <v>ATM Patio de Colombia</v>
      </c>
      <c r="H114" s="141" t="str">
        <f>VLOOKUP(E114,VIP!$A$2:$O21430,7,FALSE)</f>
        <v>N/A</v>
      </c>
      <c r="I114" s="141" t="str">
        <f>VLOOKUP(E114,VIP!$A$2:$O13395,8,FALSE)</f>
        <v>N/A</v>
      </c>
      <c r="J114" s="141" t="str">
        <f>VLOOKUP(E114,VIP!$A$2:$O13345,8,FALSE)</f>
        <v>N/A</v>
      </c>
      <c r="K114" s="141" t="str">
        <f>VLOOKUP(E114,VIP!$A$2:$O16919,6,0)</f>
        <v>N/A</v>
      </c>
      <c r="L114" s="153" t="s">
        <v>2627</v>
      </c>
      <c r="M114" s="93" t="s">
        <v>2437</v>
      </c>
      <c r="N114" s="93" t="s">
        <v>2443</v>
      </c>
      <c r="O114" s="141" t="s">
        <v>2612</v>
      </c>
      <c r="P114" s="153"/>
      <c r="Q114" s="93" t="s">
        <v>2627</v>
      </c>
    </row>
    <row r="115" spans="1:17" s="119" customFormat="1" ht="18" x14ac:dyDescent="0.25">
      <c r="A115" s="141" t="str">
        <f>VLOOKUP(E115,'LISTADO ATM'!$A$2:$C$901,3,0)</f>
        <v>DISTRITO NACIONAL</v>
      </c>
      <c r="B115" s="154">
        <v>3336044828</v>
      </c>
      <c r="C115" s="94">
        <v>44470.917696759258</v>
      </c>
      <c r="D115" s="94" t="s">
        <v>2174</v>
      </c>
      <c r="E115" s="156">
        <v>589</v>
      </c>
      <c r="F115" s="154" t="str">
        <f>VLOOKUP(E115,VIP!$A$2:$O16477,2,0)</f>
        <v>DRBR23E</v>
      </c>
      <c r="G115" s="141" t="str">
        <f>VLOOKUP(E115,'LISTADO ATM'!$A$2:$B$900,2,0)</f>
        <v xml:space="preserve">ATM S/M Bravo San Vicente de Paul </v>
      </c>
      <c r="H115" s="141" t="str">
        <f>VLOOKUP(E115,VIP!$A$2:$O21438,7,FALSE)</f>
        <v>Si</v>
      </c>
      <c r="I115" s="141" t="str">
        <f>VLOOKUP(E115,VIP!$A$2:$O13403,8,FALSE)</f>
        <v>No</v>
      </c>
      <c r="J115" s="141" t="str">
        <f>VLOOKUP(E115,VIP!$A$2:$O13353,8,FALSE)</f>
        <v>No</v>
      </c>
      <c r="K115" s="141" t="str">
        <f>VLOOKUP(E115,VIP!$A$2:$O16927,6,0)</f>
        <v>NO</v>
      </c>
      <c r="L115" s="153" t="s">
        <v>2212</v>
      </c>
      <c r="M115" s="93" t="s">
        <v>2437</v>
      </c>
      <c r="N115" s="93" t="s">
        <v>2443</v>
      </c>
      <c r="O115" s="141" t="s">
        <v>2445</v>
      </c>
      <c r="P115" s="153"/>
      <c r="Q115" s="93" t="s">
        <v>2212</v>
      </c>
    </row>
    <row r="116" spans="1:17" s="119" customFormat="1" ht="18" x14ac:dyDescent="0.25">
      <c r="A116" s="141" t="str">
        <f>VLOOKUP(E116,'LISTADO ATM'!$A$2:$C$901,3,0)</f>
        <v>ESTE</v>
      </c>
      <c r="B116" s="154">
        <v>3336044824</v>
      </c>
      <c r="C116" s="94">
        <v>44470.905358796299</v>
      </c>
      <c r="D116" s="94" t="s">
        <v>2440</v>
      </c>
      <c r="E116" s="156">
        <v>613</v>
      </c>
      <c r="F116" s="154" t="str">
        <f>VLOOKUP(E116,VIP!$A$2:$O16481,2,0)</f>
        <v>DRBR145</v>
      </c>
      <c r="G116" s="141" t="str">
        <f>VLOOKUP(E116,'LISTADO ATM'!$A$2:$B$900,2,0)</f>
        <v xml:space="preserve">ATM Almacenes Zaglul (La Altagracia) </v>
      </c>
      <c r="H116" s="141" t="str">
        <f>VLOOKUP(E116,VIP!$A$2:$O21442,7,FALSE)</f>
        <v>Si</v>
      </c>
      <c r="I116" s="141" t="str">
        <f>VLOOKUP(E116,VIP!$A$2:$O13407,8,FALSE)</f>
        <v>Si</v>
      </c>
      <c r="J116" s="141" t="str">
        <f>VLOOKUP(E116,VIP!$A$2:$O13357,8,FALSE)</f>
        <v>Si</v>
      </c>
      <c r="K116" s="141" t="str">
        <f>VLOOKUP(E116,VIP!$A$2:$O16931,6,0)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DISTRITO NACIONAL</v>
      </c>
      <c r="B117" s="154">
        <v>3336044823</v>
      </c>
      <c r="C117" s="94">
        <v>44470.903738425928</v>
      </c>
      <c r="D117" s="94" t="s">
        <v>2459</v>
      </c>
      <c r="E117" s="156">
        <v>734</v>
      </c>
      <c r="F117" s="154" t="str">
        <f>VLOOKUP(E117,VIP!$A$2:$O16482,2,0)</f>
        <v>DRBR178</v>
      </c>
      <c r="G117" s="141" t="str">
        <f>VLOOKUP(E117,'LISTADO ATM'!$A$2:$B$900,2,0)</f>
        <v xml:space="preserve">ATM Oficina Independencia I </v>
      </c>
      <c r="H117" s="141" t="str">
        <f>VLOOKUP(E117,VIP!$A$2:$O21443,7,FALSE)</f>
        <v>Si</v>
      </c>
      <c r="I117" s="141" t="str">
        <f>VLOOKUP(E117,VIP!$A$2:$O13408,8,FALSE)</f>
        <v>Si</v>
      </c>
      <c r="J117" s="141" t="str">
        <f>VLOOKUP(E117,VIP!$A$2:$O13358,8,FALSE)</f>
        <v>Si</v>
      </c>
      <c r="K117" s="141" t="str">
        <f>VLOOKUP(E117,VIP!$A$2:$O16932,6,0)</f>
        <v>SI</v>
      </c>
      <c r="L117" s="153" t="s">
        <v>2409</v>
      </c>
      <c r="M117" s="93" t="s">
        <v>2437</v>
      </c>
      <c r="N117" s="93" t="s">
        <v>2443</v>
      </c>
      <c r="O117" s="141" t="s">
        <v>2630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DISTRITO NACIONAL</v>
      </c>
      <c r="B118" s="154">
        <v>3336044821</v>
      </c>
      <c r="C118" s="94">
        <v>44470.901701388888</v>
      </c>
      <c r="D118" s="94" t="s">
        <v>2440</v>
      </c>
      <c r="E118" s="156">
        <v>672</v>
      </c>
      <c r="F118" s="154" t="str">
        <f>VLOOKUP(E118,VIP!$A$2:$O16484,2,0)</f>
        <v>DRBR672</v>
      </c>
      <c r="G118" s="141" t="str">
        <f>VLOOKUP(E118,'LISTADO ATM'!$A$2:$B$900,2,0)</f>
        <v>ATM Destacamento Policía Nacional La Victoria</v>
      </c>
      <c r="H118" s="141" t="str">
        <f>VLOOKUP(E118,VIP!$A$2:$O21445,7,FALSE)</f>
        <v>Si</v>
      </c>
      <c r="I118" s="141" t="str">
        <f>VLOOKUP(E118,VIP!$A$2:$O13410,8,FALSE)</f>
        <v>Si</v>
      </c>
      <c r="J118" s="141" t="str">
        <f>VLOOKUP(E118,VIP!$A$2:$O13360,8,FALSE)</f>
        <v>Si</v>
      </c>
      <c r="K118" s="141" t="str">
        <f>VLOOKUP(E118,VIP!$A$2:$O16934,6,0)</f>
        <v>SI</v>
      </c>
      <c r="L118" s="153" t="s">
        <v>2409</v>
      </c>
      <c r="M118" s="160" t="s">
        <v>2530</v>
      </c>
      <c r="N118" s="93" t="s">
        <v>2443</v>
      </c>
      <c r="O118" s="141" t="s">
        <v>2444</v>
      </c>
      <c r="P118" s="153"/>
      <c r="Q118" s="161">
        <v>44472.594201388885</v>
      </c>
    </row>
    <row r="119" spans="1:17" s="119" customFormat="1" ht="18" x14ac:dyDescent="0.25">
      <c r="A119" s="141" t="str">
        <f>VLOOKUP(E119,'LISTADO ATM'!$A$2:$C$901,3,0)</f>
        <v>DISTRITO NACIONAL</v>
      </c>
      <c r="B119" s="154">
        <v>3336044813</v>
      </c>
      <c r="C119" s="94">
        <v>44470.89334490741</v>
      </c>
      <c r="D119" s="94" t="s">
        <v>2174</v>
      </c>
      <c r="E119" s="156">
        <v>648</v>
      </c>
      <c r="F119" s="154" t="str">
        <f>VLOOKUP(E119,VIP!$A$2:$O16492,2,0)</f>
        <v>DRBR190</v>
      </c>
      <c r="G119" s="141" t="str">
        <f>VLOOKUP(E119,'LISTADO ATM'!$A$2:$B$900,2,0)</f>
        <v xml:space="preserve">ATM Hermandad de Pensionados </v>
      </c>
      <c r="H119" s="141" t="str">
        <f>VLOOKUP(E119,VIP!$A$2:$O21453,7,FALSE)</f>
        <v>Si</v>
      </c>
      <c r="I119" s="141" t="str">
        <f>VLOOKUP(E119,VIP!$A$2:$O13418,8,FALSE)</f>
        <v>No</v>
      </c>
      <c r="J119" s="141" t="str">
        <f>VLOOKUP(E119,VIP!$A$2:$O13368,8,FALSE)</f>
        <v>No</v>
      </c>
      <c r="K119" s="141" t="str">
        <f>VLOOKUP(E119,VIP!$A$2:$O16942,6,0)</f>
        <v>NO</v>
      </c>
      <c r="L119" s="153" t="s">
        <v>2238</v>
      </c>
      <c r="M119" s="93" t="s">
        <v>2437</v>
      </c>
      <c r="N119" s="93" t="s">
        <v>2443</v>
      </c>
      <c r="O119" s="141" t="s">
        <v>2445</v>
      </c>
      <c r="P119" s="153"/>
      <c r="Q119" s="93" t="s">
        <v>2238</v>
      </c>
    </row>
    <row r="120" spans="1:17" s="119" customFormat="1" ht="18" x14ac:dyDescent="0.25">
      <c r="A120" s="141" t="str">
        <f>VLOOKUP(E120,'LISTADO ATM'!$A$2:$C$901,3,0)</f>
        <v>ESTE</v>
      </c>
      <c r="B120" s="154">
        <v>3336044806</v>
      </c>
      <c r="C120" s="94">
        <v>44470.848611111112</v>
      </c>
      <c r="D120" s="94" t="s">
        <v>2174</v>
      </c>
      <c r="E120" s="156">
        <v>631</v>
      </c>
      <c r="F120" s="154" t="str">
        <f>VLOOKUP(E120,VIP!$A$2:$O16498,2,0)</f>
        <v>DRBR417</v>
      </c>
      <c r="G120" s="141" t="str">
        <f>VLOOKUP(E120,'LISTADO ATM'!$A$2:$B$900,2,0)</f>
        <v xml:space="preserve">ATM ASOCODEQUI (San Pedro) </v>
      </c>
      <c r="H120" s="141" t="str">
        <f>VLOOKUP(E120,VIP!$A$2:$O21459,7,FALSE)</f>
        <v>Si</v>
      </c>
      <c r="I120" s="141" t="str">
        <f>VLOOKUP(E120,VIP!$A$2:$O13424,8,FALSE)</f>
        <v>Si</v>
      </c>
      <c r="J120" s="141" t="str">
        <f>VLOOKUP(E120,VIP!$A$2:$O13374,8,FALSE)</f>
        <v>Si</v>
      </c>
      <c r="K120" s="141" t="str">
        <f>VLOOKUP(E120,VIP!$A$2:$O16948,6,0)</f>
        <v>NO</v>
      </c>
      <c r="L120" s="153" t="s">
        <v>2238</v>
      </c>
      <c r="M120" s="93" t="s">
        <v>2437</v>
      </c>
      <c r="N120" s="93" t="s">
        <v>2443</v>
      </c>
      <c r="O120" s="141" t="s">
        <v>2445</v>
      </c>
      <c r="P120" s="153"/>
      <c r="Q120" s="93" t="s">
        <v>2238</v>
      </c>
    </row>
    <row r="121" spans="1:17" s="119" customFormat="1" ht="18" x14ac:dyDescent="0.25">
      <c r="A121" s="141" t="str">
        <f>VLOOKUP(E121,'LISTADO ATM'!$A$2:$C$901,3,0)</f>
        <v>DISTRITO NACIONAL</v>
      </c>
      <c r="B121" s="154">
        <v>3336044802</v>
      </c>
      <c r="C121" s="94">
        <v>44470.840486111112</v>
      </c>
      <c r="D121" s="94" t="s">
        <v>2174</v>
      </c>
      <c r="E121" s="156">
        <v>618</v>
      </c>
      <c r="F121" s="154" t="str">
        <f>VLOOKUP(E121,VIP!$A$2:$O16502,2,0)</f>
        <v>DRBR618</v>
      </c>
      <c r="G121" s="141" t="str">
        <f>VLOOKUP(E121,'LISTADO ATM'!$A$2:$B$900,2,0)</f>
        <v xml:space="preserve">ATM Bienes Nacionales </v>
      </c>
      <c r="H121" s="141" t="str">
        <f>VLOOKUP(E121,VIP!$A$2:$O21463,7,FALSE)</f>
        <v>Si</v>
      </c>
      <c r="I121" s="141" t="str">
        <f>VLOOKUP(E121,VIP!$A$2:$O13428,8,FALSE)</f>
        <v>Si</v>
      </c>
      <c r="J121" s="141" t="str">
        <f>VLOOKUP(E121,VIP!$A$2:$O13378,8,FALSE)</f>
        <v>Si</v>
      </c>
      <c r="K121" s="141" t="str">
        <f>VLOOKUP(E121,VIP!$A$2:$O16952,6,0)</f>
        <v>NO</v>
      </c>
      <c r="L121" s="153" t="s">
        <v>2238</v>
      </c>
      <c r="M121" s="93" t="s">
        <v>2437</v>
      </c>
      <c r="N121" s="93" t="s">
        <v>2443</v>
      </c>
      <c r="O121" s="141" t="s">
        <v>2445</v>
      </c>
      <c r="P121" s="153"/>
      <c r="Q121" s="93" t="s">
        <v>2238</v>
      </c>
    </row>
    <row r="122" spans="1:17" s="119" customFormat="1" ht="18" x14ac:dyDescent="0.25">
      <c r="A122" s="141" t="str">
        <f>VLOOKUP(E122,'LISTADO ATM'!$A$2:$C$901,3,0)</f>
        <v>DISTRITO NACIONAL</v>
      </c>
      <c r="B122" s="154">
        <v>3336044800</v>
      </c>
      <c r="C122" s="94">
        <v>44470.834155092591</v>
      </c>
      <c r="D122" s="94" t="s">
        <v>2174</v>
      </c>
      <c r="E122" s="156">
        <v>735</v>
      </c>
      <c r="F122" s="154" t="str">
        <f>VLOOKUP(E122,VIP!$A$2:$O16503,2,0)</f>
        <v>DRBR179</v>
      </c>
      <c r="G122" s="141" t="str">
        <f>VLOOKUP(E122,'LISTADO ATM'!$A$2:$B$900,2,0)</f>
        <v xml:space="preserve">ATM Oficina Independencia II  </v>
      </c>
      <c r="H122" s="141" t="str">
        <f>VLOOKUP(E122,VIP!$A$2:$O21464,7,FALSE)</f>
        <v>Si</v>
      </c>
      <c r="I122" s="141" t="str">
        <f>VLOOKUP(E122,VIP!$A$2:$O13429,8,FALSE)</f>
        <v>Si</v>
      </c>
      <c r="J122" s="141" t="str">
        <f>VLOOKUP(E122,VIP!$A$2:$O13379,8,FALSE)</f>
        <v>Si</v>
      </c>
      <c r="K122" s="141" t="str">
        <f>VLOOKUP(E122,VIP!$A$2:$O16953,6,0)</f>
        <v>NO</v>
      </c>
      <c r="L122" s="153" t="s">
        <v>2212</v>
      </c>
      <c r="M122" s="93" t="s">
        <v>2437</v>
      </c>
      <c r="N122" s="93" t="s">
        <v>2443</v>
      </c>
      <c r="O122" s="141" t="s">
        <v>2445</v>
      </c>
      <c r="P122" s="153"/>
      <c r="Q122" s="93" t="s">
        <v>2212</v>
      </c>
    </row>
    <row r="123" spans="1:17" s="119" customFormat="1" ht="18" x14ac:dyDescent="0.25">
      <c r="A123" s="141" t="str">
        <f>VLOOKUP(E123,'LISTADO ATM'!$A$2:$C$901,3,0)</f>
        <v>ESTE</v>
      </c>
      <c r="B123" s="154">
        <v>3336044799</v>
      </c>
      <c r="C123" s="94">
        <v>44470.828888888886</v>
      </c>
      <c r="D123" s="94" t="s">
        <v>2174</v>
      </c>
      <c r="E123" s="156">
        <v>78</v>
      </c>
      <c r="F123" s="154" t="str">
        <f>VLOOKUP(E123,VIP!$A$2:$O16504,2,0)</f>
        <v>DRBR078</v>
      </c>
      <c r="G123" s="141" t="str">
        <f>VLOOKUP(E123,'LISTADO ATM'!$A$2:$B$900,2,0)</f>
        <v xml:space="preserve">ATM Hotel Nickelodeon II ( Punta Cana) </v>
      </c>
      <c r="H123" s="141" t="str">
        <f>VLOOKUP(E123,VIP!$A$2:$O21465,7,FALSE)</f>
        <v>Si</v>
      </c>
      <c r="I123" s="141" t="str">
        <f>VLOOKUP(E123,VIP!$A$2:$O13430,8,FALSE)</f>
        <v>Si</v>
      </c>
      <c r="J123" s="141" t="str">
        <f>VLOOKUP(E123,VIP!$A$2:$O13380,8,FALSE)</f>
        <v>Si</v>
      </c>
      <c r="K123" s="141" t="str">
        <f>VLOOKUP(E123,VIP!$A$2:$O16954,6,0)</f>
        <v/>
      </c>
      <c r="L123" s="153" t="s">
        <v>2455</v>
      </c>
      <c r="M123" s="160" t="s">
        <v>2530</v>
      </c>
      <c r="N123" s="93" t="s">
        <v>2443</v>
      </c>
      <c r="O123" s="141" t="s">
        <v>2445</v>
      </c>
      <c r="P123" s="153"/>
      <c r="Q123" s="161">
        <v>44472.529965277776</v>
      </c>
    </row>
    <row r="124" spans="1:17" s="119" customFormat="1" ht="18" x14ac:dyDescent="0.25">
      <c r="A124" s="141" t="str">
        <f>VLOOKUP(E124,'LISTADO ATM'!$A$2:$C$901,3,0)</f>
        <v>DISTRITO NACIONAL</v>
      </c>
      <c r="B124" s="154">
        <v>3336044785</v>
      </c>
      <c r="C124" s="94">
        <v>44470.767557870371</v>
      </c>
      <c r="D124" s="94" t="s">
        <v>2440</v>
      </c>
      <c r="E124" s="156">
        <v>600</v>
      </c>
      <c r="F124" s="154" t="str">
        <f>VLOOKUP(E124,VIP!$A$2:$O16508,2,0)</f>
        <v>DRBR600</v>
      </c>
      <c r="G124" s="141" t="str">
        <f>VLOOKUP(E124,'LISTADO ATM'!$A$2:$B$900,2,0)</f>
        <v>ATM S/M Bravo Hipica</v>
      </c>
      <c r="H124" s="141" t="str">
        <f>VLOOKUP(E124,VIP!$A$2:$O21469,7,FALSE)</f>
        <v>N/A</v>
      </c>
      <c r="I124" s="141" t="str">
        <f>VLOOKUP(E124,VIP!$A$2:$O13434,8,FALSE)</f>
        <v>N/A</v>
      </c>
      <c r="J124" s="141" t="str">
        <f>VLOOKUP(E124,VIP!$A$2:$O13384,8,FALSE)</f>
        <v>N/A</v>
      </c>
      <c r="K124" s="141" t="str">
        <f>VLOOKUP(E124,VIP!$A$2:$O16958,6,0)</f>
        <v>N/A</v>
      </c>
      <c r="L124" s="153" t="s">
        <v>2433</v>
      </c>
      <c r="M124" s="93" t="s">
        <v>2437</v>
      </c>
      <c r="N124" s="93" t="s">
        <v>2443</v>
      </c>
      <c r="O124" s="141" t="s">
        <v>2444</v>
      </c>
      <c r="P124" s="153"/>
      <c r="Q124" s="93" t="s">
        <v>2433</v>
      </c>
    </row>
    <row r="125" spans="1:17" s="119" customFormat="1" ht="18" x14ac:dyDescent="0.25">
      <c r="A125" s="141" t="str">
        <f>VLOOKUP(E125,'LISTADO ATM'!$A$2:$C$901,3,0)</f>
        <v>ESTE</v>
      </c>
      <c r="B125" s="154">
        <v>3336044749</v>
      </c>
      <c r="C125" s="94">
        <v>44470.729560185187</v>
      </c>
      <c r="D125" s="94" t="s">
        <v>2440</v>
      </c>
      <c r="E125" s="156">
        <v>104</v>
      </c>
      <c r="F125" s="154" t="str">
        <f>VLOOKUP(E125,VIP!$A$2:$O16509,2,0)</f>
        <v>DRBR104</v>
      </c>
      <c r="G125" s="141" t="str">
        <f>VLOOKUP(E125,'LISTADO ATM'!$A$2:$B$900,2,0)</f>
        <v xml:space="preserve">ATM Jumbo Higuey </v>
      </c>
      <c r="H125" s="141" t="str">
        <f>VLOOKUP(E125,VIP!$A$2:$O21470,7,FALSE)</f>
        <v>Si</v>
      </c>
      <c r="I125" s="141" t="str">
        <f>VLOOKUP(E125,VIP!$A$2:$O13435,8,FALSE)</f>
        <v>Si</v>
      </c>
      <c r="J125" s="141" t="str">
        <f>VLOOKUP(E125,VIP!$A$2:$O13385,8,FALSE)</f>
        <v>Si</v>
      </c>
      <c r="K125" s="141" t="str">
        <f>VLOOKUP(E125,VIP!$A$2:$O16959,6,0)</f>
        <v>NO</v>
      </c>
      <c r="L125" s="153" t="s">
        <v>2409</v>
      </c>
      <c r="M125" s="93" t="s">
        <v>2437</v>
      </c>
      <c r="N125" s="93" t="s">
        <v>2443</v>
      </c>
      <c r="O125" s="141" t="s">
        <v>2444</v>
      </c>
      <c r="P125" s="153"/>
      <c r="Q125" s="93" t="s">
        <v>2409</v>
      </c>
    </row>
    <row r="126" spans="1:17" s="119" customFormat="1" ht="18" x14ac:dyDescent="0.25">
      <c r="A126" s="141" t="str">
        <f>VLOOKUP(E126,'LISTADO ATM'!$A$2:$C$901,3,0)</f>
        <v>DISTRITO NACIONAL</v>
      </c>
      <c r="B126" s="154">
        <v>3336044745</v>
      </c>
      <c r="C126" s="94">
        <v>44470.727314814816</v>
      </c>
      <c r="D126" s="94" t="s">
        <v>2440</v>
      </c>
      <c r="E126" s="156">
        <v>540</v>
      </c>
      <c r="F126" s="154" t="str">
        <f>VLOOKUP(E126,VIP!$A$2:$O16511,2,0)</f>
        <v>DRBR540</v>
      </c>
      <c r="G126" s="141" t="str">
        <f>VLOOKUP(E126,'LISTADO ATM'!$A$2:$B$900,2,0)</f>
        <v xml:space="preserve">ATM Autoservicio Sambil I </v>
      </c>
      <c r="H126" s="141" t="str">
        <f>VLOOKUP(E126,VIP!$A$2:$O21472,7,FALSE)</f>
        <v>Si</v>
      </c>
      <c r="I126" s="141" t="str">
        <f>VLOOKUP(E126,VIP!$A$2:$O13437,8,FALSE)</f>
        <v>Si</v>
      </c>
      <c r="J126" s="141" t="str">
        <f>VLOOKUP(E126,VIP!$A$2:$O13387,8,FALSE)</f>
        <v>Si</v>
      </c>
      <c r="K126" s="141" t="str">
        <f>VLOOKUP(E126,VIP!$A$2:$O16961,6,0)</f>
        <v>NO</v>
      </c>
      <c r="L126" s="153" t="s">
        <v>2409</v>
      </c>
      <c r="M126" s="93" t="s">
        <v>2437</v>
      </c>
      <c r="N126" s="93" t="s">
        <v>2443</v>
      </c>
      <c r="O126" s="141" t="s">
        <v>2444</v>
      </c>
      <c r="P126" s="153"/>
      <c r="Q126" s="93" t="s">
        <v>2409</v>
      </c>
    </row>
    <row r="127" spans="1:17" s="119" customFormat="1" ht="18" x14ac:dyDescent="0.25">
      <c r="A127" s="141" t="str">
        <f>VLOOKUP(E127,'LISTADO ATM'!$A$2:$C$901,3,0)</f>
        <v>DISTRITO NACIONAL</v>
      </c>
      <c r="B127" s="154">
        <v>3336044736</v>
      </c>
      <c r="C127" s="94">
        <v>44470.720150462963</v>
      </c>
      <c r="D127" s="94" t="s">
        <v>2174</v>
      </c>
      <c r="E127" s="156">
        <v>685</v>
      </c>
      <c r="F127" s="154" t="str">
        <f>VLOOKUP(E127,VIP!$A$2:$O16513,2,0)</f>
        <v>DRBR685</v>
      </c>
      <c r="G127" s="141" t="str">
        <f>VLOOKUP(E127,'LISTADO ATM'!$A$2:$B$900,2,0)</f>
        <v>ATM Autoservicio UASD</v>
      </c>
      <c r="H127" s="141" t="str">
        <f>VLOOKUP(E127,VIP!$A$2:$O21474,7,FALSE)</f>
        <v>NO</v>
      </c>
      <c r="I127" s="141" t="str">
        <f>VLOOKUP(E127,VIP!$A$2:$O13439,8,FALSE)</f>
        <v>SI</v>
      </c>
      <c r="J127" s="141" t="str">
        <f>VLOOKUP(E127,VIP!$A$2:$O13389,8,FALSE)</f>
        <v>SI</v>
      </c>
      <c r="K127" s="141" t="str">
        <f>VLOOKUP(E127,VIP!$A$2:$O16963,6,0)</f>
        <v>NO</v>
      </c>
      <c r="L127" s="153" t="s">
        <v>2212</v>
      </c>
      <c r="M127" s="93" t="s">
        <v>2437</v>
      </c>
      <c r="N127" s="93" t="s">
        <v>2443</v>
      </c>
      <c r="O127" s="141" t="s">
        <v>2445</v>
      </c>
      <c r="P127" s="153"/>
      <c r="Q127" s="93" t="s">
        <v>2212</v>
      </c>
    </row>
    <row r="128" spans="1:17" s="119" customFormat="1" ht="18" x14ac:dyDescent="0.25">
      <c r="A128" s="141" t="str">
        <f>VLOOKUP(E128,'LISTADO ATM'!$A$2:$C$901,3,0)</f>
        <v>DISTRITO NACIONAL</v>
      </c>
      <c r="B128" s="154">
        <v>3336044695</v>
      </c>
      <c r="C128" s="94">
        <v>44470.701412037037</v>
      </c>
      <c r="D128" s="94" t="s">
        <v>2174</v>
      </c>
      <c r="E128" s="156">
        <v>355</v>
      </c>
      <c r="F128" s="154" t="str">
        <f>VLOOKUP(E128,VIP!$A$2:$O16523,2,0)</f>
        <v>DRBR355</v>
      </c>
      <c r="G128" s="141" t="str">
        <f>VLOOKUP(E128,'LISTADO ATM'!$A$2:$B$900,2,0)</f>
        <v xml:space="preserve">ATM UNP Metro II </v>
      </c>
      <c r="H128" s="141" t="str">
        <f>VLOOKUP(E128,VIP!$A$2:$O21484,7,FALSE)</f>
        <v>Si</v>
      </c>
      <c r="I128" s="141" t="str">
        <f>VLOOKUP(E128,VIP!$A$2:$O13449,8,FALSE)</f>
        <v>Si</v>
      </c>
      <c r="J128" s="141" t="str">
        <f>VLOOKUP(E128,VIP!$A$2:$O13399,8,FALSE)</f>
        <v>Si</v>
      </c>
      <c r="K128" s="141" t="str">
        <f>VLOOKUP(E128,VIP!$A$2:$O16973,6,0)</f>
        <v>SI</v>
      </c>
      <c r="L128" s="153" t="s">
        <v>2212</v>
      </c>
      <c r="M128" s="160" t="s">
        <v>2530</v>
      </c>
      <c r="N128" s="93" t="s">
        <v>2443</v>
      </c>
      <c r="O128" s="141" t="s">
        <v>2445</v>
      </c>
      <c r="P128" s="153"/>
      <c r="Q128" s="161">
        <v>44472.554293981484</v>
      </c>
    </row>
    <row r="129" spans="1:17" s="119" customFormat="1" ht="18" x14ac:dyDescent="0.25">
      <c r="A129" s="141" t="str">
        <f>VLOOKUP(E129,'LISTADO ATM'!$A$2:$C$901,3,0)</f>
        <v>DISTRITO NACIONAL</v>
      </c>
      <c r="B129" s="154">
        <v>3336044693</v>
      </c>
      <c r="C129" s="94">
        <v>44470.699074074073</v>
      </c>
      <c r="D129" s="94" t="s">
        <v>2174</v>
      </c>
      <c r="E129" s="156">
        <v>160</v>
      </c>
      <c r="F129" s="154" t="str">
        <f>VLOOKUP(E129,VIP!$A$2:$O16524,2,0)</f>
        <v>DRBR160</v>
      </c>
      <c r="G129" s="141" t="str">
        <f>VLOOKUP(E129,'LISTADO ATM'!$A$2:$B$900,2,0)</f>
        <v xml:space="preserve">ATM Oficina Herrera </v>
      </c>
      <c r="H129" s="141" t="str">
        <f>VLOOKUP(E129,VIP!$A$2:$O21485,7,FALSE)</f>
        <v>Si</v>
      </c>
      <c r="I129" s="141" t="str">
        <f>VLOOKUP(E129,VIP!$A$2:$O13450,8,FALSE)</f>
        <v>Si</v>
      </c>
      <c r="J129" s="141" t="str">
        <f>VLOOKUP(E129,VIP!$A$2:$O13400,8,FALSE)</f>
        <v>Si</v>
      </c>
      <c r="K129" s="141" t="str">
        <f>VLOOKUP(E129,VIP!$A$2:$O16974,6,0)</f>
        <v>NO</v>
      </c>
      <c r="L129" s="153" t="s">
        <v>2626</v>
      </c>
      <c r="M129" s="93" t="s">
        <v>2437</v>
      </c>
      <c r="N129" s="93" t="s">
        <v>2443</v>
      </c>
      <c r="O129" s="141" t="s">
        <v>2445</v>
      </c>
      <c r="P129" s="153"/>
      <c r="Q129" s="93" t="s">
        <v>2626</v>
      </c>
    </row>
    <row r="130" spans="1:17" s="119" customFormat="1" ht="18" x14ac:dyDescent="0.25">
      <c r="A130" s="141" t="str">
        <f>VLOOKUP(E130,'LISTADO ATM'!$A$2:$C$901,3,0)</f>
        <v>DISTRITO NACIONAL</v>
      </c>
      <c r="B130" s="154">
        <v>3336044667</v>
      </c>
      <c r="C130" s="94">
        <v>44470.691435185188</v>
      </c>
      <c r="D130" s="94" t="s">
        <v>2174</v>
      </c>
      <c r="E130" s="156">
        <v>708</v>
      </c>
      <c r="F130" s="154" t="str">
        <f>VLOOKUP(E130,VIP!$A$2:$O16526,2,0)</f>
        <v>DRBR505</v>
      </c>
      <c r="G130" s="141" t="str">
        <f>VLOOKUP(E130,'LISTADO ATM'!$A$2:$B$900,2,0)</f>
        <v xml:space="preserve">ATM El Vestir De Hoy </v>
      </c>
      <c r="H130" s="141" t="str">
        <f>VLOOKUP(E130,VIP!$A$2:$O21487,7,FALSE)</f>
        <v>Si</v>
      </c>
      <c r="I130" s="141" t="str">
        <f>VLOOKUP(E130,VIP!$A$2:$O13452,8,FALSE)</f>
        <v>Si</v>
      </c>
      <c r="J130" s="141" t="str">
        <f>VLOOKUP(E130,VIP!$A$2:$O13402,8,FALSE)</f>
        <v>Si</v>
      </c>
      <c r="K130" s="141" t="str">
        <f>VLOOKUP(E130,VIP!$A$2:$O16976,6,0)</f>
        <v>NO</v>
      </c>
      <c r="L130" s="153" t="s">
        <v>2212</v>
      </c>
      <c r="M130" s="160" t="s">
        <v>2530</v>
      </c>
      <c r="N130" s="93" t="s">
        <v>2443</v>
      </c>
      <c r="O130" s="141" t="s">
        <v>2445</v>
      </c>
      <c r="P130" s="153"/>
      <c r="Q130" s="161">
        <v>44472.553425925929</v>
      </c>
    </row>
    <row r="131" spans="1:17" s="119" customFormat="1" ht="18" x14ac:dyDescent="0.25">
      <c r="A131" s="141" t="str">
        <f>VLOOKUP(E131,'LISTADO ATM'!$A$2:$C$901,3,0)</f>
        <v>DISTRITO NACIONAL</v>
      </c>
      <c r="B131" s="154">
        <v>3336044655</v>
      </c>
      <c r="C131" s="94">
        <v>44470.687592592592</v>
      </c>
      <c r="D131" s="94" t="s">
        <v>2459</v>
      </c>
      <c r="E131" s="156">
        <v>701</v>
      </c>
      <c r="F131" s="154" t="str">
        <f>VLOOKUP(E131,VIP!$A$2:$O16527,2,0)</f>
        <v>DRBR701</v>
      </c>
      <c r="G131" s="141" t="str">
        <f>VLOOKUP(E131,'LISTADO ATM'!$A$2:$B$900,2,0)</f>
        <v>ATM Autoservicio Los Alcarrizos</v>
      </c>
      <c r="H131" s="141" t="str">
        <f>VLOOKUP(E131,VIP!$A$2:$O21488,7,FALSE)</f>
        <v>Si</v>
      </c>
      <c r="I131" s="141" t="str">
        <f>VLOOKUP(E131,VIP!$A$2:$O13453,8,FALSE)</f>
        <v>Si</v>
      </c>
      <c r="J131" s="141" t="str">
        <f>VLOOKUP(E131,VIP!$A$2:$O13403,8,FALSE)</f>
        <v>Si</v>
      </c>
      <c r="K131" s="141" t="str">
        <f>VLOOKUP(E131,VIP!$A$2:$O16977,6,0)</f>
        <v>NO</v>
      </c>
      <c r="L131" s="153" t="s">
        <v>2625</v>
      </c>
      <c r="M131" s="93" t="s">
        <v>2437</v>
      </c>
      <c r="N131" s="93" t="s">
        <v>2443</v>
      </c>
      <c r="O131" s="141" t="s">
        <v>2612</v>
      </c>
      <c r="P131" s="153"/>
      <c r="Q131" s="93" t="s">
        <v>2625</v>
      </c>
    </row>
    <row r="132" spans="1:17" s="119" customFormat="1" ht="18" x14ac:dyDescent="0.25">
      <c r="A132" s="141" t="str">
        <f>VLOOKUP(E132,'LISTADO ATM'!$A$2:$C$901,3,0)</f>
        <v>DISTRITO NACIONAL</v>
      </c>
      <c r="B132" s="154">
        <v>3336044641</v>
      </c>
      <c r="C132" s="94">
        <v>44470.68240740741</v>
      </c>
      <c r="D132" s="94" t="s">
        <v>2174</v>
      </c>
      <c r="E132" s="156">
        <v>639</v>
      </c>
      <c r="F132" s="154" t="str">
        <f>VLOOKUP(E132,VIP!$A$2:$O16529,2,0)</f>
        <v>DRBR639</v>
      </c>
      <c r="G132" s="141" t="str">
        <f>VLOOKUP(E132,'LISTADO ATM'!$A$2:$B$900,2,0)</f>
        <v xml:space="preserve">ATM Comisión Militar MOPC </v>
      </c>
      <c r="H132" s="141" t="str">
        <f>VLOOKUP(E132,VIP!$A$2:$O21490,7,FALSE)</f>
        <v>Si</v>
      </c>
      <c r="I132" s="141" t="str">
        <f>VLOOKUP(E132,VIP!$A$2:$O13455,8,FALSE)</f>
        <v>Si</v>
      </c>
      <c r="J132" s="141" t="str">
        <f>VLOOKUP(E132,VIP!$A$2:$O13405,8,FALSE)</f>
        <v>Si</v>
      </c>
      <c r="K132" s="141" t="str">
        <f>VLOOKUP(E132,VIP!$A$2:$O16979,6,0)</f>
        <v>NO</v>
      </c>
      <c r="L132" s="153" t="s">
        <v>2238</v>
      </c>
      <c r="M132" s="93" t="s">
        <v>2437</v>
      </c>
      <c r="N132" s="93" t="s">
        <v>2443</v>
      </c>
      <c r="O132" s="141" t="s">
        <v>2445</v>
      </c>
      <c r="P132" s="153"/>
      <c r="Q132" s="93" t="s">
        <v>2238</v>
      </c>
    </row>
    <row r="133" spans="1:17" s="119" customFormat="1" ht="18" x14ac:dyDescent="0.25">
      <c r="A133" s="141" t="str">
        <f>VLOOKUP(E133,'LISTADO ATM'!$A$2:$C$901,3,0)</f>
        <v>DISTRITO NACIONAL</v>
      </c>
      <c r="B133" s="154">
        <v>3336044605</v>
      </c>
      <c r="C133" s="94">
        <v>44470.66605324074</v>
      </c>
      <c r="D133" s="94" t="s">
        <v>2440</v>
      </c>
      <c r="E133" s="156">
        <v>834</v>
      </c>
      <c r="F133" s="154" t="str">
        <f>VLOOKUP(E133,VIP!$A$2:$O16531,2,0)</f>
        <v>DRBR834</v>
      </c>
      <c r="G133" s="141" t="str">
        <f>VLOOKUP(E133,'LISTADO ATM'!$A$2:$B$900,2,0)</f>
        <v xml:space="preserve">ATM Centro Médico Moderno </v>
      </c>
      <c r="H133" s="141" t="str">
        <f>VLOOKUP(E133,VIP!$A$2:$O21492,7,FALSE)</f>
        <v>Si</v>
      </c>
      <c r="I133" s="141" t="str">
        <f>VLOOKUP(E133,VIP!$A$2:$O13457,8,FALSE)</f>
        <v>Si</v>
      </c>
      <c r="J133" s="141" t="str">
        <f>VLOOKUP(E133,VIP!$A$2:$O13407,8,FALSE)</f>
        <v>Si</v>
      </c>
      <c r="K133" s="141" t="str">
        <f>VLOOKUP(E133,VIP!$A$2:$O16981,6,0)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s="119" customFormat="1" ht="18" x14ac:dyDescent="0.25">
      <c r="A134" s="141" t="str">
        <f>VLOOKUP(E134,'LISTADO ATM'!$A$2:$C$901,3,0)</f>
        <v>ESTE</v>
      </c>
      <c r="B134" s="154">
        <v>3336044577</v>
      </c>
      <c r="C134" s="94">
        <v>44470.656770833331</v>
      </c>
      <c r="D134" s="94" t="s">
        <v>2459</v>
      </c>
      <c r="E134" s="156">
        <v>824</v>
      </c>
      <c r="F134" s="154" t="str">
        <f>VLOOKUP(E134,VIP!$A$2:$O16532,2,0)</f>
        <v>DRBR824</v>
      </c>
      <c r="G134" s="141" t="str">
        <f>VLOOKUP(E134,'LISTADO ATM'!$A$2:$B$900,2,0)</f>
        <v xml:space="preserve">ATM Multiplaza (Higuey) </v>
      </c>
      <c r="H134" s="141" t="str">
        <f>VLOOKUP(E134,VIP!$A$2:$O21493,7,FALSE)</f>
        <v>Si</v>
      </c>
      <c r="I134" s="141" t="str">
        <f>VLOOKUP(E134,VIP!$A$2:$O13458,8,FALSE)</f>
        <v>Si</v>
      </c>
      <c r="J134" s="141" t="str">
        <f>VLOOKUP(E134,VIP!$A$2:$O13408,8,FALSE)</f>
        <v>Si</v>
      </c>
      <c r="K134" s="141" t="str">
        <f>VLOOKUP(E134,VIP!$A$2:$O16982,6,0)</f>
        <v>NO</v>
      </c>
      <c r="L134" s="153" t="s">
        <v>2409</v>
      </c>
      <c r="M134" s="93" t="s">
        <v>2437</v>
      </c>
      <c r="N134" s="93" t="s">
        <v>2443</v>
      </c>
      <c r="O134" s="141" t="s">
        <v>2612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DISTRITO NACIONAL</v>
      </c>
      <c r="B135" s="154">
        <v>3336044467</v>
      </c>
      <c r="C135" s="94">
        <v>44470.609803240739</v>
      </c>
      <c r="D135" s="94" t="s">
        <v>2440</v>
      </c>
      <c r="E135" s="156">
        <v>931</v>
      </c>
      <c r="F135" s="154" t="str">
        <f>VLOOKUP(E135,VIP!$A$2:$O16474,2,0)</f>
        <v>DRBR24N</v>
      </c>
      <c r="G135" s="141" t="str">
        <f>VLOOKUP(E135,'LISTADO ATM'!$A$2:$B$900,2,0)</f>
        <v xml:space="preserve">ATM Autobanco Luperón I </v>
      </c>
      <c r="H135" s="141" t="str">
        <f>VLOOKUP(E135,VIP!$A$2:$O21435,7,FALSE)</f>
        <v>Si</v>
      </c>
      <c r="I135" s="141" t="str">
        <f>VLOOKUP(E135,VIP!$A$2:$O13400,8,FALSE)</f>
        <v>Si</v>
      </c>
      <c r="J135" s="141" t="str">
        <f>VLOOKUP(E135,VIP!$A$2:$O13350,8,FALSE)</f>
        <v>Si</v>
      </c>
      <c r="K135" s="141" t="str">
        <f>VLOOKUP(E135,VIP!$A$2:$O16924,6,0)</f>
        <v>NO</v>
      </c>
      <c r="L135" s="153" t="s">
        <v>2409</v>
      </c>
      <c r="M135" s="160" t="s">
        <v>2530</v>
      </c>
      <c r="N135" s="93" t="s">
        <v>2443</v>
      </c>
      <c r="O135" s="141" t="s">
        <v>2444</v>
      </c>
      <c r="P135" s="153"/>
      <c r="Q135" s="161">
        <v>44472.593530092592</v>
      </c>
    </row>
    <row r="136" spans="1:17" s="119" customFormat="1" ht="18" x14ac:dyDescent="0.25">
      <c r="A136" s="141" t="str">
        <f>VLOOKUP(E136,'LISTADO ATM'!$A$2:$C$901,3,0)</f>
        <v>SUR</v>
      </c>
      <c r="B136" s="154">
        <v>3336044390</v>
      </c>
      <c r="C136" s="94">
        <v>44470.566400462965</v>
      </c>
      <c r="D136" s="94" t="s">
        <v>2174</v>
      </c>
      <c r="E136" s="156">
        <v>619</v>
      </c>
      <c r="F136" s="154" t="str">
        <f>VLOOKUP(E136,VIP!$A$2:$O16483,2,0)</f>
        <v>DRBR619</v>
      </c>
      <c r="G136" s="141" t="str">
        <f>VLOOKUP(E136,'LISTADO ATM'!$A$2:$B$900,2,0)</f>
        <v xml:space="preserve">ATM Academia P.N. Hatillo (San Cristóbal) </v>
      </c>
      <c r="H136" s="141" t="str">
        <f>VLOOKUP(E136,VIP!$A$2:$O21444,7,FALSE)</f>
        <v>Si</v>
      </c>
      <c r="I136" s="141" t="str">
        <f>VLOOKUP(E136,VIP!$A$2:$O13409,8,FALSE)</f>
        <v>Si</v>
      </c>
      <c r="J136" s="141" t="str">
        <f>VLOOKUP(E136,VIP!$A$2:$O13359,8,FALSE)</f>
        <v>Si</v>
      </c>
      <c r="K136" s="141" t="str">
        <f>VLOOKUP(E136,VIP!$A$2:$O16933,6,0)</f>
        <v>NO</v>
      </c>
      <c r="L136" s="153" t="s">
        <v>2212</v>
      </c>
      <c r="M136" s="160" t="s">
        <v>2530</v>
      </c>
      <c r="N136" s="93" t="s">
        <v>2622</v>
      </c>
      <c r="O136" s="141" t="s">
        <v>2445</v>
      </c>
      <c r="P136" s="153"/>
      <c r="Q136" s="161">
        <v>44472.549155092594</v>
      </c>
    </row>
    <row r="137" spans="1:17" s="119" customFormat="1" ht="18" x14ac:dyDescent="0.25">
      <c r="A137" s="141" t="str">
        <f>VLOOKUP(E137,'LISTADO ATM'!$A$2:$C$901,3,0)</f>
        <v>ESTE</v>
      </c>
      <c r="B137" s="154">
        <v>3336044373</v>
      </c>
      <c r="C137" s="94">
        <v>44470.555555555555</v>
      </c>
      <c r="D137" s="94" t="s">
        <v>2459</v>
      </c>
      <c r="E137" s="156">
        <v>612</v>
      </c>
      <c r="F137" s="154" t="str">
        <f>VLOOKUP(E137,VIP!$A$2:$O16485,2,0)</f>
        <v>DRBR220</v>
      </c>
      <c r="G137" s="141" t="str">
        <f>VLOOKUP(E137,'LISTADO ATM'!$A$2:$B$900,2,0)</f>
        <v xml:space="preserve">ATM Plaza Orense (La Romana) </v>
      </c>
      <c r="H137" s="141" t="str">
        <f>VLOOKUP(E137,VIP!$A$2:$O21446,7,FALSE)</f>
        <v>Si</v>
      </c>
      <c r="I137" s="141" t="str">
        <f>VLOOKUP(E137,VIP!$A$2:$O13411,8,FALSE)</f>
        <v>Si</v>
      </c>
      <c r="J137" s="141" t="str">
        <f>VLOOKUP(E137,VIP!$A$2:$O13361,8,FALSE)</f>
        <v>Si</v>
      </c>
      <c r="K137" s="141" t="str">
        <f>VLOOKUP(E137,VIP!$A$2:$O16935,6,0)</f>
        <v>NO</v>
      </c>
      <c r="L137" s="153" t="s">
        <v>2409</v>
      </c>
      <c r="M137" s="93" t="s">
        <v>2437</v>
      </c>
      <c r="N137" s="93" t="s">
        <v>2443</v>
      </c>
      <c r="O137" s="141" t="s">
        <v>2612</v>
      </c>
      <c r="P137" s="153"/>
      <c r="Q137" s="93" t="s">
        <v>2409</v>
      </c>
    </row>
    <row r="138" spans="1:17" s="119" customFormat="1" ht="18" x14ac:dyDescent="0.25">
      <c r="A138" s="141" t="str">
        <f>VLOOKUP(E138,'LISTADO ATM'!$A$2:$C$901,3,0)</f>
        <v>SUR</v>
      </c>
      <c r="B138" s="154">
        <v>3336044154</v>
      </c>
      <c r="C138" s="94">
        <v>44470.482199074075</v>
      </c>
      <c r="D138" s="94" t="s">
        <v>2459</v>
      </c>
      <c r="E138" s="156">
        <v>582</v>
      </c>
      <c r="F138" s="154" t="str">
        <f>VLOOKUP(E138,VIP!$A$2:$O16500,2,0)</f>
        <v xml:space="preserve">DRBR582 </v>
      </c>
      <c r="G138" s="141" t="str">
        <f>VLOOKUP(E138,'LISTADO ATM'!$A$2:$B$900,2,0)</f>
        <v>ATM Estación Sabana Yegua</v>
      </c>
      <c r="H138" s="141" t="str">
        <f>VLOOKUP(E138,VIP!$A$2:$O21461,7,FALSE)</f>
        <v>N/A</v>
      </c>
      <c r="I138" s="141" t="str">
        <f>VLOOKUP(E138,VIP!$A$2:$O13426,8,FALSE)</f>
        <v>N/A</v>
      </c>
      <c r="J138" s="141" t="str">
        <f>VLOOKUP(E138,VIP!$A$2:$O13376,8,FALSE)</f>
        <v>N/A</v>
      </c>
      <c r="K138" s="141" t="str">
        <f>VLOOKUP(E138,VIP!$A$2:$O16950,6,0)</f>
        <v>N/A</v>
      </c>
      <c r="L138" s="153" t="s">
        <v>2409</v>
      </c>
      <c r="M138" s="93" t="s">
        <v>2437</v>
      </c>
      <c r="N138" s="93" t="s">
        <v>2443</v>
      </c>
      <c r="O138" s="141" t="s">
        <v>2612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DISTRITO NACIONAL</v>
      </c>
      <c r="B139" s="154">
        <v>3336043826</v>
      </c>
      <c r="C139" s="94">
        <v>44470.400381944448</v>
      </c>
      <c r="D139" s="94" t="s">
        <v>2459</v>
      </c>
      <c r="E139" s="156">
        <v>743</v>
      </c>
      <c r="F139" s="154" t="str">
        <f>VLOOKUP(E139,VIP!$A$2:$O16473,2,0)</f>
        <v>DRBR287</v>
      </c>
      <c r="G139" s="141" t="str">
        <f>VLOOKUP(E139,'LISTADO ATM'!$A$2:$B$900,2,0)</f>
        <v xml:space="preserve">ATM Oficina Los Frailes </v>
      </c>
      <c r="H139" s="141" t="str">
        <f>VLOOKUP(E139,VIP!$A$2:$O21434,7,FALSE)</f>
        <v>Si</v>
      </c>
      <c r="I139" s="141" t="str">
        <f>VLOOKUP(E139,VIP!$A$2:$O13399,8,FALSE)</f>
        <v>Si</v>
      </c>
      <c r="J139" s="141" t="str">
        <f>VLOOKUP(E139,VIP!$A$2:$O13349,8,FALSE)</f>
        <v>Si</v>
      </c>
      <c r="K139" s="141" t="str">
        <f>VLOOKUP(E139,VIP!$A$2:$O16923,6,0)</f>
        <v>SI</v>
      </c>
      <c r="L139" s="153" t="s">
        <v>2409</v>
      </c>
      <c r="M139" s="93" t="s">
        <v>2437</v>
      </c>
      <c r="N139" s="93" t="s">
        <v>2443</v>
      </c>
      <c r="O139" s="141" t="s">
        <v>2612</v>
      </c>
      <c r="P139" s="153"/>
      <c r="Q139" s="93" t="s">
        <v>2409</v>
      </c>
    </row>
    <row r="140" spans="1:17" s="119" customFormat="1" ht="18" x14ac:dyDescent="0.25">
      <c r="A140" s="141" t="str">
        <f>VLOOKUP(E140,'LISTADO ATM'!$A$2:$C$901,3,0)</f>
        <v>DISTRITO NACIONAL</v>
      </c>
      <c r="B140" s="154">
        <v>3336043442</v>
      </c>
      <c r="C140" s="94">
        <v>44470.096238425926</v>
      </c>
      <c r="D140" s="94" t="s">
        <v>2174</v>
      </c>
      <c r="E140" s="156">
        <v>18</v>
      </c>
      <c r="F140" s="154" t="str">
        <f>VLOOKUP(E140,VIP!$A$2:$O16564,2,0)</f>
        <v>DRBR018</v>
      </c>
      <c r="G140" s="141" t="str">
        <f>VLOOKUP(E140,'LISTADO ATM'!$A$2:$B$900,2,0)</f>
        <v xml:space="preserve">ATM Oficina Haina Occidental I </v>
      </c>
      <c r="H140" s="141" t="str">
        <f>VLOOKUP(E140,VIP!$A$2:$O21525,7,FALSE)</f>
        <v>Si</v>
      </c>
      <c r="I140" s="141" t="str">
        <f>VLOOKUP(E140,VIP!$A$2:$O13490,8,FALSE)</f>
        <v>Si</v>
      </c>
      <c r="J140" s="141" t="str">
        <f>VLOOKUP(E140,VIP!$A$2:$O13440,8,FALSE)</f>
        <v>Si</v>
      </c>
      <c r="K140" s="141" t="str">
        <f>VLOOKUP(E140,VIP!$A$2:$O17014,6,0)</f>
        <v>SI</v>
      </c>
      <c r="L140" s="153" t="s">
        <v>2212</v>
      </c>
      <c r="M140" s="93" t="s">
        <v>2437</v>
      </c>
      <c r="N140" s="93" t="s">
        <v>2443</v>
      </c>
      <c r="O140" s="141" t="s">
        <v>2445</v>
      </c>
      <c r="P140" s="153"/>
      <c r="Q140" s="93" t="s">
        <v>2212</v>
      </c>
    </row>
    <row r="141" spans="1:17" s="119" customFormat="1" ht="18" x14ac:dyDescent="0.25">
      <c r="A141" s="141" t="str">
        <f>VLOOKUP(E141,'LISTADO ATM'!$A$2:$C$901,3,0)</f>
        <v>DISTRITO NACIONAL</v>
      </c>
      <c r="B141" s="154">
        <v>3336043438</v>
      </c>
      <c r="C141" s="94">
        <v>44470.086030092592</v>
      </c>
      <c r="D141" s="94" t="s">
        <v>2174</v>
      </c>
      <c r="E141" s="156">
        <v>34</v>
      </c>
      <c r="F141" s="154" t="str">
        <f>VLOOKUP(E141,VIP!$A$2:$O16560,2,0)</f>
        <v>DRBR034</v>
      </c>
      <c r="G141" s="141" t="str">
        <f>VLOOKUP(E141,'LISTADO ATM'!$A$2:$B$900,2,0)</f>
        <v xml:space="preserve">ATM Plaza de la Salud </v>
      </c>
      <c r="H141" s="141" t="str">
        <f>VLOOKUP(E141,VIP!$A$2:$O21521,7,FALSE)</f>
        <v>Si</v>
      </c>
      <c r="I141" s="141" t="str">
        <f>VLOOKUP(E141,VIP!$A$2:$O13486,8,FALSE)</f>
        <v>Si</v>
      </c>
      <c r="J141" s="141" t="str">
        <f>VLOOKUP(E141,VIP!$A$2:$O13436,8,FALSE)</f>
        <v>Si</v>
      </c>
      <c r="K141" s="141" t="str">
        <f>VLOOKUP(E141,VIP!$A$2:$O17010,6,0)</f>
        <v>NO</v>
      </c>
      <c r="L141" s="153" t="s">
        <v>2212</v>
      </c>
      <c r="M141" s="93" t="s">
        <v>2437</v>
      </c>
      <c r="N141" s="93" t="s">
        <v>2443</v>
      </c>
      <c r="O141" s="141" t="s">
        <v>2445</v>
      </c>
      <c r="P141" s="153"/>
      <c r="Q141" s="93" t="s">
        <v>2212</v>
      </c>
    </row>
    <row r="142" spans="1:17" s="119" customFormat="1" ht="18" x14ac:dyDescent="0.25">
      <c r="A142" s="141" t="str">
        <f>VLOOKUP(E142,'LISTADO ATM'!$A$2:$C$901,3,0)</f>
        <v>DISTRITO NACIONAL</v>
      </c>
      <c r="B142" s="154">
        <v>3336042923</v>
      </c>
      <c r="C142" s="94">
        <v>44469.595138888886</v>
      </c>
      <c r="D142" s="94" t="s">
        <v>2440</v>
      </c>
      <c r="E142" s="156">
        <v>363</v>
      </c>
      <c r="F142" s="154" t="str">
        <f>VLOOKUP(E142,VIP!$A$2:$O16487,2,0)</f>
        <v>DRBR363</v>
      </c>
      <c r="G142" s="141" t="str">
        <f>VLOOKUP(E142,'LISTADO ATM'!$A$2:$B$900,2,0)</f>
        <v>ATM Sirena Villa Mella</v>
      </c>
      <c r="H142" s="141" t="str">
        <f>VLOOKUP(E142,VIP!$A$2:$O21448,7,FALSE)</f>
        <v>N/A</v>
      </c>
      <c r="I142" s="141" t="str">
        <f>VLOOKUP(E142,VIP!$A$2:$O13413,8,FALSE)</f>
        <v>N/A</v>
      </c>
      <c r="J142" s="141" t="str">
        <f>VLOOKUP(E142,VIP!$A$2:$O13363,8,FALSE)</f>
        <v>N/A</v>
      </c>
      <c r="K142" s="141" t="str">
        <f>VLOOKUP(E142,VIP!$A$2:$O16937,6,0)</f>
        <v>N/A</v>
      </c>
      <c r="L142" s="153" t="s">
        <v>2433</v>
      </c>
      <c r="M142" s="93" t="s">
        <v>2437</v>
      </c>
      <c r="N142" s="93" t="s">
        <v>2443</v>
      </c>
      <c r="O142" s="141" t="s">
        <v>2444</v>
      </c>
      <c r="P142" s="153"/>
      <c r="Q142" s="93" t="s">
        <v>2433</v>
      </c>
    </row>
    <row r="143" spans="1:17" s="119" customFormat="1" ht="18" x14ac:dyDescent="0.25">
      <c r="A143" s="141" t="str">
        <f>VLOOKUP(E143,'LISTADO ATM'!$A$2:$C$901,3,0)</f>
        <v>DISTRITO NACIONAL</v>
      </c>
      <c r="B143" s="154">
        <v>3336042912</v>
      </c>
      <c r="C143" s="94">
        <v>44469.591469907406</v>
      </c>
      <c r="D143" s="94" t="s">
        <v>2440</v>
      </c>
      <c r="E143" s="156">
        <v>570</v>
      </c>
      <c r="F143" s="154" t="str">
        <f>VLOOKUP(E143,VIP!$A$2:$O16485,2,0)</f>
        <v>DRBR478</v>
      </c>
      <c r="G143" s="141" t="str">
        <f>VLOOKUP(E143,'LISTADO ATM'!$A$2:$B$900,2,0)</f>
        <v xml:space="preserve">ATM S/M Liverpool Villa Mella </v>
      </c>
      <c r="H143" s="141" t="str">
        <f>VLOOKUP(E143,VIP!$A$2:$O21446,7,FALSE)</f>
        <v>Si</v>
      </c>
      <c r="I143" s="141" t="str">
        <f>VLOOKUP(E143,VIP!$A$2:$O13411,8,FALSE)</f>
        <v>Si</v>
      </c>
      <c r="J143" s="141" t="str">
        <f>VLOOKUP(E143,VIP!$A$2:$O13361,8,FALSE)</f>
        <v>Si</v>
      </c>
      <c r="K143" s="141" t="str">
        <f>VLOOKUP(E143,VIP!$A$2:$O16935,6,0)</f>
        <v>NO</v>
      </c>
      <c r="L143" s="153" t="s">
        <v>2433</v>
      </c>
      <c r="M143" s="160" t="s">
        <v>2530</v>
      </c>
      <c r="N143" s="93" t="s">
        <v>2443</v>
      </c>
      <c r="O143" s="141" t="s">
        <v>2444</v>
      </c>
      <c r="P143" s="153"/>
      <c r="Q143" s="161">
        <v>44472.578773148147</v>
      </c>
    </row>
    <row r="144" spans="1:17" s="119" customFormat="1" ht="18" x14ac:dyDescent="0.25">
      <c r="A144" s="141" t="str">
        <f>VLOOKUP(E144,'LISTADO ATM'!$A$2:$C$901,3,0)</f>
        <v>DISTRITO NACIONAL</v>
      </c>
      <c r="B144" s="154">
        <v>3336041011</v>
      </c>
      <c r="C144" s="94">
        <v>44468.460706018515</v>
      </c>
      <c r="D144" s="94" t="s">
        <v>2174</v>
      </c>
      <c r="E144" s="156">
        <v>336</v>
      </c>
      <c r="F144" s="154" t="str">
        <f>VLOOKUP(E144,VIP!$A$2:$O16534,2,0)</f>
        <v>DRBR336</v>
      </c>
      <c r="G144" s="141" t="str">
        <f>VLOOKUP(E144,'LISTADO ATM'!$A$2:$B$900,2,0)</f>
        <v>ATM Instituto Nacional de Cancer (incart)</v>
      </c>
      <c r="H144" s="141" t="str">
        <f>VLOOKUP(E144,VIP!$A$2:$O21495,7,FALSE)</f>
        <v>Si</v>
      </c>
      <c r="I144" s="141" t="str">
        <f>VLOOKUP(E144,VIP!$A$2:$O13460,8,FALSE)</f>
        <v>Si</v>
      </c>
      <c r="J144" s="141" t="str">
        <f>VLOOKUP(E144,VIP!$A$2:$O13410,8,FALSE)</f>
        <v>Si</v>
      </c>
      <c r="K144" s="141" t="str">
        <f>VLOOKUP(E144,VIP!$A$2:$O16984,6,0)</f>
        <v>NO</v>
      </c>
      <c r="L144" s="153" t="s">
        <v>2212</v>
      </c>
      <c r="M144" s="93" t="s">
        <v>2437</v>
      </c>
      <c r="N144" s="93" t="s">
        <v>2443</v>
      </c>
      <c r="O144" s="141" t="s">
        <v>2445</v>
      </c>
      <c r="P144" s="153"/>
      <c r="Q144" s="93" t="s">
        <v>2212</v>
      </c>
    </row>
    <row r="145" spans="1:17" s="119" customFormat="1" ht="18" x14ac:dyDescent="0.25">
      <c r="A145" s="141" t="str">
        <f>VLOOKUP(E145,'LISTADO ATM'!$A$2:$C$901,3,0)</f>
        <v>DISTRITO NACIONAL</v>
      </c>
      <c r="B145" s="154">
        <v>3336040397</v>
      </c>
      <c r="C145" s="94">
        <v>44468.329444444447</v>
      </c>
      <c r="D145" s="94" t="s">
        <v>2174</v>
      </c>
      <c r="E145" s="156">
        <v>335</v>
      </c>
      <c r="F145" s="154" t="str">
        <f>VLOOKUP(E145,VIP!$A$2:$O16532,2,0)</f>
        <v>DRBR335</v>
      </c>
      <c r="G145" s="141" t="str">
        <f>VLOOKUP(E145,'LISTADO ATM'!$A$2:$B$900,2,0)</f>
        <v>ATM Edificio Aster</v>
      </c>
      <c r="H145" s="141" t="str">
        <f>VLOOKUP(E145,VIP!$A$2:$O21493,7,FALSE)</f>
        <v>Si</v>
      </c>
      <c r="I145" s="141" t="str">
        <f>VLOOKUP(E145,VIP!$A$2:$O13458,8,FALSE)</f>
        <v>Si</v>
      </c>
      <c r="J145" s="141" t="str">
        <f>VLOOKUP(E145,VIP!$A$2:$O13408,8,FALSE)</f>
        <v>Si</v>
      </c>
      <c r="K145" s="141" t="str">
        <f>VLOOKUP(E145,VIP!$A$2:$O16982,6,0)</f>
        <v>NO</v>
      </c>
      <c r="L145" s="153" t="s">
        <v>2212</v>
      </c>
      <c r="M145" s="93" t="s">
        <v>2437</v>
      </c>
      <c r="N145" s="93" t="s">
        <v>2443</v>
      </c>
      <c r="O145" s="141" t="s">
        <v>2445</v>
      </c>
      <c r="P145" s="153"/>
      <c r="Q145" s="93" t="s">
        <v>2212</v>
      </c>
    </row>
    <row r="1021403" spans="16:16" ht="18" x14ac:dyDescent="0.25">
      <c r="P1021403" s="127"/>
    </row>
  </sheetData>
  <autoFilter ref="A4:Q145">
    <sortState ref="A5:Q145">
      <sortCondition descending="1" ref="C4:C1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8:E131 E5:E46 E146:E1048576">
    <cfRule type="duplicateValues" dxfId="744" priority="2209"/>
  </conditionalFormatting>
  <conditionalFormatting sqref="E68:E131 E1:E46 E146:E1048576">
    <cfRule type="duplicateValues" dxfId="743" priority="176674"/>
  </conditionalFormatting>
  <conditionalFormatting sqref="E68:E131 E1:E46 E146:E1048576">
    <cfRule type="duplicateValues" dxfId="742" priority="176679"/>
    <cfRule type="duplicateValues" dxfId="741" priority="176680"/>
  </conditionalFormatting>
  <conditionalFormatting sqref="E68:E131 E1:E46 E146:E1048576">
    <cfRule type="duplicateValues" dxfId="740" priority="176685"/>
    <cfRule type="duplicateValues" dxfId="739" priority="176686"/>
    <cfRule type="duplicateValues" dxfId="738" priority="176687"/>
  </conditionalFormatting>
  <conditionalFormatting sqref="E68:E131 E5:E46 E146:E1048576">
    <cfRule type="duplicateValues" dxfId="737" priority="176694"/>
    <cfRule type="duplicateValues" dxfId="736" priority="176695"/>
    <cfRule type="duplicateValues" dxfId="735" priority="176696"/>
  </conditionalFormatting>
  <conditionalFormatting sqref="E68:E131 E5:E46 E146:E1048576">
    <cfRule type="duplicateValues" dxfId="734" priority="176700"/>
    <cfRule type="duplicateValues" dxfId="733" priority="176701"/>
  </conditionalFormatting>
  <conditionalFormatting sqref="E68:E131 E1:E46 E146:E1048576">
    <cfRule type="duplicateValues" dxfId="732" priority="176704"/>
    <cfRule type="duplicateValues" dxfId="731" priority="176705"/>
    <cfRule type="duplicateValues" dxfId="730" priority="176706"/>
    <cfRule type="duplicateValues" dxfId="729" priority="176707"/>
  </conditionalFormatting>
  <conditionalFormatting sqref="B68:B131 B1:B46 B146:B1048576">
    <cfRule type="duplicateValues" dxfId="728" priority="179223"/>
    <cfRule type="duplicateValues" dxfId="727" priority="179224"/>
  </conditionalFormatting>
  <conditionalFormatting sqref="B68:B131 B1:B46 B146:B1048576">
    <cfRule type="duplicateValues" dxfId="726" priority="179235"/>
  </conditionalFormatting>
  <conditionalFormatting sqref="B68:B131 B5:B46 B146:B1048576">
    <cfRule type="duplicateValues" dxfId="725" priority="179241"/>
    <cfRule type="duplicateValues" dxfId="724" priority="179242"/>
  </conditionalFormatting>
  <conditionalFormatting sqref="B68:B131 B1:B46 B146:B1048576">
    <cfRule type="duplicateValues" dxfId="723" priority="179251"/>
    <cfRule type="duplicateValues" dxfId="722" priority="179252"/>
    <cfRule type="duplicateValues" dxfId="721" priority="179253"/>
  </conditionalFormatting>
  <conditionalFormatting sqref="B68:B131 B5:B46 B146:B1048576">
    <cfRule type="duplicateValues" dxfId="720" priority="179269"/>
  </conditionalFormatting>
  <conditionalFormatting sqref="B68:B131 B1:B46 B146:B1048576">
    <cfRule type="duplicateValues" dxfId="719" priority="179274"/>
    <cfRule type="duplicateValues" dxfId="718" priority="179275"/>
    <cfRule type="duplicateValues" dxfId="717" priority="179276"/>
    <cfRule type="duplicateValues" dxfId="716" priority="179277"/>
  </conditionalFormatting>
  <conditionalFormatting sqref="B68:B131 B1:B46 B146:B1048576">
    <cfRule type="duplicateValues" dxfId="715" priority="179298"/>
    <cfRule type="duplicateValues" dxfId="714" priority="179299"/>
    <cfRule type="duplicateValues" dxfId="713" priority="179300"/>
    <cfRule type="duplicateValues" dxfId="712" priority="179301"/>
    <cfRule type="duplicateValues" dxfId="711" priority="179302"/>
  </conditionalFormatting>
  <conditionalFormatting sqref="B68:B131 B5:B46 B146:B1048576">
    <cfRule type="duplicateValues" dxfId="710" priority="179328"/>
    <cfRule type="duplicateValues" dxfId="709" priority="179329"/>
    <cfRule type="duplicateValues" dxfId="708" priority="179330"/>
  </conditionalFormatting>
  <conditionalFormatting sqref="B68:B131 B146:B1048576">
    <cfRule type="duplicateValues" dxfId="707" priority="620"/>
  </conditionalFormatting>
  <conditionalFormatting sqref="E68:E131 E146:E1048576">
    <cfRule type="duplicateValues" dxfId="706" priority="541"/>
  </conditionalFormatting>
  <conditionalFormatting sqref="E47:E50">
    <cfRule type="duplicateValues" dxfId="705" priority="366"/>
  </conditionalFormatting>
  <conditionalFormatting sqref="E47:E50">
    <cfRule type="duplicateValues" dxfId="704" priority="365"/>
  </conditionalFormatting>
  <conditionalFormatting sqref="E47:E50">
    <cfRule type="duplicateValues" dxfId="703" priority="363"/>
    <cfRule type="duplicateValues" dxfId="702" priority="364"/>
  </conditionalFormatting>
  <conditionalFormatting sqref="E47:E50">
    <cfRule type="duplicateValues" dxfId="701" priority="360"/>
    <cfRule type="duplicateValues" dxfId="700" priority="361"/>
    <cfRule type="duplicateValues" dxfId="699" priority="362"/>
  </conditionalFormatting>
  <conditionalFormatting sqref="E47:E50">
    <cfRule type="duplicateValues" dxfId="698" priority="357"/>
    <cfRule type="duplicateValues" dxfId="697" priority="358"/>
    <cfRule type="duplicateValues" dxfId="696" priority="359"/>
  </conditionalFormatting>
  <conditionalFormatting sqref="E47:E50">
    <cfRule type="duplicateValues" dxfId="695" priority="355"/>
    <cfRule type="duplicateValues" dxfId="694" priority="356"/>
  </conditionalFormatting>
  <conditionalFormatting sqref="E47:E50">
    <cfRule type="duplicateValues" dxfId="693" priority="351"/>
    <cfRule type="duplicateValues" dxfId="692" priority="352"/>
    <cfRule type="duplicateValues" dxfId="691" priority="353"/>
    <cfRule type="duplicateValues" dxfId="690" priority="354"/>
  </conditionalFormatting>
  <conditionalFormatting sqref="B47:B50">
    <cfRule type="duplicateValues" dxfId="689" priority="349"/>
    <cfRule type="duplicateValues" dxfId="688" priority="350"/>
  </conditionalFormatting>
  <conditionalFormatting sqref="B47:B50">
    <cfRule type="duplicateValues" dxfId="687" priority="348"/>
  </conditionalFormatting>
  <conditionalFormatting sqref="B47:B50">
    <cfRule type="duplicateValues" dxfId="686" priority="346"/>
    <cfRule type="duplicateValues" dxfId="685" priority="347"/>
  </conditionalFormatting>
  <conditionalFormatting sqref="B47:B50">
    <cfRule type="duplicateValues" dxfId="684" priority="343"/>
    <cfRule type="duplicateValues" dxfId="683" priority="344"/>
    <cfRule type="duplicateValues" dxfId="682" priority="345"/>
  </conditionalFormatting>
  <conditionalFormatting sqref="B47:B50">
    <cfRule type="duplicateValues" dxfId="681" priority="342"/>
  </conditionalFormatting>
  <conditionalFormatting sqref="B47:B50">
    <cfRule type="duplicateValues" dxfId="680" priority="338"/>
    <cfRule type="duplicateValues" dxfId="679" priority="339"/>
    <cfRule type="duplicateValues" dxfId="678" priority="340"/>
    <cfRule type="duplicateValues" dxfId="677" priority="341"/>
  </conditionalFormatting>
  <conditionalFormatting sqref="B47:B50">
    <cfRule type="duplicateValues" dxfId="676" priority="333"/>
    <cfRule type="duplicateValues" dxfId="675" priority="334"/>
    <cfRule type="duplicateValues" dxfId="674" priority="335"/>
    <cfRule type="duplicateValues" dxfId="673" priority="336"/>
    <cfRule type="duplicateValues" dxfId="672" priority="337"/>
  </conditionalFormatting>
  <conditionalFormatting sqref="B47:B50">
    <cfRule type="duplicateValues" dxfId="671" priority="330"/>
    <cfRule type="duplicateValues" dxfId="670" priority="331"/>
    <cfRule type="duplicateValues" dxfId="669" priority="332"/>
  </conditionalFormatting>
  <conditionalFormatting sqref="B47:B50">
    <cfRule type="duplicateValues" dxfId="668" priority="329"/>
  </conditionalFormatting>
  <conditionalFormatting sqref="E47:E50">
    <cfRule type="duplicateValues" dxfId="667" priority="328"/>
  </conditionalFormatting>
  <conditionalFormatting sqref="B47:B50">
    <cfRule type="duplicateValues" dxfId="666" priority="326"/>
    <cfRule type="duplicateValues" dxfId="665" priority="327"/>
  </conditionalFormatting>
  <conditionalFormatting sqref="B47:B50">
    <cfRule type="duplicateValues" dxfId="664" priority="325"/>
  </conditionalFormatting>
  <conditionalFormatting sqref="B47:B50">
    <cfRule type="duplicateValues" dxfId="663" priority="322"/>
    <cfRule type="duplicateValues" dxfId="662" priority="323"/>
    <cfRule type="duplicateValues" dxfId="661" priority="324"/>
  </conditionalFormatting>
  <conditionalFormatting sqref="B47:B50">
    <cfRule type="duplicateValues" dxfId="660" priority="318"/>
    <cfRule type="duplicateValues" dxfId="659" priority="319"/>
    <cfRule type="duplicateValues" dxfId="658" priority="320"/>
    <cfRule type="duplicateValues" dxfId="657" priority="321"/>
  </conditionalFormatting>
  <conditionalFormatting sqref="B47:B50">
    <cfRule type="duplicateValues" dxfId="656" priority="313"/>
    <cfRule type="duplicateValues" dxfId="655" priority="314"/>
    <cfRule type="duplicateValues" dxfId="654" priority="315"/>
    <cfRule type="duplicateValues" dxfId="653" priority="316"/>
    <cfRule type="duplicateValues" dxfId="652" priority="317"/>
  </conditionalFormatting>
  <conditionalFormatting sqref="B47:B50">
    <cfRule type="duplicateValues" dxfId="651" priority="311"/>
    <cfRule type="duplicateValues" dxfId="650" priority="312"/>
  </conditionalFormatting>
  <conditionalFormatting sqref="B47:B50">
    <cfRule type="duplicateValues" dxfId="649" priority="310"/>
  </conditionalFormatting>
  <conditionalFormatting sqref="B47:B50">
    <cfRule type="duplicateValues" dxfId="648" priority="307"/>
    <cfRule type="duplicateValues" dxfId="647" priority="308"/>
    <cfRule type="duplicateValues" dxfId="646" priority="309"/>
  </conditionalFormatting>
  <conditionalFormatting sqref="B47:B50">
    <cfRule type="duplicateValues" dxfId="645" priority="303"/>
    <cfRule type="duplicateValues" dxfId="644" priority="304"/>
    <cfRule type="duplicateValues" dxfId="643" priority="305"/>
    <cfRule type="duplicateValues" dxfId="642" priority="306"/>
  </conditionalFormatting>
  <conditionalFormatting sqref="B47:B50">
    <cfRule type="duplicateValues" dxfId="641" priority="298"/>
    <cfRule type="duplicateValues" dxfId="640" priority="299"/>
    <cfRule type="duplicateValues" dxfId="639" priority="300"/>
    <cfRule type="duplicateValues" dxfId="638" priority="301"/>
    <cfRule type="duplicateValues" dxfId="637" priority="302"/>
  </conditionalFormatting>
  <conditionalFormatting sqref="E47:E50">
    <cfRule type="duplicateValues" dxfId="636" priority="297"/>
  </conditionalFormatting>
  <conditionalFormatting sqref="E47:E50">
    <cfRule type="duplicateValues" dxfId="635" priority="295"/>
    <cfRule type="duplicateValues" dxfId="634" priority="296"/>
  </conditionalFormatting>
  <conditionalFormatting sqref="E47:E50">
    <cfRule type="duplicateValues" dxfId="633" priority="292"/>
    <cfRule type="duplicateValues" dxfId="632" priority="293"/>
    <cfRule type="duplicateValues" dxfId="631" priority="294"/>
  </conditionalFormatting>
  <conditionalFormatting sqref="E47:E50">
    <cfRule type="duplicateValues" dxfId="630" priority="288"/>
    <cfRule type="duplicateValues" dxfId="629" priority="289"/>
    <cfRule type="duplicateValues" dxfId="628" priority="290"/>
    <cfRule type="duplicateValues" dxfId="627" priority="291"/>
  </conditionalFormatting>
  <conditionalFormatting sqref="B1:B131 B146:B1048576">
    <cfRule type="duplicateValues" dxfId="626" priority="206"/>
    <cfRule type="duplicateValues" dxfId="625" priority="207"/>
    <cfRule type="duplicateValues" dxfId="624" priority="208"/>
  </conditionalFormatting>
  <conditionalFormatting sqref="E1:E131 E146:E1048576">
    <cfRule type="duplicateValues" dxfId="623" priority="205"/>
  </conditionalFormatting>
  <conditionalFormatting sqref="E5:E9">
    <cfRule type="duplicateValues" dxfId="622" priority="183069"/>
  </conditionalFormatting>
  <conditionalFormatting sqref="E5:E9">
    <cfRule type="duplicateValues" dxfId="621" priority="183073"/>
    <cfRule type="duplicateValues" dxfId="620" priority="183074"/>
  </conditionalFormatting>
  <conditionalFormatting sqref="E5:E9">
    <cfRule type="duplicateValues" dxfId="619" priority="183077"/>
    <cfRule type="duplicateValues" dxfId="618" priority="183078"/>
    <cfRule type="duplicateValues" dxfId="617" priority="183079"/>
  </conditionalFormatting>
  <conditionalFormatting sqref="E5:E9">
    <cfRule type="duplicateValues" dxfId="616" priority="183093"/>
    <cfRule type="duplicateValues" dxfId="615" priority="183094"/>
    <cfRule type="duplicateValues" dxfId="614" priority="183095"/>
    <cfRule type="duplicateValues" dxfId="613" priority="183096"/>
  </conditionalFormatting>
  <conditionalFormatting sqref="B5:B9">
    <cfRule type="duplicateValues" dxfId="612" priority="183101"/>
    <cfRule type="duplicateValues" dxfId="611" priority="183102"/>
  </conditionalFormatting>
  <conditionalFormatting sqref="B5:B9">
    <cfRule type="duplicateValues" dxfId="610" priority="183105"/>
  </conditionalFormatting>
  <conditionalFormatting sqref="B5:B9">
    <cfRule type="duplicateValues" dxfId="609" priority="183111"/>
    <cfRule type="duplicateValues" dxfId="608" priority="183112"/>
    <cfRule type="duplicateValues" dxfId="607" priority="183113"/>
  </conditionalFormatting>
  <conditionalFormatting sqref="B5:B9">
    <cfRule type="duplicateValues" dxfId="606" priority="183119"/>
    <cfRule type="duplicateValues" dxfId="605" priority="183120"/>
    <cfRule type="duplicateValues" dxfId="604" priority="183121"/>
    <cfRule type="duplicateValues" dxfId="603" priority="183122"/>
  </conditionalFormatting>
  <conditionalFormatting sqref="B5:B9">
    <cfRule type="duplicateValues" dxfId="602" priority="183127"/>
    <cfRule type="duplicateValues" dxfId="601" priority="183128"/>
    <cfRule type="duplicateValues" dxfId="600" priority="183129"/>
    <cfRule type="duplicateValues" dxfId="599" priority="183130"/>
    <cfRule type="duplicateValues" dxfId="598" priority="183131"/>
  </conditionalFormatting>
  <conditionalFormatting sqref="B5:B46">
    <cfRule type="duplicateValues" dxfId="597" priority="183208"/>
    <cfRule type="duplicateValues" dxfId="596" priority="183209"/>
  </conditionalFormatting>
  <conditionalFormatting sqref="B5:B46">
    <cfRule type="duplicateValues" dxfId="595" priority="183212"/>
  </conditionalFormatting>
  <conditionalFormatting sqref="B5:B46">
    <cfRule type="duplicateValues" dxfId="594" priority="183214"/>
    <cfRule type="duplicateValues" dxfId="593" priority="183215"/>
    <cfRule type="duplicateValues" dxfId="592" priority="183216"/>
  </conditionalFormatting>
  <conditionalFormatting sqref="B5:B46">
    <cfRule type="duplicateValues" dxfId="591" priority="183220"/>
    <cfRule type="duplicateValues" dxfId="590" priority="183221"/>
    <cfRule type="duplicateValues" dxfId="589" priority="183222"/>
    <cfRule type="duplicateValues" dxfId="588" priority="183223"/>
  </conditionalFormatting>
  <conditionalFormatting sqref="B5:B46">
    <cfRule type="duplicateValues" dxfId="587" priority="183228"/>
    <cfRule type="duplicateValues" dxfId="586" priority="183229"/>
    <cfRule type="duplicateValues" dxfId="585" priority="183230"/>
    <cfRule type="duplicateValues" dxfId="584" priority="183231"/>
    <cfRule type="duplicateValues" dxfId="583" priority="183232"/>
  </conditionalFormatting>
  <conditionalFormatting sqref="E5:E46">
    <cfRule type="duplicateValues" dxfId="582" priority="183238"/>
  </conditionalFormatting>
  <conditionalFormatting sqref="E5:E46">
    <cfRule type="duplicateValues" dxfId="581" priority="183240"/>
    <cfRule type="duplicateValues" dxfId="580" priority="183241"/>
  </conditionalFormatting>
  <conditionalFormatting sqref="E5:E46">
    <cfRule type="duplicateValues" dxfId="579" priority="183244"/>
    <cfRule type="duplicateValues" dxfId="578" priority="183245"/>
    <cfRule type="duplicateValues" dxfId="577" priority="183246"/>
  </conditionalFormatting>
  <conditionalFormatting sqref="E5:E46">
    <cfRule type="duplicateValues" dxfId="576" priority="183250"/>
    <cfRule type="duplicateValues" dxfId="575" priority="183251"/>
    <cfRule type="duplicateValues" dxfId="574" priority="183252"/>
    <cfRule type="duplicateValues" dxfId="573" priority="183253"/>
  </conditionalFormatting>
  <conditionalFormatting sqref="E51:E131">
    <cfRule type="duplicateValues" dxfId="572" priority="183291"/>
  </conditionalFormatting>
  <conditionalFormatting sqref="E51:E131">
    <cfRule type="duplicateValues" dxfId="571" priority="183295"/>
    <cfRule type="duplicateValues" dxfId="570" priority="183296"/>
  </conditionalFormatting>
  <conditionalFormatting sqref="E51:E131">
    <cfRule type="duplicateValues" dxfId="569" priority="183299"/>
    <cfRule type="duplicateValues" dxfId="568" priority="183300"/>
    <cfRule type="duplicateValues" dxfId="567" priority="183301"/>
  </conditionalFormatting>
  <conditionalFormatting sqref="E51:E131">
    <cfRule type="duplicateValues" dxfId="566" priority="183315"/>
    <cfRule type="duplicateValues" dxfId="565" priority="183316"/>
    <cfRule type="duplicateValues" dxfId="564" priority="183317"/>
    <cfRule type="duplicateValues" dxfId="563" priority="183318"/>
  </conditionalFormatting>
  <conditionalFormatting sqref="B51:B131">
    <cfRule type="duplicateValues" dxfId="562" priority="183354"/>
    <cfRule type="duplicateValues" dxfId="561" priority="183355"/>
  </conditionalFormatting>
  <conditionalFormatting sqref="B51:B131">
    <cfRule type="duplicateValues" dxfId="560" priority="183358"/>
  </conditionalFormatting>
  <conditionalFormatting sqref="B51:B131">
    <cfRule type="duplicateValues" dxfId="559" priority="183360"/>
    <cfRule type="duplicateValues" dxfId="558" priority="183361"/>
    <cfRule type="duplicateValues" dxfId="557" priority="183362"/>
  </conditionalFormatting>
  <conditionalFormatting sqref="B51:B131">
    <cfRule type="duplicateValues" dxfId="556" priority="183366"/>
    <cfRule type="duplicateValues" dxfId="555" priority="183367"/>
    <cfRule type="duplicateValues" dxfId="554" priority="183368"/>
    <cfRule type="duplicateValues" dxfId="553" priority="183369"/>
  </conditionalFormatting>
  <conditionalFormatting sqref="B51:B131">
    <cfRule type="duplicateValues" dxfId="552" priority="183374"/>
    <cfRule type="duplicateValues" dxfId="551" priority="183375"/>
    <cfRule type="duplicateValues" dxfId="550" priority="183376"/>
    <cfRule type="duplicateValues" dxfId="549" priority="183377"/>
    <cfRule type="duplicateValues" dxfId="548" priority="183378"/>
  </conditionalFormatting>
  <conditionalFormatting sqref="E132:E134">
    <cfRule type="duplicateValues" dxfId="547" priority="204"/>
  </conditionalFormatting>
  <conditionalFormatting sqref="E132:E134">
    <cfRule type="duplicateValues" dxfId="546" priority="203"/>
  </conditionalFormatting>
  <conditionalFormatting sqref="E132:E134">
    <cfRule type="duplicateValues" dxfId="545" priority="201"/>
    <cfRule type="duplicateValues" dxfId="544" priority="202"/>
  </conditionalFormatting>
  <conditionalFormatting sqref="E132:E134">
    <cfRule type="duplicateValues" dxfId="543" priority="198"/>
    <cfRule type="duplicateValues" dxfId="542" priority="199"/>
    <cfRule type="duplicateValues" dxfId="541" priority="200"/>
  </conditionalFormatting>
  <conditionalFormatting sqref="E132:E134">
    <cfRule type="duplicateValues" dxfId="540" priority="195"/>
    <cfRule type="duplicateValues" dxfId="539" priority="196"/>
    <cfRule type="duplicateValues" dxfId="538" priority="197"/>
  </conditionalFormatting>
  <conditionalFormatting sqref="E132:E134">
    <cfRule type="duplicateValues" dxfId="537" priority="193"/>
    <cfRule type="duplicateValues" dxfId="536" priority="194"/>
  </conditionalFormatting>
  <conditionalFormatting sqref="E132:E134">
    <cfRule type="duplicateValues" dxfId="535" priority="189"/>
    <cfRule type="duplicateValues" dxfId="534" priority="190"/>
    <cfRule type="duplicateValues" dxfId="533" priority="191"/>
    <cfRule type="duplicateValues" dxfId="532" priority="192"/>
  </conditionalFormatting>
  <conditionalFormatting sqref="B132:B134">
    <cfRule type="duplicateValues" dxfId="531" priority="187"/>
    <cfRule type="duplicateValues" dxfId="530" priority="188"/>
  </conditionalFormatting>
  <conditionalFormatting sqref="B132:B134">
    <cfRule type="duplicateValues" dxfId="529" priority="186"/>
  </conditionalFormatting>
  <conditionalFormatting sqref="B132:B134">
    <cfRule type="duplicateValues" dxfId="528" priority="184"/>
    <cfRule type="duplicateValues" dxfId="527" priority="185"/>
  </conditionalFormatting>
  <conditionalFormatting sqref="B132:B134">
    <cfRule type="duplicateValues" dxfId="526" priority="181"/>
    <cfRule type="duplicateValues" dxfId="525" priority="182"/>
    <cfRule type="duplicateValues" dxfId="524" priority="183"/>
  </conditionalFormatting>
  <conditionalFormatting sqref="B132:B134">
    <cfRule type="duplicateValues" dxfId="523" priority="180"/>
  </conditionalFormatting>
  <conditionalFormatting sqref="B132:B134">
    <cfRule type="duplicateValues" dxfId="522" priority="176"/>
    <cfRule type="duplicateValues" dxfId="521" priority="177"/>
    <cfRule type="duplicateValues" dxfId="520" priority="178"/>
    <cfRule type="duplicateValues" dxfId="519" priority="179"/>
  </conditionalFormatting>
  <conditionalFormatting sqref="B132:B134">
    <cfRule type="duplicateValues" dxfId="518" priority="171"/>
    <cfRule type="duplicateValues" dxfId="517" priority="172"/>
    <cfRule type="duplicateValues" dxfId="516" priority="173"/>
    <cfRule type="duplicateValues" dxfId="515" priority="174"/>
    <cfRule type="duplicateValues" dxfId="514" priority="175"/>
  </conditionalFormatting>
  <conditionalFormatting sqref="B132:B134">
    <cfRule type="duplicateValues" dxfId="513" priority="168"/>
    <cfRule type="duplicateValues" dxfId="512" priority="169"/>
    <cfRule type="duplicateValues" dxfId="511" priority="170"/>
  </conditionalFormatting>
  <conditionalFormatting sqref="B132:B134">
    <cfRule type="duplicateValues" dxfId="510" priority="167"/>
  </conditionalFormatting>
  <conditionalFormatting sqref="E132:E134">
    <cfRule type="duplicateValues" dxfId="509" priority="166"/>
  </conditionalFormatting>
  <conditionalFormatting sqref="B132:B134">
    <cfRule type="duplicateValues" dxfId="508" priority="163"/>
    <cfRule type="duplicateValues" dxfId="507" priority="164"/>
    <cfRule type="duplicateValues" dxfId="506" priority="165"/>
  </conditionalFormatting>
  <conditionalFormatting sqref="E132:E134">
    <cfRule type="duplicateValues" dxfId="505" priority="162"/>
  </conditionalFormatting>
  <conditionalFormatting sqref="E132:E134">
    <cfRule type="duplicateValues" dxfId="504" priority="161"/>
  </conditionalFormatting>
  <conditionalFormatting sqref="E132:E134">
    <cfRule type="duplicateValues" dxfId="503" priority="159"/>
    <cfRule type="duplicateValues" dxfId="502" priority="160"/>
  </conditionalFormatting>
  <conditionalFormatting sqref="E132:E134">
    <cfRule type="duplicateValues" dxfId="501" priority="156"/>
    <cfRule type="duplicateValues" dxfId="500" priority="157"/>
    <cfRule type="duplicateValues" dxfId="499" priority="158"/>
  </conditionalFormatting>
  <conditionalFormatting sqref="E132:E134">
    <cfRule type="duplicateValues" dxfId="498" priority="152"/>
    <cfRule type="duplicateValues" dxfId="497" priority="153"/>
    <cfRule type="duplicateValues" dxfId="496" priority="154"/>
    <cfRule type="duplicateValues" dxfId="495" priority="155"/>
  </conditionalFormatting>
  <conditionalFormatting sqref="B132:B134">
    <cfRule type="duplicateValues" dxfId="494" priority="150"/>
    <cfRule type="duplicateValues" dxfId="493" priority="151"/>
  </conditionalFormatting>
  <conditionalFormatting sqref="B132:B134">
    <cfRule type="duplicateValues" dxfId="492" priority="149"/>
  </conditionalFormatting>
  <conditionalFormatting sqref="B132:B134">
    <cfRule type="duplicateValues" dxfId="491" priority="146"/>
    <cfRule type="duplicateValues" dxfId="490" priority="147"/>
    <cfRule type="duplicateValues" dxfId="489" priority="148"/>
  </conditionalFormatting>
  <conditionalFormatting sqref="B132:B134">
    <cfRule type="duplicateValues" dxfId="488" priority="142"/>
    <cfRule type="duplicateValues" dxfId="487" priority="143"/>
    <cfRule type="duplicateValues" dxfId="486" priority="144"/>
    <cfRule type="duplicateValues" dxfId="485" priority="145"/>
  </conditionalFormatting>
  <conditionalFormatting sqref="B132:B134">
    <cfRule type="duplicateValues" dxfId="484" priority="137"/>
    <cfRule type="duplicateValues" dxfId="483" priority="138"/>
    <cfRule type="duplicateValues" dxfId="482" priority="139"/>
    <cfRule type="duplicateValues" dxfId="481" priority="140"/>
    <cfRule type="duplicateValues" dxfId="480" priority="141"/>
  </conditionalFormatting>
  <conditionalFormatting sqref="E135:E144">
    <cfRule type="duplicateValues" dxfId="479" priority="136"/>
  </conditionalFormatting>
  <conditionalFormatting sqref="E135:E144">
    <cfRule type="duplicateValues" dxfId="478" priority="135"/>
  </conditionalFormatting>
  <conditionalFormatting sqref="E135:E144">
    <cfRule type="duplicateValues" dxfId="477" priority="133"/>
    <cfRule type="duplicateValues" dxfId="476" priority="134"/>
  </conditionalFormatting>
  <conditionalFormatting sqref="E135:E144">
    <cfRule type="duplicateValues" dxfId="475" priority="130"/>
    <cfRule type="duplicateValues" dxfId="474" priority="131"/>
    <cfRule type="duplicateValues" dxfId="473" priority="132"/>
  </conditionalFormatting>
  <conditionalFormatting sqref="E135:E144">
    <cfRule type="duplicateValues" dxfId="472" priority="127"/>
    <cfRule type="duplicateValues" dxfId="471" priority="128"/>
    <cfRule type="duplicateValues" dxfId="470" priority="129"/>
  </conditionalFormatting>
  <conditionalFormatting sqref="E135:E144">
    <cfRule type="duplicateValues" dxfId="469" priority="125"/>
    <cfRule type="duplicateValues" dxfId="468" priority="126"/>
  </conditionalFormatting>
  <conditionalFormatting sqref="E135:E144">
    <cfRule type="duplicateValues" dxfId="467" priority="121"/>
    <cfRule type="duplicateValues" dxfId="466" priority="122"/>
    <cfRule type="duplicateValues" dxfId="465" priority="123"/>
    <cfRule type="duplicateValues" dxfId="464" priority="124"/>
  </conditionalFormatting>
  <conditionalFormatting sqref="B135:B144">
    <cfRule type="duplicateValues" dxfId="463" priority="119"/>
    <cfRule type="duplicateValues" dxfId="462" priority="120"/>
  </conditionalFormatting>
  <conditionalFormatting sqref="B135:B144">
    <cfRule type="duplicateValues" dxfId="461" priority="118"/>
  </conditionalFormatting>
  <conditionalFormatting sqref="B135:B144">
    <cfRule type="duplicateValues" dxfId="460" priority="116"/>
    <cfRule type="duplicateValues" dxfId="459" priority="117"/>
  </conditionalFormatting>
  <conditionalFormatting sqref="B135:B144">
    <cfRule type="duplicateValues" dxfId="458" priority="113"/>
    <cfRule type="duplicateValues" dxfId="457" priority="114"/>
    <cfRule type="duplicateValues" dxfId="456" priority="115"/>
  </conditionalFormatting>
  <conditionalFormatting sqref="B135:B144">
    <cfRule type="duplicateValues" dxfId="455" priority="112"/>
  </conditionalFormatting>
  <conditionalFormatting sqref="B135:B144">
    <cfRule type="duplicateValues" dxfId="454" priority="108"/>
    <cfRule type="duplicateValues" dxfId="453" priority="109"/>
    <cfRule type="duplicateValues" dxfId="452" priority="110"/>
    <cfRule type="duplicateValues" dxfId="451" priority="111"/>
  </conditionalFormatting>
  <conditionalFormatting sqref="B135:B144">
    <cfRule type="duplicateValues" dxfId="450" priority="103"/>
    <cfRule type="duplicateValues" dxfId="449" priority="104"/>
    <cfRule type="duplicateValues" dxfId="448" priority="105"/>
    <cfRule type="duplicateValues" dxfId="447" priority="106"/>
    <cfRule type="duplicateValues" dxfId="446" priority="107"/>
  </conditionalFormatting>
  <conditionalFormatting sqref="B135:B144">
    <cfRule type="duplicateValues" dxfId="445" priority="100"/>
    <cfRule type="duplicateValues" dxfId="444" priority="101"/>
    <cfRule type="duplicateValues" dxfId="443" priority="102"/>
  </conditionalFormatting>
  <conditionalFormatting sqref="B135:B144">
    <cfRule type="duplicateValues" dxfId="442" priority="99"/>
  </conditionalFormatting>
  <conditionalFormatting sqref="E135:E144">
    <cfRule type="duplicateValues" dxfId="441" priority="98"/>
  </conditionalFormatting>
  <conditionalFormatting sqref="B135:B144">
    <cfRule type="duplicateValues" dxfId="440" priority="95"/>
    <cfRule type="duplicateValues" dxfId="439" priority="96"/>
    <cfRule type="duplicateValues" dxfId="438" priority="97"/>
  </conditionalFormatting>
  <conditionalFormatting sqref="E135:E144">
    <cfRule type="duplicateValues" dxfId="437" priority="94"/>
  </conditionalFormatting>
  <conditionalFormatting sqref="E135:E144">
    <cfRule type="duplicateValues" dxfId="436" priority="93"/>
  </conditionalFormatting>
  <conditionalFormatting sqref="E135:E144">
    <cfRule type="duplicateValues" dxfId="435" priority="91"/>
    <cfRule type="duplicateValues" dxfId="434" priority="92"/>
  </conditionalFormatting>
  <conditionalFormatting sqref="E135:E144">
    <cfRule type="duplicateValues" dxfId="433" priority="88"/>
    <cfRule type="duplicateValues" dxfId="432" priority="89"/>
    <cfRule type="duplicateValues" dxfId="431" priority="90"/>
  </conditionalFormatting>
  <conditionalFormatting sqref="E135:E144">
    <cfRule type="duplicateValues" dxfId="430" priority="84"/>
    <cfRule type="duplicateValues" dxfId="429" priority="85"/>
    <cfRule type="duplicateValues" dxfId="428" priority="86"/>
    <cfRule type="duplicateValues" dxfId="427" priority="87"/>
  </conditionalFormatting>
  <conditionalFormatting sqref="B135:B144">
    <cfRule type="duplicateValues" dxfId="426" priority="82"/>
    <cfRule type="duplicateValues" dxfId="425" priority="83"/>
  </conditionalFormatting>
  <conditionalFormatting sqref="B135:B144">
    <cfRule type="duplicateValues" dxfId="424" priority="81"/>
  </conditionalFormatting>
  <conditionalFormatting sqref="B135:B144">
    <cfRule type="duplicateValues" dxfId="423" priority="78"/>
    <cfRule type="duplicateValues" dxfId="422" priority="79"/>
    <cfRule type="duplicateValues" dxfId="421" priority="80"/>
  </conditionalFormatting>
  <conditionalFormatting sqref="B135:B144">
    <cfRule type="duplicateValues" dxfId="420" priority="74"/>
    <cfRule type="duplicateValues" dxfId="419" priority="75"/>
    <cfRule type="duplicateValues" dxfId="418" priority="76"/>
    <cfRule type="duplicateValues" dxfId="417" priority="77"/>
  </conditionalFormatting>
  <conditionalFormatting sqref="B135:B144">
    <cfRule type="duplicateValues" dxfId="416" priority="69"/>
    <cfRule type="duplicateValues" dxfId="415" priority="70"/>
    <cfRule type="duplicateValues" dxfId="414" priority="71"/>
    <cfRule type="duplicateValues" dxfId="413" priority="72"/>
    <cfRule type="duplicateValues" dxfId="412" priority="73"/>
  </conditionalFormatting>
  <conditionalFormatting sqref="E145">
    <cfRule type="duplicateValues" dxfId="411" priority="68"/>
  </conditionalFormatting>
  <conditionalFormatting sqref="E145">
    <cfRule type="duplicateValues" dxfId="410" priority="67"/>
  </conditionalFormatting>
  <conditionalFormatting sqref="E145">
    <cfRule type="duplicateValues" dxfId="409" priority="65"/>
    <cfRule type="duplicateValues" dxfId="408" priority="66"/>
  </conditionalFormatting>
  <conditionalFormatting sqref="E145">
    <cfRule type="duplicateValues" dxfId="407" priority="62"/>
    <cfRule type="duplicateValues" dxfId="406" priority="63"/>
    <cfRule type="duplicateValues" dxfId="405" priority="64"/>
  </conditionalFormatting>
  <conditionalFormatting sqref="E145">
    <cfRule type="duplicateValues" dxfId="404" priority="59"/>
    <cfRule type="duplicateValues" dxfId="403" priority="60"/>
    <cfRule type="duplicateValues" dxfId="402" priority="61"/>
  </conditionalFormatting>
  <conditionalFormatting sqref="E145">
    <cfRule type="duplicateValues" dxfId="401" priority="57"/>
    <cfRule type="duplicateValues" dxfId="400" priority="58"/>
  </conditionalFormatting>
  <conditionalFormatting sqref="E145">
    <cfRule type="duplicateValues" dxfId="399" priority="53"/>
    <cfRule type="duplicateValues" dxfId="398" priority="54"/>
    <cfRule type="duplicateValues" dxfId="397" priority="55"/>
    <cfRule type="duplicateValues" dxfId="396" priority="56"/>
  </conditionalFormatting>
  <conditionalFormatting sqref="B145">
    <cfRule type="duplicateValues" dxfId="395" priority="51"/>
    <cfRule type="duplicateValues" dxfId="394" priority="52"/>
  </conditionalFormatting>
  <conditionalFormatting sqref="B145">
    <cfRule type="duplicateValues" dxfId="393" priority="50"/>
  </conditionalFormatting>
  <conditionalFormatting sqref="B145">
    <cfRule type="duplicateValues" dxfId="392" priority="48"/>
    <cfRule type="duplicateValues" dxfId="391" priority="49"/>
  </conditionalFormatting>
  <conditionalFormatting sqref="B145">
    <cfRule type="duplicateValues" dxfId="390" priority="45"/>
    <cfRule type="duplicateValues" dxfId="389" priority="46"/>
    <cfRule type="duplicateValues" dxfId="388" priority="47"/>
  </conditionalFormatting>
  <conditionalFormatting sqref="B145">
    <cfRule type="duplicateValues" dxfId="387" priority="44"/>
  </conditionalFormatting>
  <conditionalFormatting sqref="B145">
    <cfRule type="duplicateValues" dxfId="386" priority="40"/>
    <cfRule type="duplicateValues" dxfId="385" priority="41"/>
    <cfRule type="duplicateValues" dxfId="384" priority="42"/>
    <cfRule type="duplicateValues" dxfId="383" priority="43"/>
  </conditionalFormatting>
  <conditionalFormatting sqref="B145">
    <cfRule type="duplicateValues" dxfId="382" priority="35"/>
    <cfRule type="duplicateValues" dxfId="381" priority="36"/>
    <cfRule type="duplicateValues" dxfId="380" priority="37"/>
    <cfRule type="duplicateValues" dxfId="379" priority="38"/>
    <cfRule type="duplicateValues" dxfId="378" priority="39"/>
  </conditionalFormatting>
  <conditionalFormatting sqref="B145">
    <cfRule type="duplicateValues" dxfId="377" priority="32"/>
    <cfRule type="duplicateValues" dxfId="376" priority="33"/>
    <cfRule type="duplicateValues" dxfId="375" priority="34"/>
  </conditionalFormatting>
  <conditionalFormatting sqref="B145">
    <cfRule type="duplicateValues" dxfId="374" priority="31"/>
  </conditionalFormatting>
  <conditionalFormatting sqref="E145">
    <cfRule type="duplicateValues" dxfId="373" priority="30"/>
  </conditionalFormatting>
  <conditionalFormatting sqref="B145">
    <cfRule type="duplicateValues" dxfId="372" priority="27"/>
    <cfRule type="duplicateValues" dxfId="371" priority="28"/>
    <cfRule type="duplicateValues" dxfId="370" priority="29"/>
  </conditionalFormatting>
  <conditionalFormatting sqref="E145">
    <cfRule type="duplicateValues" dxfId="369" priority="26"/>
  </conditionalFormatting>
  <conditionalFormatting sqref="E145">
    <cfRule type="duplicateValues" dxfId="368" priority="25"/>
  </conditionalFormatting>
  <conditionalFormatting sqref="E145">
    <cfRule type="duplicateValues" dxfId="367" priority="23"/>
    <cfRule type="duplicateValues" dxfId="366" priority="24"/>
  </conditionalFormatting>
  <conditionalFormatting sqref="E145">
    <cfRule type="duplicateValues" dxfId="365" priority="20"/>
    <cfRule type="duplicateValues" dxfId="364" priority="21"/>
    <cfRule type="duplicateValues" dxfId="363" priority="22"/>
  </conditionalFormatting>
  <conditionalFormatting sqref="E145">
    <cfRule type="duplicateValues" dxfId="362" priority="16"/>
    <cfRule type="duplicateValues" dxfId="361" priority="17"/>
    <cfRule type="duplicateValues" dxfId="360" priority="18"/>
    <cfRule type="duplicateValues" dxfId="359" priority="19"/>
  </conditionalFormatting>
  <conditionalFormatting sqref="B145">
    <cfRule type="duplicateValues" dxfId="358" priority="14"/>
    <cfRule type="duplicateValues" dxfId="357" priority="15"/>
  </conditionalFormatting>
  <conditionalFormatting sqref="B145">
    <cfRule type="duplicateValues" dxfId="356" priority="13"/>
  </conditionalFormatting>
  <conditionalFormatting sqref="B145">
    <cfRule type="duplicateValues" dxfId="355" priority="10"/>
    <cfRule type="duplicateValues" dxfId="354" priority="11"/>
    <cfRule type="duplicateValues" dxfId="353" priority="12"/>
  </conditionalFormatting>
  <conditionalFormatting sqref="B145">
    <cfRule type="duplicateValues" dxfId="352" priority="6"/>
    <cfRule type="duplicateValues" dxfId="351" priority="7"/>
    <cfRule type="duplicateValues" dxfId="350" priority="8"/>
    <cfRule type="duplicateValues" dxfId="349" priority="9"/>
  </conditionalFormatting>
  <conditionalFormatting sqref="B145">
    <cfRule type="duplicateValues" dxfId="348" priority="1"/>
    <cfRule type="duplicateValues" dxfId="347" priority="2"/>
    <cfRule type="duplicateValues" dxfId="346" priority="3"/>
    <cfRule type="duplicateValues" dxfId="345" priority="4"/>
    <cfRule type="duplicateValues" dxfId="344" priority="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31" zoomScale="70" zoomScaleNormal="70" workbookViewId="0">
      <selection activeCell="E15" sqref="E1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Vacias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2605</v>
      </c>
      <c r="B2" s="180"/>
      <c r="C2" s="180"/>
      <c r="D2" s="180"/>
      <c r="E2" s="181"/>
      <c r="F2" s="97" t="s">
        <v>2534</v>
      </c>
      <c r="G2" s="96">
        <f>G3+G4</f>
        <v>141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5"/>
      <c r="B3" s="186"/>
      <c r="C3" s="187"/>
      <c r="D3" s="187"/>
      <c r="E3" s="188"/>
      <c r="F3" s="97" t="s">
        <v>2533</v>
      </c>
      <c r="G3" s="96">
        <f>COUNTIF(REPORTE!A:Q,"fuera de Servicio")</f>
        <v>102</v>
      </c>
      <c r="H3" s="97" t="s">
        <v>2609</v>
      </c>
      <c r="I3" s="96">
        <f>COUNTIF(A:E,"GAVETAS VACIAS + GAVETAS FALLANDO")</f>
        <v>19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44471.708333333336</v>
      </c>
      <c r="C4" s="189"/>
      <c r="D4" s="189"/>
      <c r="E4" s="190"/>
      <c r="F4" s="97" t="s">
        <v>2530</v>
      </c>
      <c r="G4" s="96">
        <f>COUNTIF(REPORTE!A:Q,"En Servicio")</f>
        <v>39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189"/>
      <c r="D5" s="189"/>
      <c r="E5" s="19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18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82" t="s">
        <v>2557</v>
      </c>
      <c r="B7" s="183"/>
      <c r="C7" s="183"/>
      <c r="D7" s="183"/>
      <c r="E7" s="184"/>
      <c r="F7" s="97" t="s">
        <v>2607</v>
      </c>
      <c r="G7" s="96">
        <f>COUNTIF(A:E,"Sin Efectivo")</f>
        <v>42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39"/>
    </row>
    <row r="10" spans="1:11" s="119" customFormat="1" ht="18" x14ac:dyDescent="0.25">
      <c r="A10" s="144" t="e">
        <f>VLOOKUP(B10,'[1]LISTADO ATM'!$A$2:$C$922,3,0)</f>
        <v>#N/A</v>
      </c>
      <c r="B10" s="139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.75" customHeight="1" x14ac:dyDescent="0.25">
      <c r="A11" s="148" t="s">
        <v>2460</v>
      </c>
      <c r="B11" s="149">
        <f>COUNT(B9:B10)</f>
        <v>0</v>
      </c>
      <c r="C11" s="196"/>
      <c r="D11" s="196"/>
      <c r="E11" s="196"/>
    </row>
    <row r="12" spans="1:11" s="119" customFormat="1" ht="18.75" customHeight="1" x14ac:dyDescent="0.25">
      <c r="A12" s="193"/>
      <c r="B12" s="194"/>
      <c r="C12" s="194"/>
      <c r="D12" s="194"/>
      <c r="E12" s="195"/>
    </row>
    <row r="13" spans="1:11" s="119" customFormat="1" ht="18.75" customHeight="1" thickBot="1" x14ac:dyDescent="0.3">
      <c r="A13" s="182" t="s">
        <v>2558</v>
      </c>
      <c r="B13" s="183"/>
      <c r="C13" s="183"/>
      <c r="D13" s="183"/>
      <c r="E13" s="18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7" t="s">
        <v>2410</v>
      </c>
      <c r="E14" s="198" t="s">
        <v>2408</v>
      </c>
    </row>
    <row r="15" spans="1:11" s="119" customFormat="1" ht="18.75" customHeight="1" x14ac:dyDescent="0.25">
      <c r="A15" s="145" t="e">
        <f>VLOOKUP(B15,'[1]LISTADO ATM'!$A$2:$C$922,3,0)</f>
        <v>#N/A</v>
      </c>
      <c r="B15" s="154"/>
      <c r="C15" s="145" t="e">
        <f>VLOOKUP(B15,'[1]LISTADO ATM'!$A$2:$B$822,2,0)</f>
        <v>#N/A</v>
      </c>
      <c r="D15" s="152" t="s">
        <v>2619</v>
      </c>
      <c r="E15" s="154"/>
    </row>
    <row r="16" spans="1:11" s="119" customFormat="1" ht="18" x14ac:dyDescent="0.25">
      <c r="A16" s="145" t="e">
        <f>VLOOKUP(B16,'[1]LISTADO ATM'!$A$2:$C$922,3,0)</f>
        <v>#N/A</v>
      </c>
      <c r="B16" s="154"/>
      <c r="C16" s="145" t="e">
        <f>VLOOKUP(B16,'[1]LISTADO ATM'!$A$2:$B$822,2,0)</f>
        <v>#N/A</v>
      </c>
      <c r="D16" s="152" t="s">
        <v>2619</v>
      </c>
      <c r="E16" s="154"/>
    </row>
    <row r="17" spans="1:5" s="106" customFormat="1" ht="18" customHeight="1" x14ac:dyDescent="0.25">
      <c r="A17" s="148" t="s">
        <v>2460</v>
      </c>
      <c r="B17" s="149">
        <f>COUNT(B15:B16)</f>
        <v>0</v>
      </c>
      <c r="C17" s="199"/>
      <c r="D17" s="200"/>
      <c r="E17" s="201"/>
    </row>
    <row r="18" spans="1:5" s="106" customFormat="1" ht="18" customHeight="1" thickBot="1" x14ac:dyDescent="0.3">
      <c r="A18" s="203"/>
      <c r="B18" s="204"/>
      <c r="C18" s="204"/>
      <c r="D18" s="204"/>
      <c r="E18" s="205"/>
    </row>
    <row r="19" spans="1:5" s="119" customFormat="1" ht="18" customHeight="1" thickBot="1" x14ac:dyDescent="0.3">
      <c r="A19" s="171" t="s">
        <v>2461</v>
      </c>
      <c r="B19" s="172"/>
      <c r="C19" s="172"/>
      <c r="D19" s="172"/>
      <c r="E19" s="173"/>
    </row>
    <row r="20" spans="1:5" s="119" customFormat="1" ht="18" customHeight="1" x14ac:dyDescent="0.25">
      <c r="A20" s="147" t="s">
        <v>15</v>
      </c>
      <c r="B20" s="147" t="s">
        <v>2407</v>
      </c>
      <c r="C20" s="147" t="s">
        <v>46</v>
      </c>
      <c r="D20" s="158" t="s">
        <v>2410</v>
      </c>
      <c r="E20" s="147" t="s">
        <v>2408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743</v>
      </c>
      <c r="C21" s="144" t="str">
        <f>VLOOKUP(B21,'[1]LISTADO ATM'!$A$2:$B$922,2,0)</f>
        <v xml:space="preserve">ATM Oficina Los Frailes </v>
      </c>
      <c r="D21" s="151" t="s">
        <v>2428</v>
      </c>
      <c r="E21" s="157">
        <v>3336043826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582</v>
      </c>
      <c r="C22" s="144" t="str">
        <f>VLOOKUP(B22,'[1]LISTADO ATM'!$A$2:$B$922,2,0)</f>
        <v>ATM Estación Sabana Yegua</v>
      </c>
      <c r="D22" s="151" t="s">
        <v>2428</v>
      </c>
      <c r="E22" s="157">
        <v>3336044154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612</v>
      </c>
      <c r="C23" s="144" t="str">
        <f>VLOOKUP(B23,'[1]LISTADO ATM'!$A$2:$B$922,2,0)</f>
        <v xml:space="preserve">ATM Plaza Orense (La Romana) </v>
      </c>
      <c r="D23" s="151" t="s">
        <v>2428</v>
      </c>
      <c r="E23" s="157">
        <v>3336044373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931</v>
      </c>
      <c r="C24" s="144" t="str">
        <f>VLOOKUP(B24,'[1]LISTADO ATM'!$A$2:$B$922,2,0)</f>
        <v xml:space="preserve">ATM Autobanco Luperón I </v>
      </c>
      <c r="D24" s="151" t="s">
        <v>2428</v>
      </c>
      <c r="E24" s="157">
        <v>3336044467</v>
      </c>
    </row>
    <row r="25" spans="1:5" s="119" customFormat="1" ht="18.75" customHeight="1" x14ac:dyDescent="0.25">
      <c r="A25" s="144" t="str">
        <f>VLOOKUP(B25,'[1]LISTADO ATM'!$A$2:$C$922,3,0)</f>
        <v>ESTE</v>
      </c>
      <c r="B25" s="139">
        <v>824</v>
      </c>
      <c r="C25" s="144" t="str">
        <f>VLOOKUP(B25,'[1]LISTADO ATM'!$A$2:$B$922,2,0)</f>
        <v xml:space="preserve">ATM Multiplaza (Higuey) </v>
      </c>
      <c r="D25" s="151" t="s">
        <v>2428</v>
      </c>
      <c r="E25" s="157">
        <v>3336044577</v>
      </c>
    </row>
    <row r="26" spans="1:5" s="119" customFormat="1" ht="18" customHeight="1" x14ac:dyDescent="0.25">
      <c r="A26" s="144" t="str">
        <f>VLOOKUP(B26,'[1]LISTADO ATM'!$A$2:$C$922,3,0)</f>
        <v>DISTRITO NACIONAL</v>
      </c>
      <c r="B26" s="154">
        <v>540</v>
      </c>
      <c r="C26" s="144" t="str">
        <f>VLOOKUP(B26,'[1]LISTADO ATM'!$A$2:$B$922,2,0)</f>
        <v xml:space="preserve">ATM Autoservicio Sambil I </v>
      </c>
      <c r="D26" s="151" t="s">
        <v>2428</v>
      </c>
      <c r="E26" s="157">
        <v>3336044745</v>
      </c>
    </row>
    <row r="27" spans="1:5" s="119" customFormat="1" ht="18" customHeight="1" x14ac:dyDescent="0.25">
      <c r="A27" s="144" t="str">
        <f>VLOOKUP(B27,'[1]LISTADO ATM'!$A$2:$C$922,3,0)</f>
        <v>ESTE</v>
      </c>
      <c r="B27" s="154">
        <v>104</v>
      </c>
      <c r="C27" s="144" t="str">
        <f>VLOOKUP(B27,'[1]LISTADO ATM'!$A$2:$B$922,2,0)</f>
        <v xml:space="preserve">ATM Jumbo Higuey </v>
      </c>
      <c r="D27" s="151" t="s">
        <v>2428</v>
      </c>
      <c r="E27" s="157">
        <v>3336044749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4">
        <v>672</v>
      </c>
      <c r="C28" s="144" t="str">
        <f>VLOOKUP(B28,'[1]LISTADO ATM'!$A$2:$B$922,2,0)</f>
        <v>ATM Destacamento Policía Nacional La Victoria</v>
      </c>
      <c r="D28" s="151" t="s">
        <v>2428</v>
      </c>
      <c r="E28" s="154">
        <v>3336044821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4">
        <v>734</v>
      </c>
      <c r="C29" s="144" t="str">
        <f>VLOOKUP(B29,'[1]LISTADO ATM'!$A$2:$B$922,2,0)</f>
        <v xml:space="preserve">ATM Oficina Independencia I </v>
      </c>
      <c r="D29" s="151" t="s">
        <v>2428</v>
      </c>
      <c r="E29" s="154">
        <v>3336044823</v>
      </c>
    </row>
    <row r="30" spans="1:5" s="119" customFormat="1" ht="18" customHeight="1" x14ac:dyDescent="0.25">
      <c r="A30" s="144" t="str">
        <f>VLOOKUP(B30,'[1]LISTADO ATM'!$A$2:$C$922,3,0)</f>
        <v>ESTE</v>
      </c>
      <c r="B30" s="154">
        <v>613</v>
      </c>
      <c r="C30" s="144" t="str">
        <f>VLOOKUP(B30,'[1]LISTADO ATM'!$A$2:$B$922,2,0)</f>
        <v xml:space="preserve">ATM Almacenes Zaglul (La Altagracia) </v>
      </c>
      <c r="D30" s="151" t="s">
        <v>2428</v>
      </c>
      <c r="E30" s="154">
        <v>3336044824</v>
      </c>
    </row>
    <row r="31" spans="1:5" s="119" customFormat="1" ht="18" customHeight="1" x14ac:dyDescent="0.25">
      <c r="A31" s="144" t="str">
        <f>VLOOKUP(B31,'[1]LISTADO ATM'!$A$2:$C$922,3,0)</f>
        <v>DISTRITO NACIONAL</v>
      </c>
      <c r="B31" s="154">
        <v>573</v>
      </c>
      <c r="C31" s="144" t="str">
        <f>VLOOKUP(B31,'[1]LISTADO ATM'!$A$2:$B$922,2,0)</f>
        <v xml:space="preserve">ATM IDSS </v>
      </c>
      <c r="D31" s="151" t="s">
        <v>2428</v>
      </c>
      <c r="E31" s="154">
        <v>3336044851</v>
      </c>
    </row>
    <row r="32" spans="1:5" s="119" customFormat="1" ht="18" customHeight="1" x14ac:dyDescent="0.25">
      <c r="A32" s="144" t="str">
        <f>VLOOKUP(B32,'[1]LISTADO ATM'!$A$2:$C$922,3,0)</f>
        <v>ESTE</v>
      </c>
      <c r="B32" s="139">
        <v>159</v>
      </c>
      <c r="C32" s="144" t="str">
        <f>VLOOKUP(B32,'[1]LISTADO ATM'!$A$2:$B$922,2,0)</f>
        <v xml:space="preserve">ATM Hotel Dreams Bayahibe I </v>
      </c>
      <c r="D32" s="151" t="s">
        <v>2428</v>
      </c>
      <c r="E32" s="157">
        <v>3336043415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715</v>
      </c>
      <c r="C33" s="144" t="str">
        <f>VLOOKUP(B33,'[1]LISTADO ATM'!$A$2:$B$922,2,0)</f>
        <v xml:space="preserve">ATM Oficina 27 de Febrero (Lobby) </v>
      </c>
      <c r="D33" s="151" t="s">
        <v>2428</v>
      </c>
      <c r="E33" s="157" t="s">
        <v>2718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39">
        <v>714</v>
      </c>
      <c r="C34" s="144" t="str">
        <f>VLOOKUP(B34,'[1]LISTADO ATM'!$A$2:$B$922,2,0)</f>
        <v xml:space="preserve">ATM Hospital de Herrera </v>
      </c>
      <c r="D34" s="151" t="s">
        <v>2428</v>
      </c>
      <c r="E34" s="157" t="s">
        <v>2719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39">
        <v>551</v>
      </c>
      <c r="C35" s="144" t="str">
        <f>VLOOKUP(B35,'[1]LISTADO ATM'!$A$2:$B$922,2,0)</f>
        <v xml:space="preserve">ATM Oficina Padre Castellanos </v>
      </c>
      <c r="D35" s="151" t="s">
        <v>2428</v>
      </c>
      <c r="E35" s="157" t="s">
        <v>2720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39">
        <v>911</v>
      </c>
      <c r="C36" s="144" t="str">
        <f>VLOOKUP(B36,'[1]LISTADO ATM'!$A$2:$B$922,2,0)</f>
        <v xml:space="preserve">ATM Oficina Venezuela II </v>
      </c>
      <c r="D36" s="151" t="s">
        <v>2428</v>
      </c>
      <c r="E36" s="157" t="s">
        <v>2721</v>
      </c>
    </row>
    <row r="37" spans="1:5" s="119" customFormat="1" ht="18" customHeight="1" x14ac:dyDescent="0.25">
      <c r="A37" s="144" t="str">
        <f>VLOOKUP(B37,'[1]LISTADO ATM'!$A$2:$C$922,3,0)</f>
        <v>ESTE</v>
      </c>
      <c r="B37" s="139">
        <v>366</v>
      </c>
      <c r="C37" s="144" t="str">
        <f>VLOOKUP(B37,'[1]LISTADO ATM'!$A$2:$B$922,2,0)</f>
        <v>ATM Oficina Boulevard (Higuey) II</v>
      </c>
      <c r="D37" s="151" t="s">
        <v>2428</v>
      </c>
      <c r="E37" s="157" t="s">
        <v>2722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23</v>
      </c>
      <c r="C38" s="144" t="str">
        <f>VLOOKUP(B38,'[1]LISTADO ATM'!$A$2:$B$922,2,0)</f>
        <v xml:space="preserve">ATM Oficina México </v>
      </c>
      <c r="D38" s="151" t="s">
        <v>2428</v>
      </c>
      <c r="E38" s="157" t="s">
        <v>2723</v>
      </c>
    </row>
    <row r="39" spans="1:5" s="119" customFormat="1" ht="18" customHeight="1" x14ac:dyDescent="0.25">
      <c r="A39" s="144" t="str">
        <f>VLOOKUP(B39,'[1]LISTADO ATM'!$A$2:$C$922,3,0)</f>
        <v>ESTE</v>
      </c>
      <c r="B39" s="139">
        <v>480</v>
      </c>
      <c r="C39" s="144" t="str">
        <f>VLOOKUP(B39,'[1]LISTADO ATM'!$A$2:$B$922,2,0)</f>
        <v>ATM UNP Farmaconal Higuey</v>
      </c>
      <c r="D39" s="151" t="s">
        <v>2428</v>
      </c>
      <c r="E39" s="157" t="s">
        <v>2724</v>
      </c>
    </row>
    <row r="40" spans="1:5" s="119" customFormat="1" ht="18" customHeight="1" x14ac:dyDescent="0.25">
      <c r="A40" s="144" t="str">
        <f>VLOOKUP(B40,'[1]LISTADO ATM'!$A$2:$C$922,3,0)</f>
        <v>ESTE</v>
      </c>
      <c r="B40" s="139">
        <v>651</v>
      </c>
      <c r="C40" s="144" t="str">
        <f>VLOOKUP(B40,'[1]LISTADO ATM'!$A$2:$B$922,2,0)</f>
        <v>ATM Eco Petroleo Romana</v>
      </c>
      <c r="D40" s="151" t="s">
        <v>2428</v>
      </c>
      <c r="E40" s="157" t="s">
        <v>2725</v>
      </c>
    </row>
    <row r="41" spans="1:5" s="119" customFormat="1" ht="18" customHeight="1" x14ac:dyDescent="0.25">
      <c r="A41" s="144" t="str">
        <f>VLOOKUP(B41,'[1]LISTADO ATM'!$A$2:$C$922,3,0)</f>
        <v>ESTE</v>
      </c>
      <c r="B41" s="139">
        <v>608</v>
      </c>
      <c r="C41" s="144" t="str">
        <f>VLOOKUP(B41,'[1]LISTADO ATM'!$A$2:$B$922,2,0)</f>
        <v xml:space="preserve">ATM Oficina Jumbo (San Pedro) </v>
      </c>
      <c r="D41" s="151" t="s">
        <v>2428</v>
      </c>
      <c r="E41" s="157" t="s">
        <v>2726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527</v>
      </c>
      <c r="C42" s="144" t="str">
        <f>VLOOKUP(B42,'[1]LISTADO ATM'!$A$2:$B$922,2,0)</f>
        <v>ATM Oficina Zona Oriental II</v>
      </c>
      <c r="D42" s="151" t="s">
        <v>2428</v>
      </c>
      <c r="E42" s="157" t="s">
        <v>2727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22</v>
      </c>
      <c r="C43" s="144" t="str">
        <f>VLOOKUP(B43,'[1]LISTADO ATM'!$A$2:$B$922,2,0)</f>
        <v>ATM S/M Olimpico (Santiago)</v>
      </c>
      <c r="D43" s="151" t="s">
        <v>2428</v>
      </c>
      <c r="E43" s="157" t="s">
        <v>2728</v>
      </c>
    </row>
    <row r="44" spans="1:5" s="119" customFormat="1" ht="18" customHeight="1" x14ac:dyDescent="0.25">
      <c r="A44" s="144" t="str">
        <f>VLOOKUP(B44,'[1]LISTADO ATM'!$A$2:$C$922,3,0)</f>
        <v>SUR</v>
      </c>
      <c r="B44" s="139">
        <v>296</v>
      </c>
      <c r="C44" s="144" t="str">
        <f>VLOOKUP(B44,'[1]LISTADO ATM'!$A$2:$B$922,2,0)</f>
        <v>ATM Estación BANICOMB (Baní)  ECO Petroleo</v>
      </c>
      <c r="D44" s="151" t="s">
        <v>2428</v>
      </c>
      <c r="E44" s="157">
        <v>3336045146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298</v>
      </c>
      <c r="C45" s="144" t="str">
        <f>VLOOKUP(B45,'[1]LISTADO ATM'!$A$2:$B$922,2,0)</f>
        <v xml:space="preserve">ATM S/M Aprezio Engombe </v>
      </c>
      <c r="D45" s="151" t="s">
        <v>2428</v>
      </c>
      <c r="E45" s="157">
        <v>3336045150</v>
      </c>
    </row>
    <row r="46" spans="1:5" s="119" customFormat="1" ht="18" customHeight="1" x14ac:dyDescent="0.25">
      <c r="A46" s="144" t="str">
        <f>VLOOKUP(B46,'[1]LISTADO ATM'!$A$2:$C$922,3,0)</f>
        <v>ESTE</v>
      </c>
      <c r="B46" s="139">
        <v>158</v>
      </c>
      <c r="C46" s="144" t="str">
        <f>VLOOKUP(B46,'[1]LISTADO ATM'!$A$2:$B$922,2,0)</f>
        <v xml:space="preserve">ATM Oficina Romana Norte </v>
      </c>
      <c r="D46" s="151" t="s">
        <v>2428</v>
      </c>
      <c r="E46" s="157">
        <v>3336045152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572</v>
      </c>
      <c r="C47" s="144" t="str">
        <f>VLOOKUP(B47,'[1]LISTADO ATM'!$A$2:$B$922,2,0)</f>
        <v xml:space="preserve">ATM Olé Ovando </v>
      </c>
      <c r="D47" s="151" t="s">
        <v>2428</v>
      </c>
      <c r="E47" s="157">
        <v>3336045156</v>
      </c>
    </row>
    <row r="48" spans="1:5" s="119" customFormat="1" ht="18" customHeight="1" x14ac:dyDescent="0.25">
      <c r="A48" s="144" t="str">
        <f>VLOOKUP(B48,'[1]LISTADO ATM'!$A$2:$C$922,3,0)</f>
        <v>NORTE</v>
      </c>
      <c r="B48" s="139">
        <v>198</v>
      </c>
      <c r="C48" s="144" t="str">
        <f>VLOOKUP(B48,'[1]LISTADO ATM'!$A$2:$B$922,2,0)</f>
        <v xml:space="preserve">ATM Almacenes El Encanto  (Santiago) </v>
      </c>
      <c r="D48" s="151" t="s">
        <v>2428</v>
      </c>
      <c r="E48" s="157">
        <v>3336045157</v>
      </c>
    </row>
    <row r="49" spans="1:5" s="119" customFormat="1" ht="18" customHeight="1" x14ac:dyDescent="0.25">
      <c r="A49" s="144" t="str">
        <f>VLOOKUP(B49,'[1]LISTADO ATM'!$A$2:$C$922,3,0)</f>
        <v>DISTRITO NACIONAL</v>
      </c>
      <c r="B49" s="139">
        <v>407</v>
      </c>
      <c r="C49" s="144" t="str">
        <f>VLOOKUP(B49,'[1]LISTADO ATM'!$A$2:$B$922,2,0)</f>
        <v xml:space="preserve">ATM Multicentro La Sirena Villa Mella </v>
      </c>
      <c r="D49" s="151" t="s">
        <v>2428</v>
      </c>
      <c r="E49" s="157">
        <v>3336045160</v>
      </c>
    </row>
    <row r="50" spans="1:5" s="119" customFormat="1" ht="19.5" customHeight="1" x14ac:dyDescent="0.25">
      <c r="A50" s="144" t="str">
        <f>VLOOKUP(B50,'[1]LISTADO ATM'!$A$2:$C$922,3,0)</f>
        <v>DISTRITO NACIONAL</v>
      </c>
      <c r="B50" s="139">
        <v>555</v>
      </c>
      <c r="C50" s="144" t="str">
        <f>VLOOKUP(B50,'[1]LISTADO ATM'!$A$2:$B$922,2,0)</f>
        <v xml:space="preserve">ATM Estación Shell Las Praderas </v>
      </c>
      <c r="D50" s="151" t="s">
        <v>2428</v>
      </c>
      <c r="E50" s="157">
        <v>3336045164</v>
      </c>
    </row>
    <row r="51" spans="1:5" s="119" customFormat="1" ht="19.5" customHeight="1" x14ac:dyDescent="0.25">
      <c r="A51" s="144" t="str">
        <f>VLOOKUP(B51,'[1]LISTADO ATM'!$A$2:$C$922,3,0)</f>
        <v>ESTE</v>
      </c>
      <c r="B51" s="139">
        <v>912</v>
      </c>
      <c r="C51" s="144" t="str">
        <f>VLOOKUP(B51,'[1]LISTADO ATM'!$A$2:$B$922,2,0)</f>
        <v xml:space="preserve">ATM Oficina San Pedro II </v>
      </c>
      <c r="D51" s="151" t="s">
        <v>2428</v>
      </c>
      <c r="E51" s="157">
        <v>3336045166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836</v>
      </c>
      <c r="C52" s="144" t="str">
        <f>VLOOKUP(B52,'[1]LISTADO ATM'!$A$2:$B$922,2,0)</f>
        <v xml:space="preserve">ATM UNP Plaza Luperón </v>
      </c>
      <c r="D52" s="151" t="s">
        <v>2428</v>
      </c>
      <c r="E52" s="157">
        <v>3336045151</v>
      </c>
    </row>
    <row r="53" spans="1:5" s="119" customFormat="1" ht="19.5" customHeight="1" x14ac:dyDescent="0.25">
      <c r="A53" s="144" t="str">
        <f>VLOOKUP(B53,'[1]LISTADO ATM'!$A$2:$C$922,3,0)</f>
        <v>DISTRITO NACIONAL</v>
      </c>
      <c r="B53" s="139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7">
        <v>3336045174</v>
      </c>
    </row>
    <row r="54" spans="1:5" s="119" customFormat="1" ht="19.5" customHeight="1" x14ac:dyDescent="0.25">
      <c r="A54" s="144" t="str">
        <f>VLOOKUP(B54,'[1]LISTADO ATM'!$A$2:$C$922,3,0)</f>
        <v>SUR</v>
      </c>
      <c r="B54" s="139">
        <v>592</v>
      </c>
      <c r="C54" s="144" t="str">
        <f>VLOOKUP(B54,'[1]LISTADO ATM'!$A$2:$B$922,2,0)</f>
        <v xml:space="preserve">ATM Centro de Caja San Cristóbal I </v>
      </c>
      <c r="D54" s="151" t="s">
        <v>2428</v>
      </c>
      <c r="E54" s="157" t="s">
        <v>2710</v>
      </c>
    </row>
    <row r="55" spans="1:5" s="119" customFormat="1" ht="19.5" customHeight="1" x14ac:dyDescent="0.25">
      <c r="A55" s="144" t="str">
        <f>VLOOKUP(B55,'[1]LISTADO ATM'!$A$2:$C$922,3,0)</f>
        <v>NORTE</v>
      </c>
      <c r="B55" s="139">
        <v>504</v>
      </c>
      <c r="C55" s="144" t="str">
        <f>VLOOKUP(B55,'[1]LISTADO ATM'!$A$2:$B$922,2,0)</f>
        <v>ATM CURNA UASD Nagua</v>
      </c>
      <c r="D55" s="151" t="s">
        <v>2428</v>
      </c>
      <c r="E55" s="157" t="s">
        <v>2711</v>
      </c>
    </row>
    <row r="56" spans="1:5" s="119" customFormat="1" ht="19.5" customHeight="1" x14ac:dyDescent="0.25">
      <c r="A56" s="144" t="str">
        <f>VLOOKUP(B56,'[1]LISTADO ATM'!$A$2:$C$922,3,0)</f>
        <v>ESTE</v>
      </c>
      <c r="B56" s="139">
        <v>353</v>
      </c>
      <c r="C56" s="144" t="str">
        <f>VLOOKUP(B56,'[1]LISTADO ATM'!$A$2:$B$922,2,0)</f>
        <v xml:space="preserve">ATM Estación Boulevard Juan Dolio </v>
      </c>
      <c r="D56" s="151" t="s">
        <v>2428</v>
      </c>
      <c r="E56" s="157" t="s">
        <v>2712</v>
      </c>
    </row>
    <row r="57" spans="1:5" s="119" customFormat="1" ht="19.5" customHeight="1" x14ac:dyDescent="0.25">
      <c r="A57" s="144" t="str">
        <f>VLOOKUP(B57,'[1]LISTADO ATM'!$A$2:$C$922,3,0)</f>
        <v>ESTE</v>
      </c>
      <c r="B57" s="139">
        <v>294</v>
      </c>
      <c r="C57" s="144" t="str">
        <f>VLOOKUP(B57,'[1]LISTADO ATM'!$A$2:$B$922,2,0)</f>
        <v xml:space="preserve">ATM Plaza Zaglul San Pedro II </v>
      </c>
      <c r="D57" s="151" t="s">
        <v>2428</v>
      </c>
      <c r="E57" s="157" t="s">
        <v>2713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330</v>
      </c>
      <c r="C58" s="144" t="str">
        <f>VLOOKUP(B58,'[1]LISTADO ATM'!$A$2:$B$922,2,0)</f>
        <v xml:space="preserve">ATM Oficina Boulevard (Higuey) </v>
      </c>
      <c r="D58" s="151" t="s">
        <v>2428</v>
      </c>
      <c r="E58" s="157" t="s">
        <v>2714</v>
      </c>
    </row>
    <row r="59" spans="1:5" s="119" customFormat="1" ht="19.5" customHeight="1" x14ac:dyDescent="0.25">
      <c r="A59" s="144" t="str">
        <f>VLOOKUP(B59,'[1]LISTADO ATM'!$A$2:$C$922,3,0)</f>
        <v>DISTRITO NACIONAL</v>
      </c>
      <c r="B59" s="139">
        <v>698</v>
      </c>
      <c r="C59" s="144" t="str">
        <f>VLOOKUP(B59,'[1]LISTADO ATM'!$A$2:$B$922,2,0)</f>
        <v>ATM Parador Bellamar</v>
      </c>
      <c r="D59" s="151" t="s">
        <v>2428</v>
      </c>
      <c r="E59" s="157" t="s">
        <v>2685</v>
      </c>
    </row>
    <row r="60" spans="1:5" s="119" customFormat="1" ht="19.5" customHeight="1" x14ac:dyDescent="0.25">
      <c r="A60" s="144" t="str">
        <f>VLOOKUP(B60,'[1]LISTADO ATM'!$A$2:$C$922,3,0)</f>
        <v>ESTE</v>
      </c>
      <c r="B60" s="139">
        <v>268</v>
      </c>
      <c r="C60" s="144" t="str">
        <f>VLOOKUP(B60,'[1]LISTADO ATM'!$A$2:$B$922,2,0)</f>
        <v xml:space="preserve">ATM Autobanco La Altagracia (Higuey) </v>
      </c>
      <c r="D60" s="151" t="s">
        <v>2428</v>
      </c>
      <c r="E60" s="157" t="s">
        <v>2684</v>
      </c>
    </row>
    <row r="61" spans="1:5" s="119" customFormat="1" ht="19.5" customHeight="1" x14ac:dyDescent="0.25">
      <c r="A61" s="144" t="str">
        <f>VLOOKUP(B61,'[1]LISTADO ATM'!$A$2:$C$922,3,0)</f>
        <v>ESTE</v>
      </c>
      <c r="B61" s="139">
        <v>211</v>
      </c>
      <c r="C61" s="144" t="str">
        <f>VLOOKUP(B61,'[1]LISTADO ATM'!$A$2:$B$922,2,0)</f>
        <v xml:space="preserve">ATM Oficina La Romana I </v>
      </c>
      <c r="D61" s="151" t="s">
        <v>2428</v>
      </c>
      <c r="E61" s="157" t="s">
        <v>2715</v>
      </c>
    </row>
    <row r="62" spans="1:5" s="119" customFormat="1" ht="19.5" customHeight="1" x14ac:dyDescent="0.25">
      <c r="A62" s="144" t="str">
        <f>VLOOKUP(B62,'[1]LISTADO ATM'!$A$2:$C$922,3,0)</f>
        <v>ESTE</v>
      </c>
      <c r="B62" s="139">
        <v>427</v>
      </c>
      <c r="C62" s="144" t="str">
        <f>VLOOKUP(B62,'[1]LISTADO ATM'!$A$2:$B$922,2,0)</f>
        <v xml:space="preserve">ATM Almacenes Iberia (Hato Mayor) </v>
      </c>
      <c r="D62" s="151" t="s">
        <v>2428</v>
      </c>
      <c r="E62" s="157" t="s">
        <v>2716</v>
      </c>
    </row>
    <row r="63" spans="1:5" s="119" customFormat="1" ht="19.5" customHeight="1" x14ac:dyDescent="0.25">
      <c r="A63" s="148"/>
      <c r="B63" s="149">
        <f>COUNT(B21:B62)</f>
        <v>42</v>
      </c>
      <c r="C63" s="199"/>
      <c r="D63" s="200"/>
      <c r="E63" s="201"/>
    </row>
    <row r="64" spans="1:5" s="119" customFormat="1" ht="19.5" customHeight="1" thickBot="1" x14ac:dyDescent="0.3">
      <c r="A64" s="203"/>
      <c r="B64" s="204"/>
      <c r="C64" s="204"/>
      <c r="D64" s="204"/>
      <c r="E64" s="205"/>
    </row>
    <row r="65" spans="1:6" s="119" customFormat="1" ht="19.5" customHeight="1" thickBot="1" x14ac:dyDescent="0.3">
      <c r="A65" s="221" t="s">
        <v>2433</v>
      </c>
      <c r="B65" s="222"/>
      <c r="C65" s="222"/>
      <c r="D65" s="222"/>
      <c r="E65" s="223"/>
    </row>
    <row r="66" spans="1:6" s="119" customFormat="1" ht="19.5" customHeight="1" x14ac:dyDescent="0.25">
      <c r="A66" s="147" t="s">
        <v>15</v>
      </c>
      <c r="B66" s="147" t="s">
        <v>2407</v>
      </c>
      <c r="C66" s="147" t="s">
        <v>46</v>
      </c>
      <c r="D66" s="158" t="s">
        <v>2410</v>
      </c>
      <c r="E66" s="158" t="s">
        <v>2408</v>
      </c>
    </row>
    <row r="67" spans="1:6" s="119" customFormat="1" ht="19.5" customHeight="1" x14ac:dyDescent="0.25">
      <c r="A67" s="144" t="str">
        <f>VLOOKUP(B67,'[1]LISTADO ATM'!$A$2:$C$922,3,0)</f>
        <v>DISTRITO NACIONAL</v>
      </c>
      <c r="B67" s="139">
        <v>570</v>
      </c>
      <c r="C67" s="144" t="str">
        <f>VLOOKUP(B67,'[1]LISTADO ATM'!$A$2:$B$922,2,0)</f>
        <v xml:space="preserve">ATM S/M Liverpool Villa Mella </v>
      </c>
      <c r="D67" s="155" t="s">
        <v>2433</v>
      </c>
      <c r="E67" s="139">
        <v>3336042912</v>
      </c>
    </row>
    <row r="68" spans="1:6" s="119" customFormat="1" ht="19.5" customHeight="1" x14ac:dyDescent="0.25">
      <c r="A68" s="145" t="str">
        <f>VLOOKUP(B68,'[1]LISTADO ATM'!$A$2:$C$922,3,0)</f>
        <v>DISTRITO NACIONAL</v>
      </c>
      <c r="B68" s="139">
        <v>834</v>
      </c>
      <c r="C68" s="144" t="str">
        <f>VLOOKUP(B68,'[1]LISTADO ATM'!$A$2:$B$922,2,0)</f>
        <v xml:space="preserve">ATM Centro Médico Moderno </v>
      </c>
      <c r="D68" s="155" t="s">
        <v>2433</v>
      </c>
      <c r="E68" s="139">
        <v>3336044605</v>
      </c>
    </row>
    <row r="69" spans="1:6" s="119" customFormat="1" ht="19.5" customHeight="1" x14ac:dyDescent="0.25">
      <c r="A69" s="144" t="str">
        <f>VLOOKUP(B69,'[1]LISTADO ATM'!$A$2:$C$922,3,0)</f>
        <v>DISTRITO NACIONAL</v>
      </c>
      <c r="B69" s="159">
        <v>600</v>
      </c>
      <c r="C69" s="144" t="str">
        <f>VLOOKUP(B69,'[1]LISTADO ATM'!$A$2:$B$922,2,0)</f>
        <v>ATM S/M Bravo Hipica</v>
      </c>
      <c r="D69" s="155" t="s">
        <v>2433</v>
      </c>
      <c r="E69" s="154">
        <v>3336044785</v>
      </c>
    </row>
    <row r="70" spans="1:6" s="119" customFormat="1" ht="19.5" customHeight="1" x14ac:dyDescent="0.25">
      <c r="A70" s="144" t="str">
        <f>VLOOKUP(B70,'[1]LISTADO ATM'!$A$2:$C$922,3,0)</f>
        <v>DISTRITO NACIONAL</v>
      </c>
      <c r="B70" s="154">
        <v>363</v>
      </c>
      <c r="C70" s="144" t="str">
        <f>VLOOKUP(B70,'[1]LISTADO ATM'!$A$2:$B$922,2,0)</f>
        <v>ATM S/M Bravo Villa Mella</v>
      </c>
      <c r="D70" s="155" t="s">
        <v>2433</v>
      </c>
      <c r="E70" s="154">
        <v>3336042923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54">
        <v>696</v>
      </c>
      <c r="C71" s="144" t="str">
        <f>VLOOKUP(B71,'[1]LISTADO ATM'!$A$2:$B$922,2,0)</f>
        <v>ATM Olé Jacobo Majluta</v>
      </c>
      <c r="D71" s="155" t="s">
        <v>2433</v>
      </c>
      <c r="E71" s="154" t="s">
        <v>2729</v>
      </c>
    </row>
    <row r="72" spans="1:6" s="119" customFormat="1" ht="19.5" customHeight="1" x14ac:dyDescent="0.25">
      <c r="A72" s="144" t="str">
        <f>VLOOKUP(B72,'[1]LISTADO ATM'!$A$2:$C$922,3,0)</f>
        <v>DISTRITO NACIONAL</v>
      </c>
      <c r="B72" s="154">
        <v>585</v>
      </c>
      <c r="C72" s="144" t="str">
        <f>VLOOKUP(B72,'[1]LISTADO ATM'!$A$2:$B$922,2,0)</f>
        <v xml:space="preserve">ATM Oficina Haina Oriental </v>
      </c>
      <c r="D72" s="155" t="s">
        <v>2433</v>
      </c>
      <c r="E72" s="154" t="s">
        <v>2730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4">
        <v>547</v>
      </c>
      <c r="C73" s="144" t="str">
        <f>VLOOKUP(B73,'[1]LISTADO ATM'!$A$2:$B$922,2,0)</f>
        <v xml:space="preserve">ATM Plaza Lama Herrera </v>
      </c>
      <c r="D73" s="155" t="s">
        <v>2433</v>
      </c>
      <c r="E73" s="154" t="s">
        <v>2731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4">
        <v>790</v>
      </c>
      <c r="C74" s="144" t="str">
        <f>VLOOKUP(B74,'[1]LISTADO ATM'!$A$2:$B$922,2,0)</f>
        <v xml:space="preserve">ATM Oficina Bella Vista Mall I </v>
      </c>
      <c r="D74" s="155" t="s">
        <v>2433</v>
      </c>
      <c r="E74" s="154" t="s">
        <v>2732</v>
      </c>
    </row>
    <row r="75" spans="1:6" s="119" customFormat="1" ht="18" customHeight="1" x14ac:dyDescent="0.25">
      <c r="A75" s="144" t="str">
        <f>VLOOKUP(B75,'[1]LISTADO ATM'!$A$2:$C$922,3,0)</f>
        <v>DISTRITO NACIONAL</v>
      </c>
      <c r="B75" s="154">
        <v>958</v>
      </c>
      <c r="C75" s="144" t="str">
        <f>VLOOKUP(B75,'[1]LISTADO ATM'!$A$2:$B$922,2,0)</f>
        <v xml:space="preserve">ATM Olé Aut. San Isidro </v>
      </c>
      <c r="D75" s="155" t="s">
        <v>2433</v>
      </c>
      <c r="E75" s="154">
        <v>3336045145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59">
        <v>678</v>
      </c>
      <c r="C76" s="144" t="str">
        <f>VLOOKUP(B76,'[1]LISTADO ATM'!$A$2:$B$922,2,0)</f>
        <v>ATM Eco Petroleo San Isidro</v>
      </c>
      <c r="D76" s="155" t="s">
        <v>2433</v>
      </c>
      <c r="E76" s="159">
        <v>3336045154</v>
      </c>
    </row>
    <row r="77" spans="1:6" ht="18.75" customHeight="1" x14ac:dyDescent="0.25">
      <c r="A77" s="144" t="str">
        <f>VLOOKUP(B77,'[1]LISTADO ATM'!$A$2:$C$922,3,0)</f>
        <v>NORTE</v>
      </c>
      <c r="B77" s="154">
        <v>315</v>
      </c>
      <c r="C77" s="144" t="str">
        <f>VLOOKUP(B77,'[1]LISTADO ATM'!$A$2:$B$922,2,0)</f>
        <v xml:space="preserve">ATM Oficina Estrella Sadalá </v>
      </c>
      <c r="D77" s="155" t="s">
        <v>2433</v>
      </c>
      <c r="E77" s="159">
        <v>3336045171</v>
      </c>
      <c r="F77" s="119"/>
    </row>
    <row r="78" spans="1:6" ht="18.75" customHeight="1" x14ac:dyDescent="0.25">
      <c r="A78" s="144" t="str">
        <f>VLOOKUP(B78,'[1]LISTADO ATM'!$A$2:$C$922,3,0)</f>
        <v>SUR</v>
      </c>
      <c r="B78" s="154">
        <v>766</v>
      </c>
      <c r="C78" s="144" t="str">
        <f>VLOOKUP(B78,'[1]LISTADO ATM'!$A$2:$B$922,2,0)</f>
        <v xml:space="preserve">ATM Oficina Azua II </v>
      </c>
      <c r="D78" s="155" t="s">
        <v>2433</v>
      </c>
      <c r="E78" s="159">
        <v>3336045173</v>
      </c>
      <c r="F78" s="119"/>
    </row>
    <row r="79" spans="1:6" ht="18.75" customHeight="1" x14ac:dyDescent="0.25">
      <c r="A79" s="144" t="str">
        <f>VLOOKUP(B79,'[1]LISTADO ATM'!$A$2:$C$922,3,0)</f>
        <v>SUR</v>
      </c>
      <c r="B79" s="154">
        <v>311</v>
      </c>
      <c r="C79" s="144" t="str">
        <f>VLOOKUP(B79,'[1]LISTADO ATM'!$A$2:$B$922,2,0)</f>
        <v>ATM Plaza Eroski</v>
      </c>
      <c r="D79" s="155" t="s">
        <v>2433</v>
      </c>
      <c r="E79" s="159" t="s">
        <v>2733</v>
      </c>
      <c r="F79" s="119"/>
    </row>
    <row r="80" spans="1:6" s="138" customFormat="1" ht="18.75" customHeight="1" x14ac:dyDescent="0.25">
      <c r="A80" s="144" t="str">
        <f>VLOOKUP(B80,'[1]LISTADO ATM'!$A$2:$C$922,3,0)</f>
        <v>NORTE</v>
      </c>
      <c r="B80" s="154">
        <v>649</v>
      </c>
      <c r="C80" s="144" t="str">
        <f>VLOOKUP(B80,'[1]LISTADO ATM'!$A$2:$B$922,2,0)</f>
        <v xml:space="preserve">ATM Oficina Galería 56 (San Francisco de Macorís) </v>
      </c>
      <c r="D80" s="155" t="s">
        <v>2433</v>
      </c>
      <c r="E80" s="154" t="s">
        <v>2706</v>
      </c>
    </row>
    <row r="81" spans="1:5" s="119" customFormat="1" ht="18.75" customHeight="1" x14ac:dyDescent="0.25">
      <c r="A81" s="144" t="str">
        <f>VLOOKUP(B81,'[1]LISTADO ATM'!$A$2:$C$922,3,0)</f>
        <v>DISTRITO NACIONAL</v>
      </c>
      <c r="B81" s="154">
        <v>516</v>
      </c>
      <c r="C81" s="144" t="str">
        <f>VLOOKUP(B81,'[1]LISTADO ATM'!$A$2:$B$922,2,0)</f>
        <v xml:space="preserve">ATM Oficina Gascue </v>
      </c>
      <c r="D81" s="155" t="s">
        <v>2433</v>
      </c>
      <c r="E81" s="154" t="s">
        <v>2707</v>
      </c>
    </row>
    <row r="82" spans="1:5" s="119" customFormat="1" ht="18.75" customHeight="1" x14ac:dyDescent="0.25">
      <c r="A82" s="144" t="str">
        <f>VLOOKUP(B82,'[1]LISTADO ATM'!$A$2:$C$922,3,0)</f>
        <v>DISTRITO NACIONAL</v>
      </c>
      <c r="B82" s="154">
        <v>717</v>
      </c>
      <c r="C82" s="144" t="str">
        <f>VLOOKUP(B82,'[1]LISTADO ATM'!$A$2:$B$922,2,0)</f>
        <v xml:space="preserve">ATM Oficina Los Alcarrizos </v>
      </c>
      <c r="D82" s="155" t="s">
        <v>2433</v>
      </c>
      <c r="E82" s="154" t="s">
        <v>2708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54">
        <v>971</v>
      </c>
      <c r="C83" s="144" t="str">
        <f>VLOOKUP(B83,'[1]LISTADO ATM'!$A$2:$B$922,2,0)</f>
        <v xml:space="preserve">ATM Club Banreservas I </v>
      </c>
      <c r="D83" s="155" t="s">
        <v>2433</v>
      </c>
      <c r="E83" s="154" t="s">
        <v>2709</v>
      </c>
    </row>
    <row r="84" spans="1:5" ht="18" x14ac:dyDescent="0.25">
      <c r="A84" s="144" t="str">
        <f>VLOOKUP(B84,'[1]LISTADO ATM'!$A$2:$C$922,3,0)</f>
        <v>NORTE</v>
      </c>
      <c r="B84" s="154">
        <v>636</v>
      </c>
      <c r="C84" s="144" t="str">
        <f>VLOOKUP(B84,'[1]LISTADO ATM'!$A$2:$B$922,2,0)</f>
        <v xml:space="preserve">ATM Oficina Tamboríl </v>
      </c>
      <c r="D84" s="155" t="s">
        <v>2433</v>
      </c>
      <c r="E84" s="154" t="s">
        <v>2686</v>
      </c>
    </row>
    <row r="85" spans="1:5" ht="18.75" thickBot="1" x14ac:dyDescent="0.3">
      <c r="A85" s="143" t="s">
        <v>2460</v>
      </c>
      <c r="B85" s="150">
        <f>COUNTA(B67:B84)</f>
        <v>18</v>
      </c>
      <c r="C85" s="202"/>
      <c r="D85" s="202"/>
      <c r="E85" s="202"/>
    </row>
    <row r="86" spans="1:5" ht="18.75" customHeight="1" thickBot="1" x14ac:dyDescent="0.3">
      <c r="A86" s="203"/>
      <c r="B86" s="204"/>
      <c r="C86" s="204"/>
      <c r="D86" s="204"/>
      <c r="E86" s="205"/>
    </row>
    <row r="87" spans="1:5" ht="18.75" customHeight="1" thickBot="1" x14ac:dyDescent="0.3">
      <c r="A87" s="206" t="s">
        <v>2571</v>
      </c>
      <c r="B87" s="207"/>
      <c r="C87" s="207"/>
      <c r="D87" s="207"/>
      <c r="E87" s="208"/>
    </row>
    <row r="88" spans="1:5" ht="18.75" customHeight="1" x14ac:dyDescent="0.25">
      <c r="A88" s="147" t="s">
        <v>15</v>
      </c>
      <c r="B88" s="147" t="s">
        <v>2407</v>
      </c>
      <c r="C88" s="147" t="s">
        <v>46</v>
      </c>
      <c r="D88" s="158" t="s">
        <v>2410</v>
      </c>
      <c r="E88" s="147" t="s">
        <v>2408</v>
      </c>
    </row>
    <row r="89" spans="1:5" ht="18" x14ac:dyDescent="0.25">
      <c r="A89" s="145" t="str">
        <f>VLOOKUP(B89,'[1]LISTADO ATM'!$A$2:$C$922,3,0)</f>
        <v>DISTRITO NACIONAL</v>
      </c>
      <c r="B89" s="154">
        <v>701</v>
      </c>
      <c r="C89" s="145" t="str">
        <f>VLOOKUP(B89,'[1]LISTADO ATM'!$A$2:$B$822,2,0)</f>
        <v>ATM Autoservicio Los Alcarrizos</v>
      </c>
      <c r="D89" s="153" t="s">
        <v>2625</v>
      </c>
      <c r="E89" s="154">
        <v>3336044655</v>
      </c>
    </row>
    <row r="90" spans="1:5" ht="18" x14ac:dyDescent="0.25">
      <c r="A90" s="145" t="str">
        <f>VLOOKUP(B90,'[1]LISTADO ATM'!$A$2:$C$922,3,0)</f>
        <v>DISTRITO NACIONAL</v>
      </c>
      <c r="B90" s="154">
        <v>347</v>
      </c>
      <c r="C90" s="145" t="str">
        <f>VLOOKUP(B90,'[1]LISTADO ATM'!$A$2:$B$822,2,0)</f>
        <v>ATM Patio de Colombia</v>
      </c>
      <c r="D90" s="153" t="s">
        <v>2627</v>
      </c>
      <c r="E90" s="154">
        <v>3336044836</v>
      </c>
    </row>
    <row r="91" spans="1:5" ht="18" x14ac:dyDescent="0.25">
      <c r="A91" s="145" t="str">
        <f>VLOOKUP(B91,'[1]LISTADO ATM'!$A$2:$C$922,3,0)</f>
        <v>NORTE</v>
      </c>
      <c r="B91" s="154">
        <v>380</v>
      </c>
      <c r="C91" s="145" t="str">
        <f>VLOOKUP(B91,'[1]LISTADO ATM'!$A$2:$B$822,2,0)</f>
        <v xml:space="preserve">ATM Oficina Navarrete </v>
      </c>
      <c r="D91" s="153" t="s">
        <v>2627</v>
      </c>
      <c r="E91" s="154">
        <v>3336045165</v>
      </c>
    </row>
    <row r="92" spans="1:5" ht="18.75" customHeight="1" x14ac:dyDescent="0.25">
      <c r="A92" s="145" t="str">
        <f>VLOOKUP(B92,'[1]LISTADO ATM'!$A$2:$C$922,3,0)</f>
        <v>ESTE</v>
      </c>
      <c r="B92" s="154">
        <v>121</v>
      </c>
      <c r="C92" s="145" t="str">
        <f>VLOOKUP(B92,'[1]LISTADO ATM'!$A$2:$B$822,2,0)</f>
        <v xml:space="preserve">ATM Oficina Bayaguana </v>
      </c>
      <c r="D92" s="153" t="s">
        <v>2627</v>
      </c>
      <c r="E92" s="154">
        <v>3336045167</v>
      </c>
    </row>
    <row r="93" spans="1:5" ht="18" x14ac:dyDescent="0.25">
      <c r="A93" s="145" t="str">
        <f>VLOOKUP(B93,'[1]LISTADO ATM'!$A$2:$C$922,3,0)</f>
        <v>NORTE</v>
      </c>
      <c r="B93" s="154">
        <v>304</v>
      </c>
      <c r="C93" s="145" t="str">
        <f>VLOOKUP(B93,'[1]LISTADO ATM'!$A$2:$B$822,2,0)</f>
        <v xml:space="preserve">ATM Multicentro La Sirena Estrella Sadhala </v>
      </c>
      <c r="D93" s="153" t="s">
        <v>2625</v>
      </c>
      <c r="E93" s="154">
        <v>3336045168</v>
      </c>
    </row>
    <row r="94" spans="1:5" ht="18" x14ac:dyDescent="0.25">
      <c r="A94" s="145" t="str">
        <f>VLOOKUP(B94,'[1]LISTADO ATM'!$A$2:$C$922,3,0)</f>
        <v>DISTRITO NACIONAL</v>
      </c>
      <c r="B94" s="154">
        <v>581</v>
      </c>
      <c r="C94" s="145" t="str">
        <f>VLOOKUP(B94,'[1]LISTADO ATM'!$A$2:$B$822,2,0)</f>
        <v>ATM Banco Bandex II (Antiguo BNV II)</v>
      </c>
      <c r="D94" s="153" t="s">
        <v>2627</v>
      </c>
      <c r="E94" s="154" t="s">
        <v>2705</v>
      </c>
    </row>
    <row r="95" spans="1:5" ht="18" x14ac:dyDescent="0.25">
      <c r="A95" s="145" t="s">
        <v>1270</v>
      </c>
      <c r="B95" s="154">
        <v>374</v>
      </c>
      <c r="C95" s="145" t="s">
        <v>2734</v>
      </c>
      <c r="D95" s="153" t="s">
        <v>2625</v>
      </c>
      <c r="E95" s="154">
        <v>3336045185</v>
      </c>
    </row>
    <row r="96" spans="1:5" ht="18.75" customHeight="1" thickBot="1" x14ac:dyDescent="0.3">
      <c r="A96" s="143" t="s">
        <v>2460</v>
      </c>
      <c r="B96" s="140">
        <f>COUNT(B89:B95)</f>
        <v>7</v>
      </c>
      <c r="C96" s="209"/>
      <c r="D96" s="210"/>
      <c r="E96" s="211"/>
    </row>
    <row r="97" spans="1:5" ht="15.75" thickBot="1" x14ac:dyDescent="0.3">
      <c r="A97" s="212"/>
      <c r="B97" s="213"/>
      <c r="C97" s="186"/>
      <c r="D97" s="186"/>
      <c r="E97" s="214"/>
    </row>
    <row r="98" spans="1:5" ht="18.75" thickBot="1" x14ac:dyDescent="0.3">
      <c r="A98" s="217" t="s">
        <v>2462</v>
      </c>
      <c r="B98" s="218"/>
      <c r="C98" s="215"/>
      <c r="D98" s="215"/>
      <c r="E98" s="216"/>
    </row>
    <row r="99" spans="1:5" ht="21" customHeight="1" thickBot="1" x14ac:dyDescent="0.3">
      <c r="A99" s="219">
        <f>+B63+B85+B96</f>
        <v>67</v>
      </c>
      <c r="B99" s="220"/>
      <c r="C99" s="215"/>
      <c r="D99" s="215"/>
      <c r="E99" s="216"/>
    </row>
    <row r="100" spans="1:5" ht="18.75" customHeight="1" thickBot="1" x14ac:dyDescent="0.3">
      <c r="A100" s="212"/>
      <c r="B100" s="213"/>
      <c r="C100" s="204"/>
      <c r="D100" s="204"/>
      <c r="E100" s="205"/>
    </row>
    <row r="101" spans="1:5" ht="18.75" thickBot="1" x14ac:dyDescent="0.3">
      <c r="A101" s="171" t="s">
        <v>2463</v>
      </c>
      <c r="B101" s="172"/>
      <c r="C101" s="172"/>
      <c r="D101" s="172"/>
      <c r="E101" s="173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97" t="s">
        <v>2410</v>
      </c>
      <c r="E102" s="198"/>
    </row>
    <row r="103" spans="1:5" ht="18" x14ac:dyDescent="0.25">
      <c r="A103" s="145" t="str">
        <f>VLOOKUP(B103,'[1]LISTADO ATM'!$A$2:$C$922,3,0)</f>
        <v>DISTRITO NACIONAL</v>
      </c>
      <c r="B103" s="141">
        <v>725</v>
      </c>
      <c r="C103" s="145" t="str">
        <f>VLOOKUP(B103,'[1]LISTADO ATM'!$A$2:$B$822,2,0)</f>
        <v xml:space="preserve">ATM El Huacal II  </v>
      </c>
      <c r="D103" s="224" t="s">
        <v>2624</v>
      </c>
      <c r="E103" s="225"/>
    </row>
    <row r="104" spans="1:5" ht="18" x14ac:dyDescent="0.25">
      <c r="A104" s="145" t="str">
        <f>VLOOKUP(B104,'[1]LISTADO ATM'!$A$2:$C$922,3,0)</f>
        <v>ESTE</v>
      </c>
      <c r="B104" s="141">
        <v>204</v>
      </c>
      <c r="C104" s="145" t="str">
        <f>VLOOKUP(B104,'[1]LISTADO ATM'!$A$2:$B$822,2,0)</f>
        <v>ATM Hotel Dominicus II</v>
      </c>
      <c r="D104" s="224" t="s">
        <v>2573</v>
      </c>
      <c r="E104" s="225"/>
    </row>
    <row r="105" spans="1:5" ht="18" x14ac:dyDescent="0.25">
      <c r="A105" s="145" t="str">
        <f>VLOOKUP(B105,'[1]LISTADO ATM'!$A$2:$C$922,3,0)</f>
        <v>NORTE</v>
      </c>
      <c r="B105" s="141">
        <v>532</v>
      </c>
      <c r="C105" s="145" t="str">
        <f>VLOOKUP(B105,'[1]LISTADO ATM'!$A$2:$B$822,2,0)</f>
        <v xml:space="preserve">ATM UNP Guanábano (Moca) </v>
      </c>
      <c r="D105" s="224" t="s">
        <v>2624</v>
      </c>
      <c r="E105" s="225"/>
    </row>
    <row r="106" spans="1:5" ht="18" x14ac:dyDescent="0.25">
      <c r="A106" s="145" t="str">
        <f>VLOOKUP(B106,'[1]LISTADO ATM'!$A$2:$C$922,3,0)</f>
        <v>SUR</v>
      </c>
      <c r="B106" s="141">
        <v>403</v>
      </c>
      <c r="C106" s="145" t="str">
        <f>VLOOKUP(B106,'[1]LISTADO ATM'!$A$2:$B$822,2,0)</f>
        <v xml:space="preserve">ATM Oficina Vicente Noble </v>
      </c>
      <c r="D106" s="224" t="s">
        <v>2573</v>
      </c>
      <c r="E106" s="225"/>
    </row>
    <row r="107" spans="1:5" ht="18" x14ac:dyDescent="0.25">
      <c r="A107" s="145" t="str">
        <f>VLOOKUP(B107,'[1]LISTADO ATM'!$A$2:$C$922,3,0)</f>
        <v>ESTE</v>
      </c>
      <c r="B107" s="141">
        <v>111</v>
      </c>
      <c r="C107" s="145" t="str">
        <f>VLOOKUP(B107,'[1]LISTADO ATM'!$A$2:$B$822,2,0)</f>
        <v xml:space="preserve">ATM Oficina San Pedro </v>
      </c>
      <c r="D107" s="224" t="s">
        <v>2573</v>
      </c>
      <c r="E107" s="225"/>
    </row>
    <row r="108" spans="1:5" ht="18.75" customHeight="1" x14ac:dyDescent="0.25">
      <c r="A108" s="145" t="str">
        <f>VLOOKUP(B108,'[1]LISTADO ATM'!$A$2:$C$922,3,0)</f>
        <v>NORTE</v>
      </c>
      <c r="B108" s="141">
        <v>307</v>
      </c>
      <c r="C108" s="145" t="str">
        <f>VLOOKUP(B108,'[1]LISTADO ATM'!$A$2:$B$822,2,0)</f>
        <v>ATM Oficina Nagua II</v>
      </c>
      <c r="D108" s="224" t="s">
        <v>2573</v>
      </c>
      <c r="E108" s="225"/>
    </row>
    <row r="109" spans="1:5" ht="18" x14ac:dyDescent="0.25">
      <c r="A109" s="145" t="str">
        <f>VLOOKUP(B109,'[1]LISTADO ATM'!$A$2:$C$922,3,0)</f>
        <v>ESTE</v>
      </c>
      <c r="B109" s="141">
        <v>630</v>
      </c>
      <c r="C109" s="145" t="str">
        <f>VLOOKUP(B109,'[1]LISTADO ATM'!$A$2:$B$822,2,0)</f>
        <v xml:space="preserve">ATM Oficina Plaza Zaglul (SPM) </v>
      </c>
      <c r="D109" s="224" t="s">
        <v>2573</v>
      </c>
      <c r="E109" s="225"/>
    </row>
    <row r="110" spans="1:5" ht="18" x14ac:dyDescent="0.25">
      <c r="A110" s="145" t="str">
        <f>VLOOKUP(B110,'[1]LISTADO ATM'!$A$2:$C$922,3,0)</f>
        <v>NORTE</v>
      </c>
      <c r="B110" s="141">
        <v>632</v>
      </c>
      <c r="C110" s="145" t="str">
        <f>VLOOKUP(B110,'[1]LISTADO ATM'!$A$2:$B$822,2,0)</f>
        <v xml:space="preserve">ATM Autobanco Gurabo </v>
      </c>
      <c r="D110" s="224" t="s">
        <v>2573</v>
      </c>
      <c r="E110" s="225"/>
    </row>
    <row r="111" spans="1:5" ht="18.75" customHeight="1" x14ac:dyDescent="0.25">
      <c r="A111" s="145" t="str">
        <f>VLOOKUP(B111,'[1]LISTADO ATM'!$A$2:$C$922,3,0)</f>
        <v>DISTRITO NACIONAL</v>
      </c>
      <c r="B111" s="141">
        <v>949</v>
      </c>
      <c r="C111" s="145" t="str">
        <f>VLOOKUP(B111,'[1]LISTADO ATM'!$A$2:$B$822,2,0)</f>
        <v xml:space="preserve">ATM S/M Bravo San Isidro Coral Mall </v>
      </c>
      <c r="D111" s="224" t="s">
        <v>2573</v>
      </c>
      <c r="E111" s="225"/>
    </row>
    <row r="112" spans="1:5" ht="18" x14ac:dyDescent="0.25">
      <c r="A112" s="145" t="str">
        <f>VLOOKUP(B112,'[1]LISTADO ATM'!$A$2:$C$922,3,0)</f>
        <v>DISTRITO NACIONAL</v>
      </c>
      <c r="B112" s="141">
        <v>57</v>
      </c>
      <c r="C112" s="145" t="str">
        <f>VLOOKUP(B112,'[1]LISTADO ATM'!$A$2:$B$822,2,0)</f>
        <v xml:space="preserve">ATM Oficina Malecon Center </v>
      </c>
      <c r="D112" s="224" t="s">
        <v>2624</v>
      </c>
      <c r="E112" s="225"/>
    </row>
    <row r="113" spans="1:5" ht="18" x14ac:dyDescent="0.25">
      <c r="A113" s="145" t="str">
        <f>VLOOKUP(B113,'[1]LISTADO ATM'!$A$2:$C$922,3,0)</f>
        <v>NORTE</v>
      </c>
      <c r="B113" s="141">
        <v>8</v>
      </c>
      <c r="C113" s="145" t="str">
        <f>VLOOKUP(B113,'[1]LISTADO ATM'!$A$2:$B$822,2,0)</f>
        <v>ATM Autoservicio Yaque</v>
      </c>
      <c r="D113" s="224" t="s">
        <v>2573</v>
      </c>
      <c r="E113" s="225"/>
    </row>
    <row r="114" spans="1:5" ht="18.75" customHeight="1" x14ac:dyDescent="0.25">
      <c r="A114" s="145" t="str">
        <f>VLOOKUP(B114,'[1]LISTADO ATM'!$A$2:$C$922,3,0)</f>
        <v>DISTRITO NACIONAL</v>
      </c>
      <c r="B114" s="141">
        <v>983</v>
      </c>
      <c r="C114" s="145" t="str">
        <f>VLOOKUP(B114,'[1]LISTADO ATM'!$A$2:$B$822,2,0)</f>
        <v xml:space="preserve">ATM Bravo República de Colombia </v>
      </c>
      <c r="D114" s="224" t="s">
        <v>2573</v>
      </c>
      <c r="E114" s="225"/>
    </row>
    <row r="115" spans="1:5" ht="18" x14ac:dyDescent="0.25">
      <c r="A115" s="145" t="str">
        <f>VLOOKUP(B115,'[1]LISTADO ATM'!$A$2:$C$922,3,0)</f>
        <v>DISTRITO NACIONAL</v>
      </c>
      <c r="B115" s="141">
        <v>567</v>
      </c>
      <c r="C115" s="145" t="str">
        <f>VLOOKUP(B115,'[1]LISTADO ATM'!$A$2:$B$822,2,0)</f>
        <v xml:space="preserve">ATM Oficina Máximo Gómez </v>
      </c>
      <c r="D115" s="224" t="s">
        <v>2624</v>
      </c>
      <c r="E115" s="225"/>
    </row>
    <row r="116" spans="1:5" ht="18" x14ac:dyDescent="0.25">
      <c r="A116" s="145" t="str">
        <f>VLOOKUP(B116,'[1]LISTADO ATM'!$A$2:$C$922,3,0)</f>
        <v>NORTE</v>
      </c>
      <c r="B116" s="141">
        <v>882</v>
      </c>
      <c r="C116" s="145" t="str">
        <f>VLOOKUP(B116,'[1]LISTADO ATM'!$A$2:$B$822,2,0)</f>
        <v xml:space="preserve">ATM Oficina Moca II </v>
      </c>
      <c r="D116" s="224" t="s">
        <v>2624</v>
      </c>
      <c r="E116" s="225"/>
    </row>
    <row r="117" spans="1:5" ht="18" x14ac:dyDescent="0.25">
      <c r="A117" s="145" t="str">
        <f>VLOOKUP(B117,'[1]LISTADO ATM'!$A$2:$C$922,3,0)</f>
        <v>DISTRITO NACIONAL</v>
      </c>
      <c r="B117" s="141">
        <v>542</v>
      </c>
      <c r="C117" s="145" t="str">
        <f>VLOOKUP(B117,'[1]LISTADO ATM'!$A$2:$B$822,2,0)</f>
        <v>ATM S/M la Cadena Carretera Mella</v>
      </c>
      <c r="D117" s="224" t="s">
        <v>2624</v>
      </c>
      <c r="E117" s="225"/>
    </row>
    <row r="118" spans="1:5" ht="18" x14ac:dyDescent="0.25">
      <c r="A118" s="145" t="str">
        <f>VLOOKUP(B118,'[1]LISTADO ATM'!$A$2:$C$922,3,0)</f>
        <v>DISTRITO NACIONAL</v>
      </c>
      <c r="B118" s="141">
        <v>561</v>
      </c>
      <c r="C118" s="145" t="str">
        <f>VLOOKUP(B118,'[1]LISTADO ATM'!$A$2:$B$822,2,0)</f>
        <v xml:space="preserve">ATM Comando Regional P.N. S.D. Este </v>
      </c>
      <c r="D118" s="224" t="s">
        <v>2573</v>
      </c>
      <c r="E118" s="225"/>
    </row>
    <row r="119" spans="1:5" ht="18" x14ac:dyDescent="0.25">
      <c r="A119" s="145" t="str">
        <f>VLOOKUP(B119,'[1]LISTADO ATM'!$A$2:$C$922,3,0)</f>
        <v>NORTE</v>
      </c>
      <c r="B119" s="141">
        <v>633</v>
      </c>
      <c r="C119" s="145" t="str">
        <f>VLOOKUP(B119,'[1]LISTADO ATM'!$A$2:$B$822,2,0)</f>
        <v xml:space="preserve">ATM Autobanco Las Colinas </v>
      </c>
      <c r="D119" s="224" t="s">
        <v>2573</v>
      </c>
      <c r="E119" s="225"/>
    </row>
    <row r="120" spans="1:5" ht="18" x14ac:dyDescent="0.25">
      <c r="A120" s="145" t="str">
        <f>VLOOKUP(B120,'[1]LISTADO ATM'!$A$2:$C$922,3,0)</f>
        <v>ESTE</v>
      </c>
      <c r="B120" s="141">
        <v>386</v>
      </c>
      <c r="C120" s="145" t="str">
        <f>VLOOKUP(B120,'[1]LISTADO ATM'!$A$2:$B$822,2,0)</f>
        <v xml:space="preserve">ATM Plaza Verón II </v>
      </c>
      <c r="D120" s="224" t="s">
        <v>2624</v>
      </c>
      <c r="E120" s="225"/>
    </row>
    <row r="121" spans="1:5" ht="18" x14ac:dyDescent="0.25">
      <c r="A121" s="148" t="s">
        <v>2460</v>
      </c>
      <c r="B121" s="149">
        <f>COUNT(B103:B120)</f>
        <v>18</v>
      </c>
      <c r="C121" s="199"/>
      <c r="D121" s="200"/>
      <c r="E121" s="201"/>
    </row>
  </sheetData>
  <mergeCells count="47">
    <mergeCell ref="C121:E121"/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A18:E18"/>
    <mergeCell ref="A19:E19"/>
    <mergeCell ref="C63:E63"/>
    <mergeCell ref="A64:E64"/>
    <mergeCell ref="A65:E65"/>
    <mergeCell ref="C96:E96"/>
    <mergeCell ref="A97:B97"/>
    <mergeCell ref="C97:E100"/>
    <mergeCell ref="A98:B98"/>
    <mergeCell ref="A99:B99"/>
    <mergeCell ref="A100:B100"/>
    <mergeCell ref="A101:E101"/>
    <mergeCell ref="F1:G1"/>
    <mergeCell ref="A1:E1"/>
    <mergeCell ref="A2:E2"/>
    <mergeCell ref="A7:E7"/>
    <mergeCell ref="A3:B3"/>
    <mergeCell ref="C3:E6"/>
    <mergeCell ref="A6:B6"/>
    <mergeCell ref="A12:E12"/>
    <mergeCell ref="C11:E11"/>
    <mergeCell ref="A13:E13"/>
    <mergeCell ref="D14:E14"/>
    <mergeCell ref="C17:E17"/>
    <mergeCell ref="C85:E85"/>
    <mergeCell ref="A86:E86"/>
    <mergeCell ref="A87:E87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43" priority="2497"/>
  </conditionalFormatting>
  <conditionalFormatting sqref="B62:B68">
    <cfRule type="duplicateValues" dxfId="342" priority="2496"/>
  </conditionalFormatting>
  <conditionalFormatting sqref="B58:B61">
    <cfRule type="duplicateValues" dxfId="341" priority="2494"/>
  </conditionalFormatting>
  <conditionalFormatting sqref="B58:B61">
    <cfRule type="duplicateValues" dxfId="340" priority="2495"/>
  </conditionalFormatting>
  <conditionalFormatting sqref="B54:B57">
    <cfRule type="duplicateValues" dxfId="339" priority="2493"/>
  </conditionalFormatting>
  <conditionalFormatting sqref="B37:B47">
    <cfRule type="duplicateValues" dxfId="338" priority="1094"/>
  </conditionalFormatting>
  <conditionalFormatting sqref="B37:B47">
    <cfRule type="duplicateValues" dxfId="337" priority="1093"/>
  </conditionalFormatting>
  <conditionalFormatting sqref="B37:B47">
    <cfRule type="duplicateValues" dxfId="336" priority="1091"/>
    <cfRule type="duplicateValues" dxfId="335" priority="1092"/>
  </conditionalFormatting>
  <conditionalFormatting sqref="B37:B47">
    <cfRule type="duplicateValues" dxfId="334" priority="1088"/>
    <cfRule type="duplicateValues" dxfId="333" priority="1089"/>
    <cfRule type="duplicateValues" dxfId="332" priority="1090"/>
  </conditionalFormatting>
  <conditionalFormatting sqref="B37:B47">
    <cfRule type="duplicateValues" dxfId="331" priority="1085"/>
    <cfRule type="duplicateValues" dxfId="330" priority="1086"/>
    <cfRule type="duplicateValues" dxfId="329" priority="1087"/>
  </conditionalFormatting>
  <conditionalFormatting sqref="B37:B47">
    <cfRule type="duplicateValues" dxfId="328" priority="1083"/>
    <cfRule type="duplicateValues" dxfId="327" priority="1084"/>
  </conditionalFormatting>
  <conditionalFormatting sqref="B37:B47">
    <cfRule type="duplicateValues" dxfId="326" priority="1081"/>
    <cfRule type="duplicateValues" dxfId="325" priority="1082"/>
  </conditionalFormatting>
  <conditionalFormatting sqref="B37:B47">
    <cfRule type="duplicateValues" dxfId="324" priority="1080"/>
  </conditionalFormatting>
  <conditionalFormatting sqref="B37:B47">
    <cfRule type="duplicateValues" dxfId="323" priority="1078"/>
    <cfRule type="duplicateValues" dxfId="322" priority="1079"/>
  </conditionalFormatting>
  <conditionalFormatting sqref="B37:B47">
    <cfRule type="duplicateValues" dxfId="321" priority="1075"/>
    <cfRule type="duplicateValues" dxfId="320" priority="1076"/>
    <cfRule type="duplicateValues" dxfId="319" priority="1077"/>
  </conditionalFormatting>
  <conditionalFormatting sqref="B37:B47">
    <cfRule type="duplicateValues" dxfId="318" priority="1074"/>
  </conditionalFormatting>
  <conditionalFormatting sqref="B37:B47">
    <cfRule type="duplicateValues" dxfId="317" priority="1073"/>
  </conditionalFormatting>
  <conditionalFormatting sqref="B37:B47">
    <cfRule type="duplicateValues" dxfId="316" priority="1071"/>
    <cfRule type="duplicateValues" dxfId="315" priority="1072"/>
  </conditionalFormatting>
  <conditionalFormatting sqref="B37:B47">
    <cfRule type="duplicateValues" dxfId="314" priority="1068"/>
    <cfRule type="duplicateValues" dxfId="313" priority="1069"/>
    <cfRule type="duplicateValues" dxfId="312" priority="1070"/>
  </conditionalFormatting>
  <conditionalFormatting sqref="B37:B47">
    <cfRule type="duplicateValues" dxfId="311" priority="1066"/>
    <cfRule type="duplicateValues" dxfId="310" priority="1067"/>
  </conditionalFormatting>
  <conditionalFormatting sqref="B48:B53">
    <cfRule type="duplicateValues" dxfId="309" priority="1065"/>
  </conditionalFormatting>
  <conditionalFormatting sqref="B48:B53">
    <cfRule type="duplicateValues" dxfId="308" priority="1064"/>
  </conditionalFormatting>
  <conditionalFormatting sqref="B48:B53">
    <cfRule type="duplicateValues" dxfId="307" priority="1062"/>
    <cfRule type="duplicateValues" dxfId="306" priority="1063"/>
  </conditionalFormatting>
  <conditionalFormatting sqref="B48:B53">
    <cfRule type="duplicateValues" dxfId="305" priority="1059"/>
    <cfRule type="duplicateValues" dxfId="304" priority="1060"/>
    <cfRule type="duplicateValues" dxfId="303" priority="1061"/>
  </conditionalFormatting>
  <conditionalFormatting sqref="B48:B53">
    <cfRule type="duplicateValues" dxfId="302" priority="1056"/>
    <cfRule type="duplicateValues" dxfId="301" priority="1057"/>
    <cfRule type="duplicateValues" dxfId="300" priority="1058"/>
  </conditionalFormatting>
  <conditionalFormatting sqref="B48:B53">
    <cfRule type="duplicateValues" dxfId="299" priority="1054"/>
    <cfRule type="duplicateValues" dxfId="298" priority="1055"/>
  </conditionalFormatting>
  <conditionalFormatting sqref="B48:B53">
    <cfRule type="duplicateValues" dxfId="297" priority="1052"/>
    <cfRule type="duplicateValues" dxfId="296" priority="1053"/>
  </conditionalFormatting>
  <conditionalFormatting sqref="B48:B53">
    <cfRule type="duplicateValues" dxfId="295" priority="1051"/>
  </conditionalFormatting>
  <conditionalFormatting sqref="B48:B53">
    <cfRule type="duplicateValues" dxfId="294" priority="1049"/>
    <cfRule type="duplicateValues" dxfId="293" priority="1050"/>
  </conditionalFormatting>
  <conditionalFormatting sqref="B48:B53">
    <cfRule type="duplicateValues" dxfId="292" priority="1046"/>
    <cfRule type="duplicateValues" dxfId="291" priority="1047"/>
    <cfRule type="duplicateValues" dxfId="290" priority="1048"/>
  </conditionalFormatting>
  <conditionalFormatting sqref="B48:B53">
    <cfRule type="duplicateValues" dxfId="289" priority="1045"/>
  </conditionalFormatting>
  <conditionalFormatting sqref="B48:B53">
    <cfRule type="duplicateValues" dxfId="288" priority="1044"/>
  </conditionalFormatting>
  <conditionalFormatting sqref="B48:B53">
    <cfRule type="duplicateValues" dxfId="287" priority="1042"/>
    <cfRule type="duplicateValues" dxfId="286" priority="1043"/>
  </conditionalFormatting>
  <conditionalFormatting sqref="B48:B53">
    <cfRule type="duplicateValues" dxfId="285" priority="1039"/>
    <cfRule type="duplicateValues" dxfId="284" priority="1040"/>
    <cfRule type="duplicateValues" dxfId="283" priority="1041"/>
  </conditionalFormatting>
  <conditionalFormatting sqref="B48:B53">
    <cfRule type="duplicateValues" dxfId="282" priority="1037"/>
    <cfRule type="duplicateValues" dxfId="281" priority="1038"/>
  </conditionalFormatting>
  <conditionalFormatting sqref="B36">
    <cfRule type="duplicateValues" dxfId="280" priority="886"/>
    <cfRule type="duplicateValues" dxfId="279" priority="887"/>
    <cfRule type="duplicateValues" dxfId="278" priority="888"/>
    <cfRule type="duplicateValues" dxfId="277" priority="889"/>
  </conditionalFormatting>
  <conditionalFormatting sqref="B36">
    <cfRule type="duplicateValues" dxfId="276" priority="879"/>
  </conditionalFormatting>
  <conditionalFormatting sqref="B36">
    <cfRule type="duplicateValues" dxfId="275" priority="877"/>
    <cfRule type="duplicateValues" dxfId="274" priority="878"/>
  </conditionalFormatting>
  <conditionalFormatting sqref="B36">
    <cfRule type="duplicateValues" dxfId="273" priority="874"/>
    <cfRule type="duplicateValues" dxfId="272" priority="875"/>
    <cfRule type="duplicateValues" dxfId="271" priority="876"/>
  </conditionalFormatting>
  <conditionalFormatting sqref="B14:B35">
    <cfRule type="duplicateValues" dxfId="270" priority="172"/>
  </conditionalFormatting>
  <conditionalFormatting sqref="B14:B35">
    <cfRule type="duplicateValues" dxfId="269" priority="171"/>
  </conditionalFormatting>
  <conditionalFormatting sqref="B14:B35">
    <cfRule type="duplicateValues" dxfId="268" priority="169"/>
    <cfRule type="duplicateValues" dxfId="267" priority="170"/>
  </conditionalFormatting>
  <conditionalFormatting sqref="B14:B35">
    <cfRule type="duplicateValues" dxfId="266" priority="166"/>
    <cfRule type="duplicateValues" dxfId="265" priority="167"/>
    <cfRule type="duplicateValues" dxfId="264" priority="168"/>
  </conditionalFormatting>
  <conditionalFormatting sqref="B14:B35">
    <cfRule type="duplicateValues" dxfId="263" priority="163"/>
    <cfRule type="duplicateValues" dxfId="262" priority="164"/>
    <cfRule type="duplicateValues" dxfId="261" priority="165"/>
  </conditionalFormatting>
  <conditionalFormatting sqref="B14:B35">
    <cfRule type="duplicateValues" dxfId="260" priority="161"/>
    <cfRule type="duplicateValues" dxfId="259" priority="162"/>
  </conditionalFormatting>
  <conditionalFormatting sqref="B14:B35">
    <cfRule type="duplicateValues" dxfId="258" priority="157"/>
    <cfRule type="duplicateValues" dxfId="257" priority="158"/>
    <cfRule type="duplicateValues" dxfId="256" priority="159"/>
    <cfRule type="duplicateValues" dxfId="255" priority="160"/>
  </conditionalFormatting>
  <conditionalFormatting sqref="B14:B35">
    <cfRule type="duplicateValues" dxfId="254" priority="146"/>
  </conditionalFormatting>
  <conditionalFormatting sqref="B22:B23">
    <cfRule type="duplicateValues" dxfId="253" priority="145"/>
  </conditionalFormatting>
  <conditionalFormatting sqref="B22:B23">
    <cfRule type="duplicateValues" dxfId="252" priority="144"/>
  </conditionalFormatting>
  <conditionalFormatting sqref="B22:B23">
    <cfRule type="duplicateValues" dxfId="251" priority="142"/>
    <cfRule type="duplicateValues" dxfId="250" priority="143"/>
  </conditionalFormatting>
  <conditionalFormatting sqref="B22:B23">
    <cfRule type="duplicateValues" dxfId="249" priority="139"/>
    <cfRule type="duplicateValues" dxfId="248" priority="140"/>
    <cfRule type="duplicateValues" dxfId="247" priority="141"/>
  </conditionalFormatting>
  <conditionalFormatting sqref="B22:B23">
    <cfRule type="duplicateValues" dxfId="246" priority="136"/>
    <cfRule type="duplicateValues" dxfId="245" priority="137"/>
    <cfRule type="duplicateValues" dxfId="244" priority="138"/>
  </conditionalFormatting>
  <conditionalFormatting sqref="B22:B23">
    <cfRule type="duplicateValues" dxfId="243" priority="134"/>
    <cfRule type="duplicateValues" dxfId="242" priority="135"/>
  </conditionalFormatting>
  <conditionalFormatting sqref="B22:B23">
    <cfRule type="duplicateValues" dxfId="241" priority="130"/>
    <cfRule type="duplicateValues" dxfId="240" priority="131"/>
    <cfRule type="duplicateValues" dxfId="239" priority="132"/>
    <cfRule type="duplicateValues" dxfId="238" priority="133"/>
  </conditionalFormatting>
  <conditionalFormatting sqref="B22:B23">
    <cfRule type="duplicateValues" dxfId="237" priority="129"/>
  </conditionalFormatting>
  <conditionalFormatting sqref="B22:B23">
    <cfRule type="duplicateValues" dxfId="236" priority="127"/>
    <cfRule type="duplicateValues" dxfId="235" priority="128"/>
  </conditionalFormatting>
  <conditionalFormatting sqref="B22:B23">
    <cfRule type="duplicateValues" dxfId="234" priority="124"/>
    <cfRule type="duplicateValues" dxfId="233" priority="125"/>
    <cfRule type="duplicateValues" dxfId="232" priority="126"/>
  </conditionalFormatting>
  <conditionalFormatting sqref="B22:B23">
    <cfRule type="duplicateValues" dxfId="231" priority="120"/>
    <cfRule type="duplicateValues" dxfId="230" priority="121"/>
    <cfRule type="duplicateValues" dxfId="229" priority="122"/>
    <cfRule type="duplicateValues" dxfId="228" priority="123"/>
  </conditionalFormatting>
  <conditionalFormatting sqref="B22:B23">
    <cfRule type="duplicateValues" dxfId="227" priority="119"/>
  </conditionalFormatting>
  <conditionalFormatting sqref="B14:B28">
    <cfRule type="duplicateValues" dxfId="226" priority="118"/>
  </conditionalFormatting>
  <conditionalFormatting sqref="B14:B28">
    <cfRule type="duplicateValues" dxfId="225" priority="116"/>
    <cfRule type="duplicateValues" dxfId="224" priority="117"/>
  </conditionalFormatting>
  <conditionalFormatting sqref="B14:B28">
    <cfRule type="duplicateValues" dxfId="223" priority="113"/>
    <cfRule type="duplicateValues" dxfId="222" priority="114"/>
    <cfRule type="duplicateValues" dxfId="221" priority="115"/>
  </conditionalFormatting>
  <conditionalFormatting sqref="B14:B28">
    <cfRule type="duplicateValues" dxfId="220" priority="109"/>
    <cfRule type="duplicateValues" dxfId="219" priority="110"/>
    <cfRule type="duplicateValues" dxfId="218" priority="111"/>
    <cfRule type="duplicateValues" dxfId="217" priority="112"/>
  </conditionalFormatting>
  <conditionalFormatting sqref="B29:B34">
    <cfRule type="duplicateValues" dxfId="216" priority="108"/>
  </conditionalFormatting>
  <conditionalFormatting sqref="B29:B34">
    <cfRule type="duplicateValues" dxfId="215" priority="107"/>
  </conditionalFormatting>
  <conditionalFormatting sqref="B29:B34">
    <cfRule type="duplicateValues" dxfId="214" priority="105"/>
    <cfRule type="duplicateValues" dxfId="213" priority="106"/>
  </conditionalFormatting>
  <conditionalFormatting sqref="B29:B34">
    <cfRule type="duplicateValues" dxfId="212" priority="102"/>
    <cfRule type="duplicateValues" dxfId="211" priority="103"/>
    <cfRule type="duplicateValues" dxfId="210" priority="104"/>
  </conditionalFormatting>
  <conditionalFormatting sqref="B29:B34">
    <cfRule type="duplicateValues" dxfId="209" priority="99"/>
    <cfRule type="duplicateValues" dxfId="208" priority="100"/>
    <cfRule type="duplicateValues" dxfId="207" priority="101"/>
  </conditionalFormatting>
  <conditionalFormatting sqref="B29:B34">
    <cfRule type="duplicateValues" dxfId="206" priority="97"/>
    <cfRule type="duplicateValues" dxfId="205" priority="98"/>
  </conditionalFormatting>
  <conditionalFormatting sqref="B29:B34">
    <cfRule type="duplicateValues" dxfId="204" priority="93"/>
    <cfRule type="duplicateValues" dxfId="203" priority="94"/>
    <cfRule type="duplicateValues" dxfId="202" priority="95"/>
    <cfRule type="duplicateValues" dxfId="201" priority="96"/>
  </conditionalFormatting>
  <conditionalFormatting sqref="B29:B34">
    <cfRule type="duplicateValues" dxfId="200" priority="92"/>
  </conditionalFormatting>
  <conditionalFormatting sqref="B29:B34">
    <cfRule type="duplicateValues" dxfId="199" priority="91"/>
  </conditionalFormatting>
  <conditionalFormatting sqref="B29:B34">
    <cfRule type="duplicateValues" dxfId="198" priority="89"/>
    <cfRule type="duplicateValues" dxfId="197" priority="90"/>
  </conditionalFormatting>
  <conditionalFormatting sqref="B29:B34">
    <cfRule type="duplicateValues" dxfId="196" priority="86"/>
    <cfRule type="duplicateValues" dxfId="195" priority="87"/>
    <cfRule type="duplicateValues" dxfId="194" priority="88"/>
  </conditionalFormatting>
  <conditionalFormatting sqref="B29:B34">
    <cfRule type="duplicateValues" dxfId="193" priority="82"/>
    <cfRule type="duplicateValues" dxfId="192" priority="83"/>
    <cfRule type="duplicateValues" dxfId="191" priority="84"/>
    <cfRule type="duplicateValues" dxfId="190" priority="85"/>
  </conditionalFormatting>
  <conditionalFormatting sqref="B14:B35">
    <cfRule type="duplicateValues" dxfId="189" priority="81"/>
  </conditionalFormatting>
  <conditionalFormatting sqref="B14:B35">
    <cfRule type="duplicateValues" dxfId="188" priority="79"/>
    <cfRule type="duplicateValues" dxfId="187" priority="80"/>
  </conditionalFormatting>
  <conditionalFormatting sqref="B14:B35">
    <cfRule type="duplicateValues" dxfId="186" priority="76"/>
    <cfRule type="duplicateValues" dxfId="185" priority="77"/>
    <cfRule type="duplicateValues" dxfId="184" priority="78"/>
  </conditionalFormatting>
  <conditionalFormatting sqref="B14:B35">
    <cfRule type="duplicateValues" dxfId="183" priority="72"/>
    <cfRule type="duplicateValues" dxfId="182" priority="73"/>
    <cfRule type="duplicateValues" dxfId="181" priority="74"/>
    <cfRule type="duplicateValues" dxfId="180" priority="75"/>
  </conditionalFormatting>
  <conditionalFormatting sqref="B2:B13">
    <cfRule type="duplicateValues" dxfId="179" priority="27"/>
  </conditionalFormatting>
  <conditionalFormatting sqref="B2:B13">
    <cfRule type="duplicateValues" dxfId="178" priority="26"/>
  </conditionalFormatting>
  <conditionalFormatting sqref="B2:B13">
    <cfRule type="duplicateValues" dxfId="177" priority="24"/>
    <cfRule type="duplicateValues" dxfId="176" priority="25"/>
  </conditionalFormatting>
  <conditionalFormatting sqref="B2:B13">
    <cfRule type="duplicateValues" dxfId="175" priority="21"/>
    <cfRule type="duplicateValues" dxfId="174" priority="22"/>
    <cfRule type="duplicateValues" dxfId="173" priority="23"/>
  </conditionalFormatting>
  <conditionalFormatting sqref="B2:B13">
    <cfRule type="duplicateValues" dxfId="172" priority="18"/>
    <cfRule type="duplicateValues" dxfId="171" priority="19"/>
    <cfRule type="duplicateValues" dxfId="170" priority="20"/>
  </conditionalFormatting>
  <conditionalFormatting sqref="B2:B13">
    <cfRule type="duplicateValues" dxfId="169" priority="16"/>
    <cfRule type="duplicateValues" dxfId="168" priority="17"/>
  </conditionalFormatting>
  <conditionalFormatting sqref="B2:B13">
    <cfRule type="duplicateValues" dxfId="167" priority="12"/>
    <cfRule type="duplicateValues" dxfId="166" priority="13"/>
    <cfRule type="duplicateValues" dxfId="165" priority="14"/>
    <cfRule type="duplicateValues" dxfId="164" priority="15"/>
  </conditionalFormatting>
  <conditionalFormatting sqref="B2:B13">
    <cfRule type="duplicateValues" dxfId="163" priority="11"/>
  </conditionalFormatting>
  <conditionalFormatting sqref="B2:B13">
    <cfRule type="duplicateValues" dxfId="162" priority="10"/>
  </conditionalFormatting>
  <conditionalFormatting sqref="B2:B13">
    <cfRule type="duplicateValues" dxfId="161" priority="8"/>
    <cfRule type="duplicateValues" dxfId="160" priority="9"/>
  </conditionalFormatting>
  <conditionalFormatting sqref="B2:B13">
    <cfRule type="duplicateValues" dxfId="159" priority="5"/>
    <cfRule type="duplicateValues" dxfId="158" priority="6"/>
    <cfRule type="duplicateValues" dxfId="157" priority="7"/>
  </conditionalFormatting>
  <conditionalFormatting sqref="B2:B13">
    <cfRule type="duplicateValues" dxfId="156" priority="1"/>
    <cfRule type="duplicateValues" dxfId="155" priority="2"/>
    <cfRule type="duplicateValues" dxfId="154" priority="3"/>
    <cfRule type="duplicateValues" dxfId="153" priority="4"/>
  </conditionalFormatting>
  <conditionalFormatting sqref="B2:B13">
    <cfRule type="duplicateValues" dxfId="152" priority="44"/>
  </conditionalFormatting>
  <conditionalFormatting sqref="B2:B13">
    <cfRule type="duplicateValues" dxfId="151" priority="43"/>
  </conditionalFormatting>
  <conditionalFormatting sqref="B2:B13">
    <cfRule type="duplicateValues" dxfId="150" priority="41"/>
    <cfRule type="duplicateValues" dxfId="149" priority="42"/>
  </conditionalFormatting>
  <conditionalFormatting sqref="B2:B13">
    <cfRule type="duplicateValues" dxfId="148" priority="38"/>
    <cfRule type="duplicateValues" dxfId="147" priority="39"/>
    <cfRule type="duplicateValues" dxfId="146" priority="40"/>
  </conditionalFormatting>
  <conditionalFormatting sqref="B2:B13">
    <cfRule type="duplicateValues" dxfId="145" priority="35"/>
    <cfRule type="duplicateValues" dxfId="144" priority="36"/>
    <cfRule type="duplicateValues" dxfId="143" priority="37"/>
  </conditionalFormatting>
  <conditionalFormatting sqref="B2:B13">
    <cfRule type="duplicateValues" dxfId="142" priority="33"/>
    <cfRule type="duplicateValues" dxfId="141" priority="34"/>
  </conditionalFormatting>
  <conditionalFormatting sqref="B2:B13">
    <cfRule type="duplicateValues" dxfId="140" priority="29"/>
    <cfRule type="duplicateValues" dxfId="139" priority="30"/>
    <cfRule type="duplicateValues" dxfId="138" priority="31"/>
    <cfRule type="duplicateValues" dxfId="137" priority="32"/>
  </conditionalFormatting>
  <conditionalFormatting sqref="B2:B13">
    <cfRule type="duplicateValues" dxfId="136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3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2021-10-03T19:33:29Z</dcterms:modified>
</cp:coreProperties>
</file>