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8250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REPORTE!$A$4:$Q$240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5" i="16" l="1"/>
  <c r="B94" i="16"/>
  <c r="B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7" i="16" l="1"/>
  <c r="K192" i="1" l="1"/>
  <c r="K11" i="1"/>
  <c r="K177" i="1"/>
  <c r="K179" i="1"/>
  <c r="K180" i="1"/>
  <c r="K231" i="1"/>
  <c r="K230" i="1"/>
  <c r="K206" i="1"/>
  <c r="K226" i="1"/>
  <c r="K94" i="1"/>
  <c r="K227" i="1"/>
  <c r="K205" i="1"/>
  <c r="K95" i="1"/>
  <c r="K197" i="1"/>
  <c r="K199" i="1"/>
  <c r="K92" i="1"/>
  <c r="K97" i="1"/>
  <c r="K93" i="1"/>
  <c r="K96" i="1"/>
  <c r="K222" i="1"/>
  <c r="K220" i="1"/>
  <c r="K202" i="1"/>
  <c r="K59" i="1"/>
  <c r="K178" i="1"/>
  <c r="K98" i="1"/>
  <c r="K240" i="1"/>
  <c r="K224" i="1"/>
  <c r="K223" i="1"/>
  <c r="K232" i="1"/>
  <c r="K5" i="1"/>
  <c r="K35" i="1"/>
  <c r="K185" i="1"/>
  <c r="K6" i="1"/>
  <c r="K221" i="1"/>
  <c r="K229" i="1"/>
  <c r="K200" i="1"/>
  <c r="K126" i="1"/>
  <c r="K90" i="1"/>
  <c r="K201" i="1"/>
  <c r="K228" i="1"/>
  <c r="K36" i="1"/>
  <c r="K198" i="1"/>
  <c r="K196" i="1"/>
  <c r="K71" i="1"/>
  <c r="K225" i="1"/>
  <c r="J192" i="1"/>
  <c r="J11" i="1"/>
  <c r="J177" i="1"/>
  <c r="J179" i="1"/>
  <c r="J180" i="1"/>
  <c r="J231" i="1"/>
  <c r="J230" i="1"/>
  <c r="J206" i="1"/>
  <c r="J226" i="1"/>
  <c r="J94" i="1"/>
  <c r="J227" i="1"/>
  <c r="J205" i="1"/>
  <c r="J95" i="1"/>
  <c r="J197" i="1"/>
  <c r="J199" i="1"/>
  <c r="J92" i="1"/>
  <c r="J97" i="1"/>
  <c r="J93" i="1"/>
  <c r="J96" i="1"/>
  <c r="J222" i="1"/>
  <c r="J220" i="1"/>
  <c r="J202" i="1"/>
  <c r="J59" i="1"/>
  <c r="J178" i="1"/>
  <c r="J98" i="1"/>
  <c r="J240" i="1"/>
  <c r="J224" i="1"/>
  <c r="J223" i="1"/>
  <c r="J232" i="1"/>
  <c r="J5" i="1"/>
  <c r="J35" i="1"/>
  <c r="J185" i="1"/>
  <c r="J6" i="1"/>
  <c r="J221" i="1"/>
  <c r="J229" i="1"/>
  <c r="J200" i="1"/>
  <c r="J126" i="1"/>
  <c r="J90" i="1"/>
  <c r="J201" i="1"/>
  <c r="J228" i="1"/>
  <c r="J36" i="1"/>
  <c r="J198" i="1"/>
  <c r="J196" i="1"/>
  <c r="J71" i="1"/>
  <c r="J225" i="1"/>
  <c r="I192" i="1"/>
  <c r="I11" i="1"/>
  <c r="I177" i="1"/>
  <c r="I179" i="1"/>
  <c r="I180" i="1"/>
  <c r="I231" i="1"/>
  <c r="I230" i="1"/>
  <c r="I206" i="1"/>
  <c r="I226" i="1"/>
  <c r="I94" i="1"/>
  <c r="I227" i="1"/>
  <c r="I205" i="1"/>
  <c r="I95" i="1"/>
  <c r="I197" i="1"/>
  <c r="I199" i="1"/>
  <c r="I92" i="1"/>
  <c r="I97" i="1"/>
  <c r="I93" i="1"/>
  <c r="I96" i="1"/>
  <c r="I222" i="1"/>
  <c r="I220" i="1"/>
  <c r="I202" i="1"/>
  <c r="I59" i="1"/>
  <c r="I178" i="1"/>
  <c r="I98" i="1"/>
  <c r="I240" i="1"/>
  <c r="I224" i="1"/>
  <c r="I223" i="1"/>
  <c r="I232" i="1"/>
  <c r="I5" i="1"/>
  <c r="I35" i="1"/>
  <c r="I185" i="1"/>
  <c r="I6" i="1"/>
  <c r="I221" i="1"/>
  <c r="I229" i="1"/>
  <c r="I200" i="1"/>
  <c r="I126" i="1"/>
  <c r="I90" i="1"/>
  <c r="I201" i="1"/>
  <c r="I228" i="1"/>
  <c r="I36" i="1"/>
  <c r="I198" i="1"/>
  <c r="I196" i="1"/>
  <c r="I71" i="1"/>
  <c r="I225" i="1"/>
  <c r="H192" i="1"/>
  <c r="H11" i="1"/>
  <c r="H177" i="1"/>
  <c r="H179" i="1"/>
  <c r="H180" i="1"/>
  <c r="H231" i="1"/>
  <c r="H230" i="1"/>
  <c r="H206" i="1"/>
  <c r="H226" i="1"/>
  <c r="H94" i="1"/>
  <c r="H227" i="1"/>
  <c r="H205" i="1"/>
  <c r="H95" i="1"/>
  <c r="H197" i="1"/>
  <c r="H199" i="1"/>
  <c r="H92" i="1"/>
  <c r="H97" i="1"/>
  <c r="H93" i="1"/>
  <c r="H96" i="1"/>
  <c r="H222" i="1"/>
  <c r="H220" i="1"/>
  <c r="H202" i="1"/>
  <c r="H59" i="1"/>
  <c r="H178" i="1"/>
  <c r="H98" i="1"/>
  <c r="H240" i="1"/>
  <c r="H224" i="1"/>
  <c r="H223" i="1"/>
  <c r="H232" i="1"/>
  <c r="H5" i="1"/>
  <c r="H35" i="1"/>
  <c r="H185" i="1"/>
  <c r="H6" i="1"/>
  <c r="H221" i="1"/>
  <c r="H229" i="1"/>
  <c r="H200" i="1"/>
  <c r="H126" i="1"/>
  <c r="H90" i="1"/>
  <c r="H201" i="1"/>
  <c r="H228" i="1"/>
  <c r="H36" i="1"/>
  <c r="H198" i="1"/>
  <c r="H196" i="1"/>
  <c r="H71" i="1"/>
  <c r="H225" i="1"/>
  <c r="G192" i="1"/>
  <c r="G11" i="1"/>
  <c r="G177" i="1"/>
  <c r="G179" i="1"/>
  <c r="G180" i="1"/>
  <c r="G231" i="1"/>
  <c r="G230" i="1"/>
  <c r="G206" i="1"/>
  <c r="G226" i="1"/>
  <c r="G94" i="1"/>
  <c r="G227" i="1"/>
  <c r="G205" i="1"/>
  <c r="G95" i="1"/>
  <c r="G197" i="1"/>
  <c r="G199" i="1"/>
  <c r="G92" i="1"/>
  <c r="G97" i="1"/>
  <c r="G93" i="1"/>
  <c r="G96" i="1"/>
  <c r="G222" i="1"/>
  <c r="G220" i="1"/>
  <c r="G202" i="1"/>
  <c r="G59" i="1"/>
  <c r="G178" i="1"/>
  <c r="G98" i="1"/>
  <c r="G240" i="1"/>
  <c r="G224" i="1"/>
  <c r="G223" i="1"/>
  <c r="G232" i="1"/>
  <c r="G5" i="1"/>
  <c r="G35" i="1"/>
  <c r="G185" i="1"/>
  <c r="G6" i="1"/>
  <c r="G221" i="1"/>
  <c r="G229" i="1"/>
  <c r="G200" i="1"/>
  <c r="G126" i="1"/>
  <c r="G90" i="1"/>
  <c r="G201" i="1"/>
  <c r="G228" i="1"/>
  <c r="G36" i="1"/>
  <c r="G198" i="1"/>
  <c r="G196" i="1"/>
  <c r="G71" i="1"/>
  <c r="G225" i="1"/>
  <c r="F192" i="1"/>
  <c r="F11" i="1"/>
  <c r="F177" i="1"/>
  <c r="F179" i="1"/>
  <c r="F180" i="1"/>
  <c r="F231" i="1"/>
  <c r="F230" i="1"/>
  <c r="F206" i="1"/>
  <c r="F226" i="1"/>
  <c r="F94" i="1"/>
  <c r="F227" i="1"/>
  <c r="F205" i="1"/>
  <c r="F95" i="1"/>
  <c r="F197" i="1"/>
  <c r="F199" i="1"/>
  <c r="F92" i="1"/>
  <c r="F97" i="1"/>
  <c r="F93" i="1"/>
  <c r="F96" i="1"/>
  <c r="F222" i="1"/>
  <c r="F220" i="1"/>
  <c r="F202" i="1"/>
  <c r="F59" i="1"/>
  <c r="F178" i="1"/>
  <c r="F98" i="1"/>
  <c r="F240" i="1"/>
  <c r="F224" i="1"/>
  <c r="F223" i="1"/>
  <c r="F232" i="1"/>
  <c r="F5" i="1"/>
  <c r="F35" i="1"/>
  <c r="F185" i="1"/>
  <c r="F6" i="1"/>
  <c r="F221" i="1"/>
  <c r="F229" i="1"/>
  <c r="F200" i="1"/>
  <c r="F126" i="1"/>
  <c r="F90" i="1"/>
  <c r="F201" i="1"/>
  <c r="F228" i="1"/>
  <c r="F36" i="1"/>
  <c r="F198" i="1"/>
  <c r="F196" i="1"/>
  <c r="F71" i="1"/>
  <c r="F225" i="1"/>
  <c r="A192" i="1"/>
  <c r="A11" i="1"/>
  <c r="A177" i="1"/>
  <c r="A179" i="1"/>
  <c r="A180" i="1"/>
  <c r="A231" i="1"/>
  <c r="A230" i="1"/>
  <c r="A206" i="1"/>
  <c r="A226" i="1"/>
  <c r="A94" i="1"/>
  <c r="A227" i="1"/>
  <c r="A205" i="1"/>
  <c r="A95" i="1"/>
  <c r="A197" i="1"/>
  <c r="A199" i="1"/>
  <c r="A92" i="1"/>
  <c r="A97" i="1"/>
  <c r="A93" i="1"/>
  <c r="A96" i="1"/>
  <c r="A222" i="1"/>
  <c r="A220" i="1"/>
  <c r="A202" i="1"/>
  <c r="A59" i="1"/>
  <c r="A178" i="1"/>
  <c r="A98" i="1"/>
  <c r="A240" i="1"/>
  <c r="A224" i="1"/>
  <c r="A223" i="1"/>
  <c r="A232" i="1"/>
  <c r="A5" i="1"/>
  <c r="A35" i="1"/>
  <c r="A185" i="1"/>
  <c r="A6" i="1"/>
  <c r="A221" i="1"/>
  <c r="A229" i="1"/>
  <c r="A200" i="1"/>
  <c r="A126" i="1"/>
  <c r="A90" i="1"/>
  <c r="A201" i="1"/>
  <c r="A228" i="1"/>
  <c r="A36" i="1"/>
  <c r="A198" i="1"/>
  <c r="A196" i="1"/>
  <c r="A71" i="1"/>
  <c r="A225" i="1"/>
  <c r="A236" i="1" l="1"/>
  <c r="A239" i="1"/>
  <c r="A149" i="1"/>
  <c r="A234" i="1"/>
  <c r="A182" i="1"/>
  <c r="A60" i="1"/>
  <c r="A84" i="1"/>
  <c r="A187" i="1"/>
  <c r="A191" i="1"/>
  <c r="A101" i="1"/>
  <c r="A215" i="1"/>
  <c r="A110" i="1"/>
  <c r="F236" i="1"/>
  <c r="G236" i="1"/>
  <c r="H236" i="1"/>
  <c r="I236" i="1"/>
  <c r="J236" i="1"/>
  <c r="K236" i="1"/>
  <c r="F239" i="1"/>
  <c r="G239" i="1"/>
  <c r="H239" i="1"/>
  <c r="I239" i="1"/>
  <c r="J239" i="1"/>
  <c r="K239" i="1"/>
  <c r="F149" i="1"/>
  <c r="G149" i="1"/>
  <c r="H149" i="1"/>
  <c r="I149" i="1"/>
  <c r="J149" i="1"/>
  <c r="K149" i="1"/>
  <c r="F234" i="1"/>
  <c r="G234" i="1"/>
  <c r="H234" i="1"/>
  <c r="I234" i="1"/>
  <c r="J234" i="1"/>
  <c r="K234" i="1"/>
  <c r="F182" i="1"/>
  <c r="G182" i="1"/>
  <c r="H182" i="1"/>
  <c r="I182" i="1"/>
  <c r="J182" i="1"/>
  <c r="K182" i="1"/>
  <c r="F60" i="1"/>
  <c r="G60" i="1"/>
  <c r="H60" i="1"/>
  <c r="I60" i="1"/>
  <c r="J60" i="1"/>
  <c r="K60" i="1"/>
  <c r="F84" i="1"/>
  <c r="G84" i="1"/>
  <c r="H84" i="1"/>
  <c r="I84" i="1"/>
  <c r="J84" i="1"/>
  <c r="K84" i="1"/>
  <c r="F187" i="1"/>
  <c r="G187" i="1"/>
  <c r="H187" i="1"/>
  <c r="I187" i="1"/>
  <c r="J187" i="1"/>
  <c r="K187" i="1"/>
  <c r="F191" i="1"/>
  <c r="G191" i="1"/>
  <c r="H191" i="1"/>
  <c r="I191" i="1"/>
  <c r="J191" i="1"/>
  <c r="K191" i="1"/>
  <c r="F101" i="1"/>
  <c r="G101" i="1"/>
  <c r="H101" i="1"/>
  <c r="I101" i="1"/>
  <c r="J101" i="1"/>
  <c r="K101" i="1"/>
  <c r="F215" i="1"/>
  <c r="G215" i="1"/>
  <c r="H215" i="1"/>
  <c r="I215" i="1"/>
  <c r="J215" i="1"/>
  <c r="K215" i="1"/>
  <c r="F110" i="1"/>
  <c r="G110" i="1"/>
  <c r="H110" i="1"/>
  <c r="I110" i="1"/>
  <c r="J110" i="1"/>
  <c r="K110" i="1"/>
  <c r="F48" i="1"/>
  <c r="G48" i="1"/>
  <c r="H48" i="1"/>
  <c r="I48" i="1"/>
  <c r="J48" i="1"/>
  <c r="K48" i="1"/>
  <c r="F47" i="1"/>
  <c r="G47" i="1"/>
  <c r="H47" i="1"/>
  <c r="I47" i="1"/>
  <c r="J47" i="1"/>
  <c r="K47" i="1"/>
  <c r="F49" i="1"/>
  <c r="G49" i="1"/>
  <c r="H49" i="1"/>
  <c r="I49" i="1"/>
  <c r="J49" i="1"/>
  <c r="K49" i="1"/>
  <c r="F45" i="1"/>
  <c r="G45" i="1"/>
  <c r="H45" i="1"/>
  <c r="I45" i="1"/>
  <c r="J45" i="1"/>
  <c r="K45" i="1"/>
  <c r="A48" i="1"/>
  <c r="A47" i="1"/>
  <c r="A49" i="1"/>
  <c r="A45" i="1"/>
  <c r="F105" i="1"/>
  <c r="G105" i="1"/>
  <c r="H105" i="1"/>
  <c r="I105" i="1"/>
  <c r="J105" i="1"/>
  <c r="K10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210" i="1"/>
  <c r="G210" i="1"/>
  <c r="H210" i="1"/>
  <c r="I210" i="1"/>
  <c r="J210" i="1"/>
  <c r="K210" i="1"/>
  <c r="F109" i="1"/>
  <c r="G109" i="1"/>
  <c r="H109" i="1"/>
  <c r="I109" i="1"/>
  <c r="J109" i="1"/>
  <c r="K109" i="1"/>
  <c r="F68" i="1"/>
  <c r="G68" i="1"/>
  <c r="H68" i="1"/>
  <c r="I68" i="1"/>
  <c r="J68" i="1"/>
  <c r="K68" i="1"/>
  <c r="F103" i="1"/>
  <c r="G103" i="1"/>
  <c r="H103" i="1"/>
  <c r="I103" i="1"/>
  <c r="J103" i="1"/>
  <c r="K103" i="1"/>
  <c r="F10" i="1"/>
  <c r="G10" i="1"/>
  <c r="H10" i="1"/>
  <c r="I10" i="1"/>
  <c r="J10" i="1"/>
  <c r="K10" i="1"/>
  <c r="F165" i="1"/>
  <c r="G165" i="1"/>
  <c r="H165" i="1"/>
  <c r="I165" i="1"/>
  <c r="J165" i="1"/>
  <c r="K165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108" i="1"/>
  <c r="G108" i="1"/>
  <c r="H108" i="1"/>
  <c r="I108" i="1"/>
  <c r="J108" i="1"/>
  <c r="K108" i="1"/>
  <c r="F120" i="1"/>
  <c r="G120" i="1"/>
  <c r="H120" i="1"/>
  <c r="I120" i="1"/>
  <c r="J120" i="1"/>
  <c r="K120" i="1"/>
  <c r="F115" i="1"/>
  <c r="G115" i="1"/>
  <c r="H115" i="1"/>
  <c r="I115" i="1"/>
  <c r="J115" i="1"/>
  <c r="K115" i="1"/>
  <c r="F66" i="1"/>
  <c r="G66" i="1"/>
  <c r="H66" i="1"/>
  <c r="I66" i="1"/>
  <c r="J66" i="1"/>
  <c r="K66" i="1"/>
  <c r="F69" i="1"/>
  <c r="G69" i="1"/>
  <c r="H69" i="1"/>
  <c r="I69" i="1"/>
  <c r="J69" i="1"/>
  <c r="K69" i="1"/>
  <c r="F190" i="1"/>
  <c r="G190" i="1"/>
  <c r="H190" i="1"/>
  <c r="I190" i="1"/>
  <c r="J190" i="1"/>
  <c r="K190" i="1"/>
  <c r="F7" i="1"/>
  <c r="G7" i="1"/>
  <c r="H7" i="1"/>
  <c r="I7" i="1"/>
  <c r="J7" i="1"/>
  <c r="K7" i="1"/>
  <c r="F151" i="1"/>
  <c r="G151" i="1"/>
  <c r="H151" i="1"/>
  <c r="I151" i="1"/>
  <c r="J151" i="1"/>
  <c r="K151" i="1"/>
  <c r="A105" i="1"/>
  <c r="A184" i="1"/>
  <c r="A183" i="1"/>
  <c r="A210" i="1"/>
  <c r="A109" i="1"/>
  <c r="A68" i="1"/>
  <c r="A103" i="1"/>
  <c r="A10" i="1"/>
  <c r="A165" i="1"/>
  <c r="A112" i="1"/>
  <c r="A123" i="1"/>
  <c r="A108" i="1"/>
  <c r="A120" i="1"/>
  <c r="A115" i="1"/>
  <c r="A66" i="1"/>
  <c r="A69" i="1"/>
  <c r="A190" i="1"/>
  <c r="A7" i="1"/>
  <c r="A151" i="1"/>
  <c r="F32" i="1"/>
  <c r="G32" i="1"/>
  <c r="H32" i="1"/>
  <c r="I32" i="1"/>
  <c r="J32" i="1"/>
  <c r="K32" i="1"/>
  <c r="F31" i="1"/>
  <c r="G31" i="1"/>
  <c r="H31" i="1"/>
  <c r="I31" i="1"/>
  <c r="J31" i="1"/>
  <c r="K31" i="1"/>
  <c r="F89" i="1"/>
  <c r="G89" i="1"/>
  <c r="H89" i="1"/>
  <c r="I89" i="1"/>
  <c r="J89" i="1"/>
  <c r="K89" i="1"/>
  <c r="F46" i="1"/>
  <c r="G46" i="1"/>
  <c r="H46" i="1"/>
  <c r="I46" i="1"/>
  <c r="J46" i="1"/>
  <c r="K46" i="1"/>
  <c r="A32" i="1"/>
  <c r="A31" i="1"/>
  <c r="A89" i="1"/>
  <c r="A46" i="1"/>
  <c r="F181" i="1"/>
  <c r="G181" i="1"/>
  <c r="H181" i="1"/>
  <c r="I181" i="1"/>
  <c r="J181" i="1"/>
  <c r="K181" i="1"/>
  <c r="F163" i="1"/>
  <c r="G163" i="1"/>
  <c r="H163" i="1"/>
  <c r="I163" i="1"/>
  <c r="J163" i="1"/>
  <c r="K163" i="1"/>
  <c r="F176" i="1"/>
  <c r="G176" i="1"/>
  <c r="H176" i="1"/>
  <c r="I176" i="1"/>
  <c r="J176" i="1"/>
  <c r="K176" i="1"/>
  <c r="F168" i="1"/>
  <c r="G168" i="1"/>
  <c r="H168" i="1"/>
  <c r="I168" i="1"/>
  <c r="J168" i="1"/>
  <c r="K168" i="1"/>
  <c r="F162" i="1"/>
  <c r="G162" i="1"/>
  <c r="H162" i="1"/>
  <c r="I162" i="1"/>
  <c r="J162" i="1"/>
  <c r="K162" i="1"/>
  <c r="F173" i="1"/>
  <c r="G173" i="1"/>
  <c r="H173" i="1"/>
  <c r="I173" i="1"/>
  <c r="J173" i="1"/>
  <c r="K173" i="1"/>
  <c r="F125" i="1"/>
  <c r="G125" i="1"/>
  <c r="H125" i="1"/>
  <c r="I125" i="1"/>
  <c r="J125" i="1"/>
  <c r="K125" i="1"/>
  <c r="F216" i="1"/>
  <c r="G216" i="1"/>
  <c r="H216" i="1"/>
  <c r="I216" i="1"/>
  <c r="J216" i="1"/>
  <c r="K216" i="1"/>
  <c r="F128" i="1"/>
  <c r="G128" i="1"/>
  <c r="H128" i="1"/>
  <c r="I128" i="1"/>
  <c r="J128" i="1"/>
  <c r="K128" i="1"/>
  <c r="F212" i="1"/>
  <c r="G212" i="1"/>
  <c r="H212" i="1"/>
  <c r="I212" i="1"/>
  <c r="J212" i="1"/>
  <c r="K212" i="1"/>
  <c r="F129" i="1"/>
  <c r="G129" i="1"/>
  <c r="H129" i="1"/>
  <c r="I129" i="1"/>
  <c r="J129" i="1"/>
  <c r="K129" i="1"/>
  <c r="F122" i="1"/>
  <c r="G122" i="1"/>
  <c r="H122" i="1"/>
  <c r="I122" i="1"/>
  <c r="J122" i="1"/>
  <c r="K122" i="1"/>
  <c r="F155" i="1"/>
  <c r="G155" i="1"/>
  <c r="H155" i="1"/>
  <c r="I155" i="1"/>
  <c r="J155" i="1"/>
  <c r="K155" i="1"/>
  <c r="F16" i="1"/>
  <c r="G16" i="1"/>
  <c r="H16" i="1"/>
  <c r="I16" i="1"/>
  <c r="J16" i="1"/>
  <c r="K16" i="1"/>
  <c r="F237" i="1"/>
  <c r="G237" i="1"/>
  <c r="H237" i="1"/>
  <c r="I237" i="1"/>
  <c r="J237" i="1"/>
  <c r="K237" i="1"/>
  <c r="F235" i="1"/>
  <c r="G235" i="1"/>
  <c r="H235" i="1"/>
  <c r="I235" i="1"/>
  <c r="J235" i="1"/>
  <c r="K235" i="1"/>
  <c r="F156" i="1"/>
  <c r="G156" i="1"/>
  <c r="H156" i="1"/>
  <c r="I156" i="1"/>
  <c r="J156" i="1"/>
  <c r="K156" i="1"/>
  <c r="F99" i="1"/>
  <c r="G99" i="1"/>
  <c r="H99" i="1"/>
  <c r="I99" i="1"/>
  <c r="J99" i="1"/>
  <c r="K99" i="1"/>
  <c r="F17" i="1"/>
  <c r="G17" i="1"/>
  <c r="H17" i="1"/>
  <c r="I17" i="1"/>
  <c r="J17" i="1"/>
  <c r="K17" i="1"/>
  <c r="F62" i="1"/>
  <c r="G62" i="1"/>
  <c r="H62" i="1"/>
  <c r="I62" i="1"/>
  <c r="J62" i="1"/>
  <c r="K62" i="1"/>
  <c r="F130" i="1"/>
  <c r="G130" i="1"/>
  <c r="H130" i="1"/>
  <c r="I130" i="1"/>
  <c r="J130" i="1"/>
  <c r="K130" i="1"/>
  <c r="F67" i="1"/>
  <c r="G67" i="1"/>
  <c r="H67" i="1"/>
  <c r="I67" i="1"/>
  <c r="J67" i="1"/>
  <c r="K67" i="1"/>
  <c r="A181" i="1"/>
  <c r="A163" i="1"/>
  <c r="A176" i="1"/>
  <c r="A168" i="1"/>
  <c r="A162" i="1"/>
  <c r="A173" i="1"/>
  <c r="A125" i="1"/>
  <c r="A216" i="1"/>
  <c r="A128" i="1"/>
  <c r="A212" i="1"/>
  <c r="A129" i="1"/>
  <c r="A122" i="1"/>
  <c r="A155" i="1"/>
  <c r="A16" i="1"/>
  <c r="A237" i="1"/>
  <c r="A235" i="1"/>
  <c r="A156" i="1"/>
  <c r="A99" i="1"/>
  <c r="A17" i="1"/>
  <c r="A62" i="1"/>
  <c r="A130" i="1"/>
  <c r="A67" i="1"/>
  <c r="F119" i="1"/>
  <c r="G119" i="1"/>
  <c r="H119" i="1"/>
  <c r="I119" i="1"/>
  <c r="J119" i="1"/>
  <c r="K119" i="1"/>
  <c r="A119" i="1"/>
  <c r="F65" i="1"/>
  <c r="G65" i="1"/>
  <c r="H65" i="1"/>
  <c r="I65" i="1"/>
  <c r="J65" i="1"/>
  <c r="K65" i="1"/>
  <c r="A65" i="1"/>
  <c r="H172" i="1"/>
  <c r="I172" i="1"/>
  <c r="J172" i="1"/>
  <c r="K172" i="1"/>
  <c r="F172" i="1"/>
  <c r="A172" i="1"/>
  <c r="G172" i="1"/>
  <c r="H233" i="1"/>
  <c r="F107" i="1"/>
  <c r="G107" i="1"/>
  <c r="H107" i="1"/>
  <c r="I107" i="1"/>
  <c r="J107" i="1"/>
  <c r="K107" i="1"/>
  <c r="F100" i="1"/>
  <c r="G100" i="1"/>
  <c r="H100" i="1"/>
  <c r="I100" i="1"/>
  <c r="J100" i="1"/>
  <c r="K100" i="1"/>
  <c r="F195" i="1"/>
  <c r="G195" i="1"/>
  <c r="H195" i="1"/>
  <c r="I195" i="1"/>
  <c r="J195" i="1"/>
  <c r="K195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193" i="1"/>
  <c r="G193" i="1"/>
  <c r="H193" i="1"/>
  <c r="I193" i="1"/>
  <c r="J193" i="1"/>
  <c r="K193" i="1"/>
  <c r="F131" i="1"/>
  <c r="G131" i="1"/>
  <c r="H131" i="1"/>
  <c r="I131" i="1"/>
  <c r="J131" i="1"/>
  <c r="K131" i="1"/>
  <c r="F233" i="1"/>
  <c r="G233" i="1"/>
  <c r="I233" i="1"/>
  <c r="J233" i="1"/>
  <c r="K233" i="1"/>
  <c r="F217" i="1"/>
  <c r="G217" i="1"/>
  <c r="H217" i="1"/>
  <c r="I217" i="1"/>
  <c r="J217" i="1"/>
  <c r="K217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44" i="1"/>
  <c r="G44" i="1"/>
  <c r="H44" i="1"/>
  <c r="I44" i="1"/>
  <c r="J44" i="1"/>
  <c r="K44" i="1"/>
  <c r="F22" i="1"/>
  <c r="G22" i="1"/>
  <c r="H22" i="1"/>
  <c r="I22" i="1"/>
  <c r="J22" i="1"/>
  <c r="K22" i="1"/>
  <c r="F160" i="1"/>
  <c r="G160" i="1"/>
  <c r="H160" i="1"/>
  <c r="I160" i="1"/>
  <c r="J160" i="1"/>
  <c r="K160" i="1"/>
  <c r="F207" i="1"/>
  <c r="G207" i="1"/>
  <c r="H207" i="1"/>
  <c r="I207" i="1"/>
  <c r="J207" i="1"/>
  <c r="K207" i="1"/>
  <c r="F148" i="1"/>
  <c r="G148" i="1"/>
  <c r="H148" i="1"/>
  <c r="I148" i="1"/>
  <c r="J148" i="1"/>
  <c r="K148" i="1"/>
  <c r="F161" i="1"/>
  <c r="G161" i="1"/>
  <c r="H161" i="1"/>
  <c r="I161" i="1"/>
  <c r="J161" i="1"/>
  <c r="K161" i="1"/>
  <c r="F141" i="1"/>
  <c r="G141" i="1"/>
  <c r="H141" i="1"/>
  <c r="I141" i="1"/>
  <c r="J141" i="1"/>
  <c r="K141" i="1"/>
  <c r="F102" i="1"/>
  <c r="G102" i="1"/>
  <c r="H102" i="1"/>
  <c r="I102" i="1"/>
  <c r="J102" i="1"/>
  <c r="K102" i="1"/>
  <c r="F56" i="1"/>
  <c r="G56" i="1"/>
  <c r="H56" i="1"/>
  <c r="I56" i="1"/>
  <c r="J56" i="1"/>
  <c r="K56" i="1"/>
  <c r="F64" i="1"/>
  <c r="G64" i="1"/>
  <c r="H64" i="1"/>
  <c r="I64" i="1"/>
  <c r="J64" i="1"/>
  <c r="K64" i="1"/>
  <c r="F19" i="1"/>
  <c r="G19" i="1"/>
  <c r="H19" i="1"/>
  <c r="I19" i="1"/>
  <c r="J19" i="1"/>
  <c r="K19" i="1"/>
  <c r="F91" i="1"/>
  <c r="G91" i="1"/>
  <c r="H91" i="1"/>
  <c r="I91" i="1"/>
  <c r="J91" i="1"/>
  <c r="K91" i="1"/>
  <c r="F28" i="1"/>
  <c r="G28" i="1"/>
  <c r="H28" i="1"/>
  <c r="I28" i="1"/>
  <c r="J28" i="1"/>
  <c r="K28" i="1"/>
  <c r="F186" i="1"/>
  <c r="G186" i="1"/>
  <c r="H186" i="1"/>
  <c r="I186" i="1"/>
  <c r="J186" i="1"/>
  <c r="K186" i="1"/>
  <c r="F139" i="1"/>
  <c r="G139" i="1"/>
  <c r="H139" i="1"/>
  <c r="I139" i="1"/>
  <c r="J139" i="1"/>
  <c r="K139" i="1"/>
  <c r="F12" i="1"/>
  <c r="G12" i="1"/>
  <c r="H12" i="1"/>
  <c r="I12" i="1"/>
  <c r="J12" i="1"/>
  <c r="K12" i="1"/>
  <c r="F8" i="1"/>
  <c r="G8" i="1"/>
  <c r="H8" i="1"/>
  <c r="I8" i="1"/>
  <c r="J8" i="1"/>
  <c r="K8" i="1"/>
  <c r="F208" i="1"/>
  <c r="G208" i="1"/>
  <c r="H208" i="1"/>
  <c r="I208" i="1"/>
  <c r="J208" i="1"/>
  <c r="K208" i="1"/>
  <c r="F152" i="1"/>
  <c r="G152" i="1"/>
  <c r="H152" i="1"/>
  <c r="I152" i="1"/>
  <c r="J152" i="1"/>
  <c r="K152" i="1"/>
  <c r="F189" i="1"/>
  <c r="G189" i="1"/>
  <c r="H189" i="1"/>
  <c r="I189" i="1"/>
  <c r="J189" i="1"/>
  <c r="K189" i="1"/>
  <c r="F40" i="1"/>
  <c r="G40" i="1"/>
  <c r="H40" i="1"/>
  <c r="I40" i="1"/>
  <c r="J40" i="1"/>
  <c r="K40" i="1"/>
  <c r="F209" i="1"/>
  <c r="G209" i="1"/>
  <c r="H209" i="1"/>
  <c r="I209" i="1"/>
  <c r="J209" i="1"/>
  <c r="K209" i="1"/>
  <c r="F106" i="1"/>
  <c r="G106" i="1"/>
  <c r="H106" i="1"/>
  <c r="I106" i="1"/>
  <c r="J106" i="1"/>
  <c r="K106" i="1"/>
  <c r="F194" i="1"/>
  <c r="G194" i="1"/>
  <c r="H194" i="1"/>
  <c r="I194" i="1"/>
  <c r="J194" i="1"/>
  <c r="K194" i="1"/>
  <c r="F86" i="1"/>
  <c r="G86" i="1"/>
  <c r="H86" i="1"/>
  <c r="I86" i="1"/>
  <c r="J86" i="1"/>
  <c r="K86" i="1"/>
  <c r="F78" i="1"/>
  <c r="G78" i="1"/>
  <c r="H78" i="1"/>
  <c r="I78" i="1"/>
  <c r="J78" i="1"/>
  <c r="K78" i="1"/>
  <c r="F85" i="1"/>
  <c r="G85" i="1"/>
  <c r="H85" i="1"/>
  <c r="I85" i="1"/>
  <c r="J85" i="1"/>
  <c r="K85" i="1"/>
  <c r="F164" i="1"/>
  <c r="G164" i="1"/>
  <c r="H164" i="1"/>
  <c r="I164" i="1"/>
  <c r="J164" i="1"/>
  <c r="K164" i="1"/>
  <c r="F142" i="1"/>
  <c r="G142" i="1"/>
  <c r="H142" i="1"/>
  <c r="I142" i="1"/>
  <c r="J142" i="1"/>
  <c r="K142" i="1"/>
  <c r="F88" i="1"/>
  <c r="G88" i="1"/>
  <c r="H88" i="1"/>
  <c r="I88" i="1"/>
  <c r="J88" i="1"/>
  <c r="K88" i="1"/>
  <c r="F77" i="1"/>
  <c r="G77" i="1"/>
  <c r="H77" i="1"/>
  <c r="I77" i="1"/>
  <c r="J77" i="1"/>
  <c r="K77" i="1"/>
  <c r="F54" i="1"/>
  <c r="G54" i="1"/>
  <c r="H54" i="1"/>
  <c r="I54" i="1"/>
  <c r="J54" i="1"/>
  <c r="K54" i="1"/>
  <c r="F211" i="1"/>
  <c r="G211" i="1"/>
  <c r="H211" i="1"/>
  <c r="I211" i="1"/>
  <c r="J211" i="1"/>
  <c r="K211" i="1"/>
  <c r="F52" i="1"/>
  <c r="G52" i="1"/>
  <c r="H52" i="1"/>
  <c r="I52" i="1"/>
  <c r="J52" i="1"/>
  <c r="K52" i="1"/>
  <c r="F203" i="1"/>
  <c r="G203" i="1"/>
  <c r="H203" i="1"/>
  <c r="I203" i="1"/>
  <c r="J203" i="1"/>
  <c r="K203" i="1"/>
  <c r="F53" i="1"/>
  <c r="G53" i="1"/>
  <c r="H53" i="1"/>
  <c r="I53" i="1"/>
  <c r="J53" i="1"/>
  <c r="K53" i="1"/>
  <c r="F154" i="1"/>
  <c r="G154" i="1"/>
  <c r="H154" i="1"/>
  <c r="I154" i="1"/>
  <c r="J154" i="1"/>
  <c r="K154" i="1"/>
  <c r="F61" i="1"/>
  <c r="G61" i="1"/>
  <c r="H61" i="1"/>
  <c r="I61" i="1"/>
  <c r="J61" i="1"/>
  <c r="K61" i="1"/>
  <c r="F150" i="1"/>
  <c r="G150" i="1"/>
  <c r="H150" i="1"/>
  <c r="I150" i="1"/>
  <c r="J150" i="1"/>
  <c r="K150" i="1"/>
  <c r="F24" i="1"/>
  <c r="G24" i="1"/>
  <c r="H24" i="1"/>
  <c r="I24" i="1"/>
  <c r="J24" i="1"/>
  <c r="K24" i="1"/>
  <c r="F138" i="1"/>
  <c r="G138" i="1"/>
  <c r="H138" i="1"/>
  <c r="I138" i="1"/>
  <c r="J138" i="1"/>
  <c r="K138" i="1"/>
  <c r="F83" i="1"/>
  <c r="G83" i="1"/>
  <c r="H83" i="1"/>
  <c r="I83" i="1"/>
  <c r="J83" i="1"/>
  <c r="K83" i="1"/>
  <c r="F137" i="1"/>
  <c r="G137" i="1"/>
  <c r="H137" i="1"/>
  <c r="I137" i="1"/>
  <c r="J137" i="1"/>
  <c r="K137" i="1"/>
  <c r="F18" i="1"/>
  <c r="G18" i="1"/>
  <c r="H18" i="1"/>
  <c r="I18" i="1"/>
  <c r="J18" i="1"/>
  <c r="K18" i="1"/>
  <c r="F9" i="1"/>
  <c r="G9" i="1"/>
  <c r="H9" i="1"/>
  <c r="I9" i="1"/>
  <c r="J9" i="1"/>
  <c r="K9" i="1"/>
  <c r="F75" i="1"/>
  <c r="G75" i="1"/>
  <c r="H75" i="1"/>
  <c r="I75" i="1"/>
  <c r="J75" i="1"/>
  <c r="K75" i="1"/>
  <c r="F23" i="1"/>
  <c r="G23" i="1"/>
  <c r="H23" i="1"/>
  <c r="I23" i="1"/>
  <c r="J23" i="1"/>
  <c r="K23" i="1"/>
  <c r="F50" i="1"/>
  <c r="G50" i="1"/>
  <c r="H50" i="1"/>
  <c r="I50" i="1"/>
  <c r="J50" i="1"/>
  <c r="K50" i="1"/>
  <c r="F73" i="1"/>
  <c r="G73" i="1"/>
  <c r="H73" i="1"/>
  <c r="I73" i="1"/>
  <c r="J73" i="1"/>
  <c r="K73" i="1"/>
  <c r="F38" i="1"/>
  <c r="G38" i="1"/>
  <c r="H38" i="1"/>
  <c r="I38" i="1"/>
  <c r="J38" i="1"/>
  <c r="K38" i="1"/>
  <c r="F166" i="1"/>
  <c r="G166" i="1"/>
  <c r="H166" i="1"/>
  <c r="I166" i="1"/>
  <c r="J166" i="1"/>
  <c r="K166" i="1"/>
  <c r="F113" i="1"/>
  <c r="G113" i="1"/>
  <c r="H113" i="1"/>
  <c r="I113" i="1"/>
  <c r="J113" i="1"/>
  <c r="K113" i="1"/>
  <c r="F27" i="1"/>
  <c r="G27" i="1"/>
  <c r="H27" i="1"/>
  <c r="I27" i="1"/>
  <c r="J27" i="1"/>
  <c r="K27" i="1"/>
  <c r="F144" i="1"/>
  <c r="G144" i="1"/>
  <c r="H144" i="1"/>
  <c r="I144" i="1"/>
  <c r="J144" i="1"/>
  <c r="K144" i="1"/>
  <c r="F167" i="1"/>
  <c r="G167" i="1"/>
  <c r="H167" i="1"/>
  <c r="I167" i="1"/>
  <c r="J167" i="1"/>
  <c r="K167" i="1"/>
  <c r="F82" i="1"/>
  <c r="G82" i="1"/>
  <c r="H82" i="1"/>
  <c r="I82" i="1"/>
  <c r="J82" i="1"/>
  <c r="K82" i="1"/>
  <c r="F21" i="1"/>
  <c r="G21" i="1"/>
  <c r="H21" i="1"/>
  <c r="I21" i="1"/>
  <c r="J21" i="1"/>
  <c r="K21" i="1"/>
  <c r="F169" i="1"/>
  <c r="G169" i="1"/>
  <c r="H169" i="1"/>
  <c r="I169" i="1"/>
  <c r="J169" i="1"/>
  <c r="K169" i="1"/>
  <c r="F188" i="1"/>
  <c r="G188" i="1"/>
  <c r="H188" i="1"/>
  <c r="I188" i="1"/>
  <c r="J188" i="1"/>
  <c r="K188" i="1"/>
  <c r="F134" i="1"/>
  <c r="G134" i="1"/>
  <c r="H134" i="1"/>
  <c r="I134" i="1"/>
  <c r="J134" i="1"/>
  <c r="K134" i="1"/>
  <c r="F145" i="1"/>
  <c r="G145" i="1"/>
  <c r="H145" i="1"/>
  <c r="I145" i="1"/>
  <c r="J145" i="1"/>
  <c r="K145" i="1"/>
  <c r="F170" i="1"/>
  <c r="G170" i="1"/>
  <c r="H170" i="1"/>
  <c r="I170" i="1"/>
  <c r="J170" i="1"/>
  <c r="K170" i="1"/>
  <c r="F51" i="1"/>
  <c r="G51" i="1"/>
  <c r="H51" i="1"/>
  <c r="I51" i="1"/>
  <c r="J51" i="1"/>
  <c r="K51" i="1"/>
  <c r="F33" i="1"/>
  <c r="G33" i="1"/>
  <c r="H33" i="1"/>
  <c r="I33" i="1"/>
  <c r="J33" i="1"/>
  <c r="K33" i="1"/>
  <c r="F55" i="1"/>
  <c r="G55" i="1"/>
  <c r="H55" i="1"/>
  <c r="I55" i="1"/>
  <c r="J55" i="1"/>
  <c r="K55" i="1"/>
  <c r="F136" i="1"/>
  <c r="G136" i="1"/>
  <c r="H136" i="1"/>
  <c r="I136" i="1"/>
  <c r="J136" i="1"/>
  <c r="K136" i="1"/>
  <c r="F171" i="1"/>
  <c r="G171" i="1"/>
  <c r="H171" i="1"/>
  <c r="I171" i="1"/>
  <c r="J171" i="1"/>
  <c r="K171" i="1"/>
  <c r="F146" i="1"/>
  <c r="G146" i="1"/>
  <c r="H146" i="1"/>
  <c r="I146" i="1"/>
  <c r="J146" i="1"/>
  <c r="K146" i="1"/>
  <c r="F43" i="1"/>
  <c r="G43" i="1"/>
  <c r="H43" i="1"/>
  <c r="I43" i="1"/>
  <c r="J43" i="1"/>
  <c r="K43" i="1"/>
  <c r="F111" i="1"/>
  <c r="G111" i="1"/>
  <c r="H111" i="1"/>
  <c r="I111" i="1"/>
  <c r="J111" i="1"/>
  <c r="K111" i="1"/>
  <c r="F72" i="1"/>
  <c r="G72" i="1"/>
  <c r="H72" i="1"/>
  <c r="I72" i="1"/>
  <c r="J72" i="1"/>
  <c r="K72" i="1"/>
  <c r="F41" i="1"/>
  <c r="G41" i="1"/>
  <c r="H41" i="1"/>
  <c r="I41" i="1"/>
  <c r="J41" i="1"/>
  <c r="K41" i="1"/>
  <c r="F238" i="1"/>
  <c r="G238" i="1"/>
  <c r="H238" i="1"/>
  <c r="I238" i="1"/>
  <c r="J238" i="1"/>
  <c r="K238" i="1"/>
  <c r="F143" i="1"/>
  <c r="G143" i="1"/>
  <c r="H143" i="1"/>
  <c r="I143" i="1"/>
  <c r="J143" i="1"/>
  <c r="K143" i="1"/>
  <c r="F39" i="1"/>
  <c r="G39" i="1"/>
  <c r="H39" i="1"/>
  <c r="I39" i="1"/>
  <c r="J39" i="1"/>
  <c r="K39" i="1"/>
  <c r="F117" i="1"/>
  <c r="G117" i="1"/>
  <c r="H117" i="1"/>
  <c r="I117" i="1"/>
  <c r="J117" i="1"/>
  <c r="K117" i="1"/>
  <c r="F25" i="1"/>
  <c r="G25" i="1"/>
  <c r="H25" i="1"/>
  <c r="I25" i="1"/>
  <c r="J25" i="1"/>
  <c r="K25" i="1"/>
  <c r="F34" i="1"/>
  <c r="G34" i="1"/>
  <c r="H34" i="1"/>
  <c r="I34" i="1"/>
  <c r="J34" i="1"/>
  <c r="K34" i="1"/>
  <c r="F37" i="1"/>
  <c r="G37" i="1"/>
  <c r="H37" i="1"/>
  <c r="I37" i="1"/>
  <c r="J37" i="1"/>
  <c r="K37" i="1"/>
  <c r="F118" i="1"/>
  <c r="G118" i="1"/>
  <c r="H118" i="1"/>
  <c r="I118" i="1"/>
  <c r="J118" i="1"/>
  <c r="K118" i="1"/>
  <c r="F135" i="1"/>
  <c r="G135" i="1"/>
  <c r="H135" i="1"/>
  <c r="I135" i="1"/>
  <c r="J135" i="1"/>
  <c r="K135" i="1"/>
  <c r="F80" i="1"/>
  <c r="G80" i="1"/>
  <c r="H80" i="1"/>
  <c r="I80" i="1"/>
  <c r="J80" i="1"/>
  <c r="K80" i="1"/>
  <c r="F174" i="1"/>
  <c r="G174" i="1"/>
  <c r="H174" i="1"/>
  <c r="I174" i="1"/>
  <c r="J174" i="1"/>
  <c r="K174" i="1"/>
  <c r="F204" i="1"/>
  <c r="G204" i="1"/>
  <c r="H204" i="1"/>
  <c r="I204" i="1"/>
  <c r="J204" i="1"/>
  <c r="K204" i="1"/>
  <c r="F26" i="1"/>
  <c r="G26" i="1"/>
  <c r="H26" i="1"/>
  <c r="I26" i="1"/>
  <c r="J26" i="1"/>
  <c r="K26" i="1"/>
  <c r="F175" i="1"/>
  <c r="G175" i="1"/>
  <c r="H175" i="1"/>
  <c r="I175" i="1"/>
  <c r="J175" i="1"/>
  <c r="K175" i="1"/>
  <c r="F20" i="1"/>
  <c r="G20" i="1"/>
  <c r="H20" i="1"/>
  <c r="I20" i="1"/>
  <c r="J20" i="1"/>
  <c r="K20" i="1"/>
  <c r="F147" i="1"/>
  <c r="G147" i="1"/>
  <c r="H147" i="1"/>
  <c r="I147" i="1"/>
  <c r="J147" i="1"/>
  <c r="K147" i="1"/>
  <c r="F42" i="1"/>
  <c r="G42" i="1"/>
  <c r="H42" i="1"/>
  <c r="I42" i="1"/>
  <c r="J42" i="1"/>
  <c r="K42" i="1"/>
  <c r="F116" i="1"/>
  <c r="G116" i="1"/>
  <c r="H116" i="1"/>
  <c r="I116" i="1"/>
  <c r="J116" i="1"/>
  <c r="K116" i="1"/>
  <c r="F140" i="1"/>
  <c r="G140" i="1"/>
  <c r="H140" i="1"/>
  <c r="I140" i="1"/>
  <c r="J140" i="1"/>
  <c r="K140" i="1"/>
  <c r="F153" i="1"/>
  <c r="G153" i="1"/>
  <c r="H153" i="1"/>
  <c r="I153" i="1"/>
  <c r="J153" i="1"/>
  <c r="K153" i="1"/>
  <c r="F132" i="1"/>
  <c r="G132" i="1"/>
  <c r="H132" i="1"/>
  <c r="I132" i="1"/>
  <c r="J132" i="1"/>
  <c r="K132" i="1"/>
  <c r="F70" i="1"/>
  <c r="G70" i="1"/>
  <c r="H70" i="1"/>
  <c r="I70" i="1"/>
  <c r="J70" i="1"/>
  <c r="K70" i="1"/>
  <c r="F76" i="1"/>
  <c r="G76" i="1"/>
  <c r="H76" i="1"/>
  <c r="I76" i="1"/>
  <c r="J76" i="1"/>
  <c r="K76" i="1"/>
  <c r="F218" i="1"/>
  <c r="G218" i="1"/>
  <c r="H218" i="1"/>
  <c r="I218" i="1"/>
  <c r="J218" i="1"/>
  <c r="K218" i="1"/>
  <c r="F30" i="1"/>
  <c r="G30" i="1"/>
  <c r="H30" i="1"/>
  <c r="I30" i="1"/>
  <c r="J30" i="1"/>
  <c r="K30" i="1"/>
  <c r="F29" i="1"/>
  <c r="G29" i="1"/>
  <c r="H29" i="1"/>
  <c r="I29" i="1"/>
  <c r="J29" i="1"/>
  <c r="K29" i="1"/>
  <c r="F121" i="1"/>
  <c r="G121" i="1"/>
  <c r="H121" i="1"/>
  <c r="I121" i="1"/>
  <c r="J121" i="1"/>
  <c r="K121" i="1"/>
  <c r="F124" i="1"/>
  <c r="G124" i="1"/>
  <c r="H124" i="1"/>
  <c r="I124" i="1"/>
  <c r="J124" i="1"/>
  <c r="K124" i="1"/>
  <c r="F87" i="1"/>
  <c r="G87" i="1"/>
  <c r="H87" i="1"/>
  <c r="I87" i="1"/>
  <c r="J87" i="1"/>
  <c r="K87" i="1"/>
  <c r="F74" i="1"/>
  <c r="G74" i="1"/>
  <c r="H74" i="1"/>
  <c r="I74" i="1"/>
  <c r="J74" i="1"/>
  <c r="K74" i="1"/>
  <c r="F79" i="1"/>
  <c r="G79" i="1"/>
  <c r="H79" i="1"/>
  <c r="I79" i="1"/>
  <c r="J79" i="1"/>
  <c r="K79" i="1"/>
  <c r="F81" i="1"/>
  <c r="G81" i="1"/>
  <c r="H81" i="1"/>
  <c r="I81" i="1"/>
  <c r="J81" i="1"/>
  <c r="K81" i="1"/>
  <c r="F133" i="1"/>
  <c r="G133" i="1"/>
  <c r="H133" i="1"/>
  <c r="I133" i="1"/>
  <c r="J133" i="1"/>
  <c r="K133" i="1"/>
  <c r="F13" i="1"/>
  <c r="G13" i="1"/>
  <c r="H13" i="1"/>
  <c r="I13" i="1"/>
  <c r="J13" i="1"/>
  <c r="K13" i="1"/>
  <c r="F58" i="1"/>
  <c r="G58" i="1"/>
  <c r="H58" i="1"/>
  <c r="I58" i="1"/>
  <c r="J58" i="1"/>
  <c r="K58" i="1"/>
  <c r="F14" i="1"/>
  <c r="G14" i="1"/>
  <c r="H14" i="1"/>
  <c r="I14" i="1"/>
  <c r="J14" i="1"/>
  <c r="K14" i="1"/>
  <c r="F15" i="1"/>
  <c r="G15" i="1"/>
  <c r="H15" i="1"/>
  <c r="I15" i="1"/>
  <c r="J15" i="1"/>
  <c r="K15" i="1"/>
  <c r="F127" i="1"/>
  <c r="G127" i="1"/>
  <c r="H127" i="1"/>
  <c r="I127" i="1"/>
  <c r="J127" i="1"/>
  <c r="K127" i="1"/>
  <c r="F219" i="1"/>
  <c r="G219" i="1"/>
  <c r="H219" i="1"/>
  <c r="I219" i="1"/>
  <c r="J219" i="1"/>
  <c r="K219" i="1"/>
  <c r="F114" i="1"/>
  <c r="G114" i="1"/>
  <c r="H114" i="1"/>
  <c r="I114" i="1"/>
  <c r="J114" i="1"/>
  <c r="K114" i="1"/>
  <c r="F57" i="1"/>
  <c r="G57" i="1"/>
  <c r="H57" i="1"/>
  <c r="I57" i="1"/>
  <c r="J57" i="1"/>
  <c r="K57" i="1"/>
  <c r="A41" i="1" l="1"/>
  <c r="A42" i="1"/>
  <c r="A40" i="1"/>
  <c r="A132" i="1"/>
  <c r="A218" i="1"/>
  <c r="A74" i="1"/>
  <c r="A133" i="1"/>
  <c r="A127" i="1"/>
  <c r="A76" i="1"/>
  <c r="A135" i="1"/>
  <c r="A118" i="1"/>
  <c r="A72" i="1"/>
  <c r="A136" i="1"/>
  <c r="A134" i="1"/>
  <c r="A73" i="1"/>
  <c r="A75" i="1"/>
  <c r="A211" i="1"/>
  <c r="A77" i="1"/>
  <c r="A78" i="1"/>
  <c r="A208" i="1"/>
  <c r="A64" i="1"/>
  <c r="A39" i="1"/>
  <c r="A15" i="1"/>
  <c r="A37" i="1"/>
  <c r="A34" i="1"/>
  <c r="A56" i="1"/>
  <c r="A38" i="1"/>
  <c r="A53" i="1"/>
  <c r="A188" i="1"/>
  <c r="A51" i="1"/>
  <c r="A54" i="1"/>
  <c r="A58" i="1"/>
  <c r="A57" i="1"/>
  <c r="A91" i="1"/>
  <c r="A186" i="1"/>
  <c r="A204" i="1"/>
  <c r="A55" i="1"/>
  <c r="A121" i="1"/>
  <c r="I2" i="16" l="1"/>
  <c r="A139" i="1" l="1"/>
  <c r="A116" i="1"/>
  <c r="A88" i="1"/>
  <c r="A43" i="1"/>
  <c r="A80" i="1"/>
  <c r="A117" i="1"/>
  <c r="A141" i="1"/>
  <c r="A140" i="1"/>
  <c r="A137" i="1"/>
  <c r="A113" i="1"/>
  <c r="A189" i="1"/>
  <c r="A52" i="1"/>
  <c r="A79" i="1"/>
  <c r="A81" i="1"/>
  <c r="A70" i="1"/>
  <c r="A219" i="1"/>
  <c r="A209" i="1"/>
  <c r="A144" i="1"/>
  <c r="A9" i="1" l="1"/>
  <c r="A203" i="1"/>
  <c r="A86" i="1"/>
  <c r="A87" i="1"/>
  <c r="A143" i="1"/>
  <c r="A145" i="1"/>
  <c r="A138" i="1"/>
  <c r="A142" i="1"/>
  <c r="A106" i="1"/>
  <c r="A146" i="1"/>
  <c r="A102" i="1"/>
  <c r="A83" i="1"/>
  <c r="A107" i="1"/>
  <c r="A157" i="1"/>
  <c r="A18" i="1"/>
  <c r="A21" i="1"/>
  <c r="A82" i="1"/>
  <c r="A19" i="1"/>
  <c r="A22" i="1"/>
  <c r="A194" i="1" l="1"/>
  <c r="A169" i="1"/>
  <c r="A175" i="1"/>
  <c r="A13" i="1"/>
  <c r="A147" i="1"/>
  <c r="A61" i="1"/>
  <c r="A111" i="1"/>
  <c r="A148" i="1"/>
  <c r="A33" i="1" l="1"/>
  <c r="A23" i="1"/>
  <c r="A20" i="1"/>
  <c r="A170" i="1"/>
  <c r="A104" i="1"/>
  <c r="A26" i="1"/>
  <c r="A207" i="1"/>
  <c r="A131" i="1"/>
  <c r="A44" i="1"/>
  <c r="A158" i="1"/>
  <c r="F104" i="1"/>
  <c r="G104" i="1"/>
  <c r="H104" i="1"/>
  <c r="I104" i="1"/>
  <c r="J104" i="1"/>
  <c r="K104" i="1"/>
  <c r="A152" i="1" l="1"/>
  <c r="A153" i="1"/>
  <c r="A114" i="1"/>
  <c r="A213" i="1"/>
  <c r="A233" i="1"/>
  <c r="A193" i="1"/>
  <c r="A171" i="1" l="1"/>
  <c r="A14" i="1"/>
  <c r="A27" i="1"/>
  <c r="A164" i="1"/>
  <c r="A28" i="1"/>
  <c r="A29" i="1"/>
  <c r="A12" i="1"/>
  <c r="A124" i="1"/>
  <c r="A214" i="1"/>
  <c r="A166" i="1"/>
  <c r="A50" i="1"/>
  <c r="A154" i="1" l="1"/>
  <c r="A217" i="1"/>
  <c r="A150" i="1"/>
  <c r="A30" i="1"/>
  <c r="A8" i="1"/>
  <c r="A167" i="1"/>
  <c r="A100" i="1"/>
  <c r="A25" i="1" l="1"/>
  <c r="A24" i="1"/>
  <c r="A238" i="1"/>
  <c r="A85" i="1" l="1"/>
  <c r="A195" i="1"/>
  <c r="A63" i="1" l="1"/>
  <c r="F63" i="1"/>
  <c r="G63" i="1"/>
  <c r="H63" i="1"/>
  <c r="I63" i="1"/>
  <c r="J63" i="1"/>
  <c r="K63" i="1"/>
  <c r="A161" i="1" l="1"/>
  <c r="A174" i="1" l="1"/>
  <c r="A159" i="1" l="1"/>
  <c r="A160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<sst xmlns="http://schemas.openxmlformats.org/spreadsheetml/2006/main" count="14855" uniqueCount="2911">
  <si>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</si>
  <si>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</si>
  <si>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</si>
  <si>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</si>
  <si>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</si>
  <si>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</si>
  <si>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</si>
  <si>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</si>
  <si>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</si>
  <si>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</si>
  <si>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</si>
  <si>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</si>
  <si>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</si>
  <si>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</si>
  <si>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</si>
  <si>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</si>
  <si>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</si>
  <si>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</si>
  <si>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</si>
  <si>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</si>
  <si>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</si>
  <si>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</si>
  <si>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</si>
  <si>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</si>
  <si>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</si>
  <si>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</si>
  <si>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</si>
  <si>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</si>
  <si>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</si>
  <si>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</si>
  <si>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</si>
  <si>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</si>
  <si>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</si>
  <si>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</si>
  <si>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</si>
  <si>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</si>
  <si>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</si>
  <si>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</si>
  <si>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</si>
  <si>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</si>
  <si>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</si>
  <si>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</si>
  <si>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</si>
  <si>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</si>
  <si>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</si>
  <si>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</si>
  <si>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</si>
  <si>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</si>
  <si>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</si>
  <si>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</si>
  <si>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</si>
  <si>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</si>
  <si>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</si>
  <si>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</si>
  <si>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</si>
  <si>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</si>
  <si>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</si>
  <si>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</si>
  <si>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</si>
  <si>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</si>
  <si>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</si>
  <si>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</si>
  <si>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</si>
  <si>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</si>
  <si>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</si>
  <si>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</si>
  <si>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</si>
  <si>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</si>
  <si>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</si>
  <si>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</si>
  <si>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</si>
  <si>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</si>
  <si>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</si>
  <si>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</si>
  <si>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</si>
  <si>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</si>
  <si>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</si>
  <si>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</si>
  <si>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</si>
  <si>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</si>
  <si>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</si>
  <si>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</si>
  <si>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</si>
  <si>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</si>
  <si>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</si>
  <si>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</si>
  <si>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</si>
  <si>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</si>
  <si>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</si>
  <si>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</si>
  <si>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</si>
  <si>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</si>
  <si>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</si>
  <si>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</si>
  <si>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</si>
  <si>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</si>
  <si>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</si>
  <si>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</si>
  <si>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</si>
  <si>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</si>
  <si>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</si>
  <si>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</si>
  <si>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</si>
  <si>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</si>
  <si>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</si>
  <si>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</si>
  <si>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</si>
  <si>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</si>
  <si>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</si>
  <si>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</si>
  <si>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</si>
  <si>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</si>
  <si>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</si>
  <si>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</si>
  <si>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</si>
  <si>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</si>
  <si>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</si>
  <si>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</si>
  <si>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</si>
  <si>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</si>
  <si>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</si>
  <si>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</si>
  <si>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</si>
  <si>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</si>
  <si>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</si>
  <si>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</si>
  <si>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</si>
  <si>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</si>
  <si>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</si>
  <si>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</si>
  <si>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</si>
  <si>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</si>
  <si>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</si>
  <si>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</si>
  <si>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</si>
  <si>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</si>
  <si>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</si>
  <si>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</si>
  <si>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</si>
  <si>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</si>
  <si>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</si>
  <si>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</si>
  <si>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</si>
  <si>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</si>
  <si>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</si>
  <si>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</si>
  <si>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</si>
  <si>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</si>
  <si>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</si>
  <si>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</si>
  <si>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</si>
  <si>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</si>
  <si>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</si>
  <si>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</si>
  <si>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</si>
  <si>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</si>
  <si>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</si>
  <si>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</si>
  <si>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</si>
  <si>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</si>
  <si>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</si>
  <si>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</si>
  <si>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</si>
  <si>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</si>
  <si>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</si>
  <si>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</si>
  <si>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</si>
  <si>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</si>
  <si>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</si>
  <si>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</si>
  <si>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</si>
  <si>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</si>
  <si>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</si>
  <si>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</si>
  <si>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</si>
  <si>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</si>
  <si>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</si>
  <si>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</si>
  <si>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</si>
  <si>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</si>
  <si>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</si>
  <si>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</si>
  <si>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</si>
  <si>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</si>
  <si>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</si>
  <si>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</si>
  <si>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</si>
  <si>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</si>
  <si>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</si>
  <si>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</si>
  <si>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</si>
  <si>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</si>
  <si>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</si>
  <si>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</si>
  <si>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</si>
  <si>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</si>
  <si>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</si>
  <si>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</si>
  <si>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</si>
  <si>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</si>
  <si>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</si>
  <si>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</si>
  <si>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</si>
  <si>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</si>
  <si>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</si>
  <si>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</si>
  <si>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</si>
  <si>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</si>
  <si>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</si>
  <si>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</si>
  <si>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</si>
  <si>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</si>
  <si>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</si>
  <si>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</si>
  <si>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</si>
  <si>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</si>
  <si>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</si>
  <si>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</si>
  <si>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</si>
  <si>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</si>
  <si>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</si>
  <si>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</si>
  <si>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</si>
  <si>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</si>
  <si>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</si>
  <si>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</si>
  <si>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</si>
  <si>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</si>
  <si>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</si>
  <si>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</si>
  <si>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</si>
  <si>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</si>
  <si>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</si>
  <si>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</si>
  <si>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</si>
  <si>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</si>
  <si>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</si>
  <si>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</si>
  <si>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</si>
  <si>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</si>
  <si>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</si>
  <si>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</si>
  <si>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</si>
  <si>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</si>
  <si>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</si>
  <si>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</si>
  <si>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</si>
  <si>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</si>
  <si>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</si>
  <si>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</si>
  <si>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</si>
  <si>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</si>
  <si>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</si>
  <si>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</si>
  <si>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</si>
  <si>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</si>
  <si>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</si>
  <si>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</si>
  <si>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</si>
  <si>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</si>
  <si>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</si>
  <si>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</si>
  <si>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</si>
  <si>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</si>
  <si>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</si>
  <si>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</si>
  <si>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</si>
  <si>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</si>
  <si>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</si>
  <si>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</si>
  <si>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</si>
  <si>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</si>
  <si>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</si>
  <si>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</si>
  <si>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</si>
  <si>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</si>
  <si>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</si>
  <si>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</si>
  <si>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</si>
  <si>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</si>
  <si>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</si>
  <si>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</si>
  <si>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</si>
  <si>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</si>
  <si>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</si>
  <si>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</si>
  <si>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</si>
  <si>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</si>
  <si>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</si>
  <si>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</si>
  <si>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</si>
  <si>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</si>
  <si>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</si>
  <si>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</si>
  <si>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</si>
  <si>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</si>
  <si>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</si>
  <si>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</si>
  <si>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</si>
  <si>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</si>
  <si>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</si>
  <si>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</si>
  <si>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</si>
  <si>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</si>
  <si>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</si>
  <si>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</si>
  <si>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</si>
  <si>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</si>
  <si>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</si>
  <si>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</si>
  <si>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</si>
  <si>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</si>
  <si>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</si>
  <si>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</si>
  <si>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</si>
  <si>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</si>
  <si>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</si>
  <si>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</si>
  <si>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</si>
  <si>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</si>
  <si>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</si>
  <si>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</si>
  <si>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</si>
  <si>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</si>
  <si>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</si>
  <si>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</si>
  <si>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</si>
  <si>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</si>
  <si>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</si>
  <si>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</si>
  <si>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</si>
  <si>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</si>
  <si>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</si>
  <si>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</si>
  <si>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</si>
  <si>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</si>
  <si>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</si>
  <si>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</si>
  <si>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</si>
  <si>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</si>
  <si>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</si>
  <si>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</si>
  <si>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</si>
  <si>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</si>
  <si>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</si>
  <si>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</si>
  <si>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</si>
  <si>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</si>
  <si>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</si>
  <si>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</si>
  <si>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</si>
  <si>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</si>
  <si>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</si>
  <si>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</si>
  <si>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</si>
  <si>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</si>
  <si>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</si>
  <si>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</si>
  <si>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</si>
  <si>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</si>
  <si>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</si>
  <si>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</si>
  <si>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</si>
  <si>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</si>
  <si>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</si>
  <si>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</si>
  <si>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</si>
  <si>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</si>
  <si>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</si>
  <si>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</si>
  <si>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</si>
  <si>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</si>
  <si>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</si>
  <si>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</si>
  <si>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</si>
  <si>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</si>
  <si>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</si>
  <si>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</si>
  <si>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</si>
  <si>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</si>
  <si>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</si>
  <si>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</si>
  <si>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</si>
  <si>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</si>
  <si>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</si>
  <si>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</si>
  <si>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</si>
  <si>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</si>
  <si>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</si>
  <si>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</si>
  <si>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</si>
  <si>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</si>
  <si>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</si>
  <si>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</si>
  <si>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</si>
  <si>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</si>
  <si>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</si>
  <si>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</si>
  <si>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</si>
  <si>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</si>
  <si>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</si>
  <si>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</si>
  <si>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</si>
  <si>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</si>
  <si>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</si>
  <si>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</si>
  <si>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</si>
  <si>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</si>
  <si>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</si>
  <si>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</si>
  <si>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</si>
  <si>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</si>
  <si>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</si>
  <si>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</si>
  <si>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</si>
  <si>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</si>
  <si>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</si>
  <si>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</si>
  <si>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</si>
  <si>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</si>
  <si>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</si>
  <si>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</si>
  <si>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</si>
  <si>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</si>
  <si>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</si>
  <si>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</si>
  <si>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</si>
  <si>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</si>
  <si>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</si>
  <si>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</si>
  <si>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</si>
  <si>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</si>
  <si>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</si>
  <si>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</si>
  <si>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</si>
  <si>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</si>
  <si>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</si>
  <si>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</si>
  <si>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</si>
  <si>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</si>
  <si>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</si>
  <si>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</si>
  <si>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</si>
  <si>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</si>
  <si>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</si>
  <si>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</si>
  <si>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</si>
  <si>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</si>
  <si>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</si>
  <si>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</si>
  <si>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</si>
  <si>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</si>
  <si>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</si>
  <si>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</si>
  <si>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</si>
  <si>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</si>
  <si>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</si>
  <si>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</si>
  <si>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</si>
  <si>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</si>
  <si>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</si>
  <si>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</si>
  <si>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</si>
  <si>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</si>
  <si>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</si>
  <si>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</si>
  <si>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</si>
  <si>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</si>
  <si>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</si>
  <si>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</si>
  <si>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</si>
  <si>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</si>
  <si>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</si>
  <si>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</si>
  <si>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</si>
  <si>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</si>
  <si>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</si>
  <si>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</si>
  <si>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</si>
  <si>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</si>
  <si>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</si>
  <si>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</si>
  <si>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</si>
  <si>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</si>
  <si>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</si>
  <si>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</si>
  <si>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</si>
  <si>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</si>
  <si>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</si>
  <si>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</si>
  <si>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</si>
  <si>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</si>
  <si>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</si>
  <si>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</si>
  <si>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</si>
  <si>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</si>
  <si>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</si>
  <si>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</si>
  <si>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</si>
  <si>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</si>
  <si>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</si>
  <si>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</si>
  <si>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</si>
  <si>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</si>
  <si>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</si>
  <si>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</si>
  <si>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</si>
  <si>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</si>
  <si>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</si>
  <si>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</si>
  <si>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</si>
  <si>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</si>
  <si>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</si>
  <si>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</si>
  <si>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</si>
  <si>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</si>
  <si>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</si>
  <si>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</si>
  <si>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</si>
  <si>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</si>
  <si>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</si>
  <si>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</si>
  <si>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</si>
  <si>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</si>
  <si>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</si>
  <si>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</si>
  <si>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</si>
  <si>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</si>
  <si>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</si>
  <si>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</si>
  <si>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</si>
  <si>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</si>
  <si>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</si>
  <si>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</si>
  <si>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</si>
  <si>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</si>
  <si>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</si>
  <si>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</si>
  <si>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</si>
  <si>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</si>
  <si>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</si>
  <si>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</si>
  <si>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</si>
  <si>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</si>
  <si>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</si>
  <si>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</si>
  <si>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</si>
  <si>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</si>
  <si>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</si>
  <si>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</si>
  <si>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</si>
  <si>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</si>
  <si>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</si>
  <si>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</si>
  <si>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</si>
  <si>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</si>
  <si>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</si>
  <si>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</si>
  <si>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</si>
  <si>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</si>
  <si>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</si>
  <si>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</si>
  <si>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</si>
  <si>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</si>
  <si>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</si>
  <si>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</si>
  <si>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</si>
  <si>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</si>
  <si>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</si>
  <si>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</si>
  <si>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</si>
  <si>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</si>
  <si>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</si>
  <si>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</si>
  <si>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</si>
  <si>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</si>
  <si>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</si>
  <si>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</si>
  <si>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</si>
  <si>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</si>
  <si>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</si>
  <si>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</si>
  <si>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</si>
  <si>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</si>
  <si>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</si>
  <si>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</si>
  <si>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</si>
  <si>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</si>
  <si>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</si>
  <si>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</si>
  <si>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</si>
  <si>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</si>
  <si>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</si>
  <si>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</si>
  <si>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</si>
  <si>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</si>
  <si>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</si>
  <si>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</si>
  <si>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</si>
  <si>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</si>
  <si>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</si>
  <si>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</si>
  <si>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</si>
  <si>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</si>
  <si>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</si>
  <si>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</si>
  <si>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</si>
  <si>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</si>
  <si>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</si>
  <si>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</si>
  <si>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</si>
  <si>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</si>
  <si>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</si>
  <si>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</si>
  <si>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</si>
  <si>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</si>
  <si>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</si>
  <si>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</si>
  <si>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</si>
  <si>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</si>
  <si>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</si>
  <si>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</si>
  <si>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</si>
  <si>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</si>
  <si>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</si>
  <si>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</si>
  <si>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</si>
  <si>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</si>
  <si>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</si>
  <si>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</si>
  <si>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</si>
  <si>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</si>
  <si>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</si>
  <si>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</si>
  <si>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</si>
  <si>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</si>
  <si>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</si>
  <si>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</si>
  <si>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</si>
  <si>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</si>
  <si>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</si>
  <si>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</si>
  <si>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</si>
  <si>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</si>
  <si>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</si>
  <si>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</si>
  <si>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</si>
  <si>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</si>
  <si>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</si>
  <si>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</si>
  <si>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</si>
  <si>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</si>
  <si>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</si>
  <si>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</si>
  <si>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</si>
  <si>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</si>
  <si>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</si>
  <si>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</si>
  <si>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</si>
  <si>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</si>
  <si>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</si>
  <si>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</si>
  <si>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</si>
  <si>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</si>
  <si>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</si>
  <si>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</si>
  <si>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</si>
  <si>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</si>
  <si>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</si>
  <si>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</si>
  <si>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</si>
  <si>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</si>
  <si>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</si>
  <si>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</si>
  <si>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</si>
  <si>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</si>
  <si>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</si>
  <si>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</si>
  <si>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</si>
  <si>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</si>
  <si>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</si>
  <si>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</si>
  <si>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</si>
  <si>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</si>
  <si>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</si>
  <si>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</si>
  <si>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</si>
  <si>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</si>
  <si>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</si>
  <si>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</si>
  <si>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</si>
  <si>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</si>
  <si>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</si>
  <si>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</si>
  <si>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</si>
  <si>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</si>
  <si>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</si>
  <si>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</si>
  <si>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</si>
  <si>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</si>
  <si>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</si>
  <si>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</si>
  <si>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</si>
  <si>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</si>
  <si>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</si>
  <si>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</si>
  <si>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</si>
  <si>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</si>
  <si>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</si>
  <si>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</si>
  <si>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</si>
  <si>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</si>
  <si>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</si>
  <si>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</si>
  <si>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</si>
  <si>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</si>
  <si>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</si>
  <si>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</si>
  <si>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</si>
  <si>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</si>
  <si>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</si>
  <si>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</si>
  <si>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</si>
  <si>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</si>
  <si>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</si>
  <si>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</si>
  <si>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</si>
  <si>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</si>
  <si>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</si>
  <si>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</si>
  <si>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</si>
  <si>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</si>
  <si>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</si>
  <si>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</si>
  <si>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</si>
  <si>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</si>
  <si>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</si>
  <si>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</si>
  <si>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</si>
  <si>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</si>
  <si>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</si>
  <si>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</si>
  <si>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</si>
  <si>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</si>
  <si>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</si>
  <si>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</si>
  <si>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</si>
  <si>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</si>
  <si>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</si>
  <si>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</si>
  <si>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</si>
  <si>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</si>
  <si>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</si>
  <si>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</si>
  <si>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</si>
  <si>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</si>
  <si>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</si>
  <si>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</si>
  <si>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</si>
  <si>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</si>
  <si>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</si>
  <si>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</si>
  <si>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</si>
  <si>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</si>
  <si>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</si>
  <si>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</si>
  <si>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</si>
  <si>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</si>
  <si>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</si>
  <si>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</si>
  <si>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</si>
  <si>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</si>
  <si>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</si>
  <si>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</si>
  <si>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</si>
  <si>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</si>
  <si>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</si>
  <si>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</si>
  <si>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</si>
  <si>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</si>
  <si>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</si>
  <si>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</si>
  <si>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</si>
  <si>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</si>
  <si>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</si>
  <si>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</si>
  <si>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</si>
  <si>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</si>
  <si>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</si>
  <si>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</si>
  <si>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</si>
  <si>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</si>
  <si>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</si>
  <si>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</si>
  <si>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</si>
  <si>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</si>
  <si>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</si>
  <si>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</si>
  <si>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</si>
  <si>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</si>
  <si>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</si>
  <si>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</si>
  <si>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</si>
  <si>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</si>
  <si>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</si>
  <si>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</si>
  <si>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</si>
  <si>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</si>
  <si>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</si>
  <si>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</si>
  <si>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</si>
  <si>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</si>
  <si>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</si>
  <si>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</si>
  <si>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</si>
  <si>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</si>
  <si>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</si>
  <si>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</si>
  <si>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</si>
  <si>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</si>
  <si>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</si>
  <si>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</si>
  <si>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</si>
  <si>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</si>
  <si>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</si>
  <si>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</si>
  <si>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</si>
  <si>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</si>
  <si>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</si>
  <si>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</si>
  <si>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</si>
  <si>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</si>
  <si>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</si>
  <si>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</si>
  <si>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</si>
  <si>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</si>
  <si>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</si>
  <si>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</si>
  <si>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</si>
  <si>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</si>
  <si>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</si>
  <si>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</si>
  <si>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</si>
  <si>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</si>
  <si>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</si>
  <si>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</si>
  <si>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</si>
  <si>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</si>
  <si>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</si>
  <si>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</si>
  <si>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</si>
  <si>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</si>
  <si>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</si>
  <si>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</si>
  <si>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</si>
  <si>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</si>
  <si>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</si>
  <si>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</si>
  <si>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</si>
  <si>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</si>
  <si>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</si>
  <si>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</si>
  <si>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</si>
  <si>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</si>
  <si>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</si>
  <si>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</si>
  <si>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</si>
  <si>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</si>
  <si>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</si>
  <si>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</si>
  <si>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</si>
  <si>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</si>
  <si>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</si>
  <si>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</si>
  <si>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</si>
  <si>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</si>
  <si>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</si>
  <si>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</si>
  <si>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</si>
  <si>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</si>
  <si>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</si>
  <si>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</si>
  <si>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</si>
  <si>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</si>
  <si>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</si>
  <si>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</si>
  <si>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</si>
  <si>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</si>
  <si>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</si>
  <si>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</si>
  <si>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</si>
  <si>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</si>
  <si>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</si>
  <si>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</si>
  <si>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</si>
  <si>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</si>
  <si>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</si>
  <si>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</si>
  <si>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</si>
  <si>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</si>
  <si>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</si>
  <si>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</si>
  <si>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</si>
  <si>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</si>
  <si>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</si>
  <si>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</si>
  <si>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</si>
  <si>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</si>
  <si>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</si>
  <si>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</si>
  <si>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</si>
  <si>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</si>
  <si>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</si>
  <si>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</si>
  <si>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</si>
  <si>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</si>
  <si>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</si>
  <si>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</si>
  <si>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</si>
  <si>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</si>
  <si>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</si>
  <si>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</si>
  <si>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</si>
  <si>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</si>
  <si>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</si>
  <si>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</si>
  <si>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</si>
  <si>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</si>
  <si>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</si>
  <si>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</si>
  <si>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</si>
  <si>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</si>
  <si>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</si>
  <si>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</si>
  <si>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</si>
  <si>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</si>
  <si>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</si>
  <si>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</si>
  <si>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</si>
  <si>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</si>
  <si>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</si>
  <si>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</si>
  <si>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</si>
  <si>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</si>
  <si>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</si>
  <si>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</si>
  <si>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</si>
  <si>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</si>
  <si>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</si>
  <si>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</si>
  <si>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</si>
  <si>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</si>
  <si>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</si>
  <si>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</si>
  <si>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</si>
  <si>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</si>
  <si>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</si>
  <si>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</si>
  <si>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</si>
  <si>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</si>
  <si>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</si>
  <si>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</si>
  <si>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</si>
  <si>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</si>
  <si>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</si>
  <si>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</si>
  <si>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</si>
  <si>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</si>
  <si>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</si>
  <si>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</si>
  <si>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</si>
  <si>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</si>
  <si>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</si>
  <si>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</si>
  <si>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</si>
  <si>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</si>
  <si>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</si>
  <si>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</si>
  <si>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</si>
  <si>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</si>
  <si>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</si>
  <si>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</si>
  <si>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</si>
  <si>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</si>
  <si>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</si>
  <si>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</si>
  <si>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</si>
  <si>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</si>
  <si>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</si>
  <si>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</si>
  <si>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</si>
  <si>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</si>
  <si>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</si>
  <si>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</si>
  <si>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</si>
  <si>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</si>
  <si>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</si>
  <si>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</si>
  <si>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</si>
  <si>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</si>
  <si>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</si>
  <si>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</si>
  <si>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</si>
  <si>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</si>
  <si>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</si>
  <si>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</si>
  <si>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</si>
  <si>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</si>
  <si>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</si>
  <si>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</si>
  <si>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</si>
  <si>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</si>
  <si>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</si>
  <si>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</si>
  <si>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</si>
  <si>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</si>
  <si>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</si>
  <si>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</si>
  <si>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</si>
  <si>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</si>
  <si>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</si>
  <si>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</si>
  <si>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</si>
  <si>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</si>
  <si>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</si>
  <si>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</si>
  <si>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</si>
  <si>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</si>
  <si>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</si>
  <si>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</si>
  <si>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</si>
  <si>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</si>
  <si>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</si>
  <si>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</si>
  <si>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</si>
  <si>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</si>
  <si>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</si>
  <si>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</si>
  <si>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</si>
  <si>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</si>
  <si>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</si>
  <si>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</si>
  <si>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</si>
  <si>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</si>
  <si>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</si>
  <si>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</si>
  <si>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</si>
  <si>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</si>
  <si>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</si>
  <si>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</si>
  <si>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</si>
  <si>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</si>
  <si>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</si>
  <si>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</si>
  <si>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</si>
  <si>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</si>
  <si>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</si>
  <si>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</si>
  <si>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</si>
  <si>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</si>
  <si>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</si>
  <si>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</si>
  <si>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</si>
  <si>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</si>
  <si>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</si>
  <si>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</si>
  <si>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</si>
  <si>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</si>
  <si>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</si>
  <si>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</si>
  <si>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</si>
  <si>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</si>
  <si>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</si>
  <si>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</si>
  <si>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</si>
  <si>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</si>
  <si>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</si>
  <si>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</si>
  <si>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</si>
  <si>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</si>
  <si>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</si>
  <si>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</si>
  <si>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</si>
  <si>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</si>
  <si>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</si>
  <si>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</si>
  <si>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</si>
  <si>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</si>
  <si>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</si>
  <si>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</si>
  <si>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</si>
  <si>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</si>
  <si>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</si>
  <si>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</si>
  <si>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</si>
  <si>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</si>
  <si>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</si>
  <si>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</si>
  <si>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</si>
  <si>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</si>
  <si>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</si>
  <si>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</si>
  <si>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</si>
  <si>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</si>
  <si>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</si>
  <si>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</si>
  <si>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</si>
  <si>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</si>
  <si>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</si>
  <si>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</si>
  <si>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</si>
  <si>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</si>
  <si>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</si>
  <si>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</si>
  <si>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</si>
  <si>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</si>
  <si>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</si>
  <si>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</si>
  <si>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</si>
  <si>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</si>
  <si>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</si>
  <si>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</si>
  <si>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</si>
  <si>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</si>
  <si>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</si>
  <si>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</si>
  <si>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</si>
  <si>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</si>
  <si>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</si>
  <si>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</si>
  <si>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</si>
  <si>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</si>
  <si>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</si>
  <si>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</si>
  <si>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</si>
  <si>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</si>
  <si>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</si>
  <si>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</si>
  <si>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</si>
  <si>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</si>
  <si>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</si>
  <si>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</si>
  <si>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</si>
  <si>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</si>
  <si>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</si>
  <si>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</si>
  <si>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</si>
  <si>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</si>
  <si>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</si>
  <si>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</si>
  <si>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</si>
  <si>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</si>
  <si>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</si>
  <si>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</si>
  <si>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</si>
  <si>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</si>
  <si>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</si>
  <si>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</si>
  <si>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</si>
  <si>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</si>
  <si>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</si>
  <si>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</si>
  <si>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</si>
  <si>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</si>
  <si>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</si>
  <si>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</si>
  <si>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</si>
  <si>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</si>
  <si>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</si>
  <si>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</si>
  <si>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</si>
  <si>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</si>
  <si>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</si>
  <si>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</si>
  <si>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</si>
  <si>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</si>
  <si>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</si>
  <si>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</si>
  <si>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</si>
  <si>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</si>
  <si>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</si>
  <si>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</si>
  <si>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</si>
  <si>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</si>
  <si>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</si>
  <si>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</si>
  <si>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</si>
  <si>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</si>
  <si>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</si>
  <si>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</si>
  <si>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</si>
  <si>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</si>
  <si>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</si>
  <si>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</si>
  <si>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</si>
  <si>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</si>
  <si>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</si>
  <si>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</si>
  <si>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</si>
  <si>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</si>
  <si>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</si>
  <si>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</si>
  <si>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</si>
  <si>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</si>
  <si>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</si>
  <si>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</si>
  <si>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</si>
  <si>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</si>
  <si>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</si>
  <si>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</si>
  <si>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</si>
  <si>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</si>
  <si>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</si>
  <si>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</si>
  <si>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</si>
  <si>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</si>
  <si>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</si>
  <si>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</si>
  <si>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</si>
  <si>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</si>
  <si>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</si>
  <si>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</si>
  <si>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</si>
  <si>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</si>
  <si>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</si>
  <si>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</si>
  <si>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</si>
  <si>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</si>
  <si>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</si>
  <si>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</si>
  <si>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</si>
  <si>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</si>
  <si>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</si>
  <si>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</si>
  <si>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</si>
  <si>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</si>
  <si>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</si>
  <si>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</si>
  <si>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</si>
  <si>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</si>
  <si>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</si>
  <si>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</si>
  <si>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</si>
  <si>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</si>
  <si>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</si>
  <si>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</si>
  <si>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</si>
  <si>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</si>
  <si>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</si>
  <si>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</si>
  <si>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</si>
  <si>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</si>
  <si>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</si>
  <si>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</si>
  <si>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</si>
  <si>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</si>
  <si>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</si>
  <si>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</si>
  <si>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</si>
  <si>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</si>
  <si>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</si>
  <si>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</si>
  <si>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</si>
  <si>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</si>
  <si>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</si>
  <si>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</si>
  <si>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</si>
  <si>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</si>
  <si>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</si>
  <si>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</si>
  <si>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</si>
  <si>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</si>
  <si>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</si>
  <si>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</si>
  <si>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</si>
  <si>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</si>
  <si>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</si>
  <si>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</si>
  <si>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</si>
  <si>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</si>
  <si>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</si>
  <si>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</si>
  <si>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</si>
  <si>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</si>
  <si>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</si>
  <si>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</si>
  <si>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</si>
  <si>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</si>
  <si>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</si>
  <si>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</si>
  <si>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</si>
  <si>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</si>
  <si>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</si>
  <si>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</si>
  <si>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</si>
  <si>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</si>
  <si>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</si>
  <si>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</si>
  <si>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</si>
  <si>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</si>
  <si>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</si>
  <si>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</si>
  <si>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</si>
  <si>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</si>
  <si>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</si>
  <si>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</si>
  <si>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</si>
  <si>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</si>
  <si>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</si>
  <si>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</si>
  <si>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</si>
  <si>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</si>
  <si>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</si>
  <si>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</si>
  <si>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</si>
  <si>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</si>
  <si>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</si>
  <si>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</si>
  <si>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</si>
  <si>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</si>
  <si>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</si>
  <si>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</si>
  <si>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</si>
  <si>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</si>
  <si>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</si>
  <si>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</si>
  <si>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</si>
  <si>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</si>
  <si>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</si>
  <si>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</si>
  <si>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</si>
  <si>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</si>
  <si>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</si>
  <si>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</si>
  <si>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</si>
  <si>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</si>
  <si>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</si>
  <si>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</si>
  <si>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</si>
  <si>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</si>
  <si>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</si>
  <si>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</si>
  <si>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</si>
  <si>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</si>
  <si>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</si>
  <si>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</si>
  <si>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</si>
  <si>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</si>
  <si>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</si>
  <si>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</si>
  <si>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</si>
  <si>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</si>
  <si>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</si>
  <si>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</si>
  <si>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</si>
  <si>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</si>
  <si>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</si>
  <si>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</si>
  <si>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</si>
  <si>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</si>
  <si>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</si>
  <si>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</si>
  <si>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</si>
  <si>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</si>
  <si>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</si>
  <si>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</si>
  <si>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</si>
  <si>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</si>
  <si>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</si>
  <si>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</si>
  <si>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</si>
  <si>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</si>
  <si>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</si>
  <si>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</si>
  <si>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</si>
  <si>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</si>
  <si>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</si>
  <si>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</si>
  <si>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</si>
  <si>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</si>
  <si>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</si>
  <si>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</si>
  <si>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</si>
  <si>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</si>
  <si>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</si>
  <si>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</si>
  <si>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</si>
  <si>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</si>
  <si>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</si>
  <si>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</si>
  <si>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</si>
  <si>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</si>
  <si>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</si>
  <si>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</si>
  <si>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</si>
  <si>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</si>
  <si>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</si>
  <si>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</si>
  <si>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</si>
  <si>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</si>
  <si>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</si>
  <si>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</si>
  <si>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</si>
  <si>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</si>
  <si>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</si>
  <si>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</si>
  <si>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</si>
  <si>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</si>
  <si>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</si>
  <si>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</si>
  <si>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</si>
  <si>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</si>
  <si>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</si>
  <si>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</si>
  <si>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</si>
  <si>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</si>
  <si>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</si>
  <si>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</si>
  <si>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</si>
  <si>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</si>
  <si>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</si>
  <si>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</si>
  <si>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</si>
  <si>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</si>
  <si>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</si>
  <si>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</si>
  <si>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</si>
  <si>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</si>
  <si>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</si>
  <si>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</si>
  <si>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</si>
  <si>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</si>
  <si>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</si>
  <si>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</si>
  <si>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</si>
  <si>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</si>
  <si>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</si>
  <si>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</si>
  <si>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</si>
  <si>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</si>
  <si>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</si>
  <si>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</si>
  <si>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</si>
  <si>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</si>
  <si>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</si>
  <si>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</si>
  <si>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</si>
  <si>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</si>
  <si>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</si>
  <si>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</si>
  <si>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</si>
  <si>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</si>
  <si>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</si>
  <si>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</si>
  <si>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</si>
  <si>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</si>
  <si>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</si>
  <si>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</si>
  <si>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</si>
  <si>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</si>
  <si>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</si>
  <si>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</si>
  <si>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</si>
  <si>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</si>
  <si>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</si>
  <si>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</si>
  <si>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</si>
  <si>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</si>
  <si>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</si>
  <si>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</si>
  <si>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</si>
  <si>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</si>
  <si>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</si>
  <si>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</si>
  <si>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</si>
  <si>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</si>
  <si>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</si>
  <si>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</si>
  <si>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</si>
  <si>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</si>
  <si>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</si>
  <si>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</si>
  <si>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</si>
  <si>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</si>
  <si>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</si>
  <si>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</si>
  <si>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</si>
  <si>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</si>
  <si>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</si>
  <si>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</si>
  <si>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</si>
  <si>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</si>
  <si>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</si>
  <si>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</si>
  <si>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</si>
  <si>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</si>
  <si>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</si>
  <si>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</si>
  <si>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</si>
  <si>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</si>
  <si>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</si>
  <si>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</si>
  <si>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</si>
  <si>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</si>
  <si>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</si>
  <si>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</si>
  <si>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</si>
  <si>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</si>
  <si>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</si>
  <si>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</si>
  <si>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</si>
  <si>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</si>
  <si>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</si>
  <si>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</si>
  <si>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</si>
  <si>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</si>
  <si>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</si>
  <si>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</si>
  <si>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</si>
  <si>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</si>
  <si>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</si>
  <si>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</si>
  <si>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</si>
  <si>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</si>
  <si>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</si>
  <si>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</si>
  <si>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</si>
  <si>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</si>
  <si>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</si>
  <si>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</si>
  <si>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</si>
  <si>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</si>
  <si>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</si>
  <si>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</si>
  <si>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</si>
  <si>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</si>
  <si>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</si>
  <si>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</si>
  <si>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</si>
  <si>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</si>
  <si>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</si>
  <si>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</si>
  <si>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</si>
  <si>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</si>
  <si>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</si>
  <si>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</si>
  <si>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</si>
  <si>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</si>
  <si>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</si>
  <si>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</si>
  <si>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</si>
  <si>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</si>
  <si>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</si>
  <si>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</si>
  <si>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</si>
  <si>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</si>
  <si>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</si>
  <si>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</si>
  <si>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</si>
  <si>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</si>
  <si>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</si>
  <si>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</si>
  <si>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</si>
  <si>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</si>
  <si>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</si>
  <si>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</si>
  <si>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</si>
  <si>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</si>
  <si>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</si>
  <si>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</si>
  <si>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</si>
  <si>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</si>
  <si>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</si>
  <si>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</si>
  <si>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</si>
  <si>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</si>
  <si>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</si>
  <si>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</si>
  <si>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</si>
  <si>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</si>
  <si>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</si>
  <si>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</si>
  <si>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</si>
  <si>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</si>
  <si>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</si>
  <si>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</si>
  <si>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</si>
  <si>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</si>
  <si>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</si>
  <si>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</si>
  <si>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</si>
  <si>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</si>
  <si>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</si>
  <si>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</si>
  <si>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</si>
  <si>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</si>
  <si>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</si>
  <si>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</si>
  <si>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</si>
  <si>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</si>
  <si>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</si>
  <si>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</si>
  <si>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</si>
  <si>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</si>
  <si>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</si>
  <si>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</si>
  <si>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</si>
  <si>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</si>
  <si>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</si>
  <si>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</si>
  <si>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</si>
  <si>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</si>
  <si>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</si>
  <si>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</si>
  <si>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</si>
  <si>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</si>
  <si>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</si>
  <si>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</si>
  <si>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</si>
  <si>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</si>
  <si>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</si>
  <si>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</si>
  <si>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</si>
  <si>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</si>
  <si>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</si>
  <si>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</si>
  <si>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</si>
  <si>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</si>
  <si>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</si>
  <si>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</si>
  <si>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</si>
  <si>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</si>
  <si>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</si>
  <si>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</si>
  <si>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</si>
  <si>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</si>
  <si>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</si>
  <si>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</si>
  <si>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</si>
  <si>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</si>
  <si>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</si>
  <si>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</si>
  <si>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</si>
  <si>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</si>
  <si>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</si>
  <si>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</si>
  <si>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</si>
  <si>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</si>
  <si>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</si>
  <si>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</si>
  <si>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</si>
  <si>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</si>
  <si>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</si>
  <si>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</si>
  <si>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</si>
  <si>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</si>
  <si>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</si>
  <si>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</si>
  <si>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</si>
  <si>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</si>
  <si>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</si>
  <si>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</si>
  <si>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</si>
  <si>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</si>
  <si>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</si>
  <si>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</si>
  <si>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</si>
  <si>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</si>
  <si>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</si>
  <si>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</si>
  <si>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</si>
  <si>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</si>
  <si>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</si>
  <si>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</si>
  <si>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</si>
  <si>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</si>
  <si>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</si>
  <si>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</si>
  <si>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</si>
  <si>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</si>
  <si>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</si>
  <si>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</si>
  <si>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</si>
  <si>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</si>
  <si>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</si>
  <si>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</si>
  <si>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</si>
  <si>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</si>
  <si>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</si>
  <si>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</si>
  <si>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</si>
  <si>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</si>
  <si>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</si>
  <si>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</si>
  <si>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</si>
  <si>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</si>
  <si>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</si>
  <si>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</si>
  <si>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</si>
  <si>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</si>
  <si>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</si>
  <si>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</si>
  <si>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</si>
  <si>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</si>
  <si>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</si>
  <si>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</si>
  <si>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</si>
  <si>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</si>
  <si>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</si>
  <si>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</si>
  <si>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</si>
  <si>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</si>
  <si>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</si>
  <si>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</si>
  <si>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</si>
  <si>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</si>
  <si>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</si>
  <si>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</si>
  <si>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</si>
  <si>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</si>
  <si>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</si>
  <si>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</si>
  <si>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</si>
  <si>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</si>
  <si>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</si>
  <si>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</si>
  <si>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</si>
  <si>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</si>
  <si>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</si>
  <si>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</si>
  <si>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</si>
  <si>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</si>
  <si>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</si>
  <si>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</si>
  <si>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</si>
  <si>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</si>
  <si>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</si>
  <si>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</si>
  <si>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</si>
  <si>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</si>
  <si>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</si>
  <si>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</si>
  <si>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</si>
  <si>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</si>
  <si>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</si>
  <si>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</si>
  <si>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</si>
  <si>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</si>
  <si>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</si>
  <si>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</si>
  <si>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</si>
  <si>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</si>
  <si>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</si>
  <si>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</si>
  <si>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</si>
  <si>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</si>
  <si>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</si>
  <si>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</si>
  <si>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</si>
  <si>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</si>
  <si>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</si>
  <si>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</si>
  <si>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</si>
  <si>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</si>
  <si>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</si>
  <si>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</si>
  <si>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</si>
  <si>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</si>
  <si>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</si>
  <si>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</si>
  <si>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</si>
  <si>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</si>
  <si>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</si>
  <si>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</si>
  <si>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</si>
  <si>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</si>
  <si>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</si>
  <si>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</si>
  <si>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</si>
  <si>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</si>
  <si>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</si>
  <si>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</si>
  <si>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</si>
  <si>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</si>
  <si>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</si>
  <si>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</si>
  <si>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</si>
  <si>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</si>
  <si>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</si>
  <si>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</si>
  <si>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</si>
  <si>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</si>
  <si>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</si>
  <si>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</si>
  <si>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</si>
  <si>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</si>
  <si>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</si>
  <si>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</si>
  <si>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</si>
  <si>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</si>
  <si>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</si>
  <si>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</si>
  <si>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</si>
  <si>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</si>
  <si>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</si>
  <si>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</si>
  <si>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</si>
  <si>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</si>
  <si>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</si>
  <si>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</si>
  <si>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</si>
  <si>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</si>
  <si>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</si>
  <si>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</si>
  <si>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</si>
  <si>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</si>
  <si>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</si>
  <si>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</si>
  <si>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</si>
  <si>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</si>
  <si>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</si>
  <si>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</si>
  <si>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</si>
  <si>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</si>
  <si>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</si>
  <si>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</si>
  <si>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</si>
  <si>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</si>
  <si>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</si>
  <si>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</si>
  <si>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</si>
  <si>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</si>
  <si>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</si>
  <si>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</si>
  <si>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</si>
  <si>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</si>
  <si>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</si>
  <si>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</si>
  <si>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</si>
  <si>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</si>
  <si>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</si>
  <si>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</si>
  <si>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</si>
  <si>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</si>
  <si>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</si>
  <si>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</si>
  <si>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</si>
  <si>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</si>
  <si>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</si>
  <si>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</si>
  <si>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</si>
  <si>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</si>
  <si>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</si>
  <si>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</si>
  <si>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</si>
  <si>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</si>
  <si>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</si>
  <si>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</si>
  <si>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</si>
  <si>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</si>
  <si>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</si>
  <si>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</si>
  <si>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</si>
  <si>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</si>
  <si>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</si>
  <si>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</si>
  <si>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</si>
  <si>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</si>
  <si>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</si>
  <si>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</si>
  <si>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</si>
  <si>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</si>
  <si>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</si>
  <si>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</si>
  <si>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</si>
  <si>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</si>
  <si>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</si>
  <si>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</si>
  <si>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</si>
  <si>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</si>
  <si>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</si>
  <si>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</si>
  <si>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</si>
  <si>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</si>
  <si>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</si>
  <si>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</si>
  <si>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</si>
  <si>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</si>
  <si>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</si>
  <si>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</si>
  <si>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</si>
  <si>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</si>
  <si>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</si>
  <si>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</si>
  <si>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</si>
  <si>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</si>
  <si>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</si>
  <si>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</si>
  <si>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</si>
  <si>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</si>
  <si>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</si>
  <si>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</si>
  <si>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</si>
  <si>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</si>
  <si>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</si>
  <si>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</si>
  <si>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</si>
  <si>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</si>
  <si>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</si>
  <si>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</si>
  <si>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</si>
  <si>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</si>
  <si>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</si>
  <si>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</si>
  <si>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</si>
  <si>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</si>
  <si>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</si>
  <si>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</si>
  <si>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</si>
  <si>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</si>
  <si>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</si>
  <si>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</si>
  <si>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</si>
  <si>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</si>
  <si>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</si>
  <si>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</si>
  <si>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</si>
  <si>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</si>
  <si>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</si>
  <si>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</si>
  <si>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</si>
  <si>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</si>
  <si>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</si>
  <si>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</si>
  <si>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</si>
  <si>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</si>
  <si>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</si>
  <si>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</si>
  <si>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</si>
  <si>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</si>
  <si>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</si>
  <si>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</si>
  <si>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</si>
  <si>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</si>
  <si>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</si>
  <si>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</si>
  <si>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</si>
  <si>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</si>
  <si>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</si>
  <si>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</si>
  <si>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</si>
  <si>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</si>
  <si>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</si>
  <si>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</si>
  <si>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</si>
  <si>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</si>
  <si>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</si>
  <si>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</si>
  <si>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</si>
  <si>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</si>
  <si>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</si>
  <si>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</si>
  <si>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</si>
  <si>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</si>
  <si>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</si>
  <si>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</si>
  <si>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</si>
  <si>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</si>
  <si>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</si>
  <si>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</si>
  <si>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</si>
  <si>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</si>
  <si>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</si>
  <si>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</si>
  <si>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</si>
  <si>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</si>
  <si>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</si>
  <si>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</si>
  <si>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</si>
  <si>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</si>
  <si>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</si>
  <si>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</si>
  <si>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</si>
  <si>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</si>
  <si>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</si>
  <si>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</si>
  <si>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</si>
  <si>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</si>
  <si>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</si>
  <si>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</si>
  <si>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</si>
  <si>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</si>
  <si>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</si>
  <si>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</si>
  <si>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</si>
  <si>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</si>
  <si>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</si>
  <si>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</si>
  <si>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</si>
  <si>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</si>
  <si>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</si>
  <si>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</si>
  <si>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</si>
  <si>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</si>
  <si>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</si>
  <si>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</si>
  <si>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</si>
  <si>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</si>
  <si>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</si>
  <si>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</si>
  <si>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</si>
  <si>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</si>
  <si>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</si>
  <si>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</si>
  <si>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</si>
  <si>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</si>
  <si>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</si>
  <si>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</si>
  <si>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</si>
  <si>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</si>
  <si>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</si>
  <si>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</si>
  <si>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</si>
  <si>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</si>
  <si>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</si>
  <si>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</si>
  <si>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</si>
  <si>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</si>
  <si>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</si>
  <si>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</si>
  <si>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</si>
  <si>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</si>
  <si>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</si>
  <si>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</si>
  <si>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</si>
  <si>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</si>
  <si>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</si>
  <si>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</si>
  <si>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</si>
  <si>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</si>
  <si>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</si>
  <si>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</si>
  <si>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</si>
  <si>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</si>
  <si>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</si>
  <si>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</si>
  <si>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</si>
  <si>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</si>
  <si>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</si>
  <si>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</si>
  <si>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</si>
  <si>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</si>
  <si>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</si>
  <si>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</si>
  <si>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</si>
  <si>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</si>
  <si>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</si>
  <si>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</si>
  <si>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</si>
  <si>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</si>
  <si>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</si>
  <si>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</si>
  <si>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</si>
  <si>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</si>
  <si>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</si>
  <si>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</si>
  <si>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</si>
  <si>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</si>
  <si>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</si>
  <si>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</si>
  <si>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</si>
  <si>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</si>
  <si>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</si>
  <si>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</si>
  <si>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</si>
  <si>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</si>
  <si>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</si>
  <si>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</si>
  <si>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</si>
  <si>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</si>
  <si>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</si>
  <si>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</si>
  <si>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</si>
  <si>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</si>
  <si>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</si>
  <si>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</si>
  <si>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</si>
  <si>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</si>
  <si>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</si>
  <si>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</si>
  <si>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</si>
  <si>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</si>
  <si>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</si>
  <si>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</si>
  <si>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</si>
  <si>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</si>
  <si>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</si>
  <si>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</si>
  <si>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</si>
  <si>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</si>
  <si>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</si>
  <si>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</si>
  <si>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</si>
  <si>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</si>
  <si>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</si>
  <si>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</si>
  <si>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</si>
  <si>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</si>
  <si>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</si>
  <si>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</si>
  <si>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</si>
  <si>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</si>
  <si>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</si>
  <si>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</si>
  <si>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</si>
  <si>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</si>
  <si>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</si>
  <si>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</si>
  <si>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</si>
  <si>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</si>
  <si>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</si>
  <si>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</si>
  <si>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</si>
  <si>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</si>
  <si>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</si>
  <si>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</si>
  <si>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</si>
  <si>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</si>
  <si>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</si>
  <si>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</si>
  <si>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</si>
  <si>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</si>
  <si>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</si>
  <si>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</si>
  <si>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</si>
  <si>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</si>
  <si>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</si>
  <si>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</si>
  <si>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</si>
  <si>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</si>
  <si>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</si>
  <si>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</si>
  <si>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</si>
  <si>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</si>
  <si>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</si>
  <si>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</si>
  <si>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</si>
  <si>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</si>
  <si>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</si>
  <si>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</si>
  <si>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</si>
  <si>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</si>
  <si>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</si>
  <si>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</si>
  <si>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</si>
  <si>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</si>
  <si>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</si>
  <si>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</si>
  <si>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</si>
  <si>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</si>
  <si>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</si>
  <si>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</si>
  <si>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</si>
  <si>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</si>
  <si>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</si>
  <si>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</si>
  <si>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</si>
  <si>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</si>
  <si>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</si>
  <si>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</si>
  <si>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</si>
  <si>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</si>
  <si>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</si>
  <si>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</si>
  <si>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</si>
  <si>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</si>
  <si>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</si>
  <si>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</si>
  <si>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</si>
  <si>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</si>
  <si>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</si>
  <si>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</si>
  <si>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</si>
  <si>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</si>
  <si>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</si>
  <si>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</si>
  <si>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</si>
  <si>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</si>
  <si>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</si>
  <si>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</si>
  <si>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</si>
  <si>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</si>
  <si>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</si>
  <si>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</si>
  <si>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</si>
  <si>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</si>
  <si>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</si>
  <si>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</si>
  <si>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</si>
  <si>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</si>
  <si>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</si>
  <si>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</si>
  <si>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</si>
  <si>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</si>
  <si>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</si>
  <si>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</si>
  <si>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</si>
  <si>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</si>
  <si>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</si>
  <si>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</si>
  <si>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</si>
  <si>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</si>
  <si>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</si>
  <si>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</si>
  <si>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</si>
  <si>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</si>
  <si>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</si>
  <si>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</si>
  <si>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</si>
  <si>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</si>
  <si>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</si>
  <si>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</si>
  <si>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</si>
  <si>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</si>
  <si>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</si>
  <si>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</si>
  <si>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</si>
  <si>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</si>
  <si>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</si>
  <si>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</si>
  <si>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</si>
  <si>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</si>
  <si>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</si>
  <si>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</si>
  <si>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</si>
  <si>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</si>
  <si>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</si>
  <si>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</si>
  <si>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</si>
  <si>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</si>
  <si>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</si>
  <si>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</si>
  <si>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</si>
  <si>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</si>
  <si>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</si>
  <si>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</si>
  <si>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</si>
  <si>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</si>
  <si>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</si>
  <si>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</si>
  <si>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</si>
  <si>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</si>
  <si>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</si>
  <si>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</si>
  <si>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</si>
  <si>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</si>
  <si>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</si>
  <si>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</si>
  <si>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</si>
  <si>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</si>
  <si>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</si>
  <si>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</si>
  <si>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</si>
  <si>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</si>
  <si>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</si>
  <si>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</si>
  <si>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</si>
  <si>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</si>
  <si>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</si>
  <si>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</si>
  <si>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</si>
  <si>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</si>
  <si>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</si>
  <si>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</si>
  <si>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</si>
  <si>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</si>
  <si>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</si>
  <si>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</si>
  <si>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</si>
  <si>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</si>
  <si>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</si>
  <si>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</si>
  <si>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</si>
  <si>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</si>
  <si>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</si>
  <si>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</si>
  <si>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</si>
  <si>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</si>
  <si>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</si>
  <si>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</si>
  <si>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</si>
  <si>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</si>
  <si>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</si>
  <si>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</si>
  <si>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</si>
  <si>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</si>
  <si>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</si>
  <si>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</si>
  <si>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</si>
  <si>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</si>
  <si>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</si>
  <si>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</si>
  <si>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</si>
  <si>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</si>
  <si>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</si>
  <si>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</si>
  <si>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</si>
  <si>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</si>
  <si>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</si>
  <si>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</si>
  <si>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</si>
  <si>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</si>
  <si>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</si>
  <si>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</si>
  <si>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</si>
  <si>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</si>
  <si>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</si>
  <si>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</si>
  <si>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</si>
  <si>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</si>
  <si>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</si>
  <si>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</si>
  <si>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</si>
  <si>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</si>
  <si>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</si>
  <si>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</si>
  <si>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</si>
  <si>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</si>
  <si>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</si>
  <si>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</si>
  <si>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</si>
  <si>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</si>
  <si>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</si>
  <si>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</si>
  <si>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</si>
  <si>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</si>
  <si>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</si>
  <si>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</si>
  <si>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</si>
  <si>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</si>
  <si>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</si>
  <si>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</si>
  <si>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</si>
  <si>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</si>
  <si>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</si>
  <si>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</si>
  <si>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</si>
  <si>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</si>
  <si>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</si>
  <si>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</si>
  <si>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</si>
  <si>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</si>
  <si>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</si>
  <si>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</si>
  <si>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</si>
  <si>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</si>
  <si>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</si>
  <si>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</si>
  <si>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</si>
  <si>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</si>
  <si>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</si>
  <si>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</si>
  <si>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</si>
  <si>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</si>
  <si>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</si>
  <si>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</si>
  <si>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</si>
  <si>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</si>
  <si>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</si>
  <si>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</si>
  <si>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</si>
  <si>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</si>
  <si>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</si>
  <si>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</si>
  <si>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</si>
  <si>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</si>
  <si>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</si>
  <si>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</si>
  <si>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</si>
  <si>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</si>
  <si>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</si>
  <si>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</si>
  <si>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</si>
  <si>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</si>
  <si>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</si>
  <si>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</si>
  <si>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</si>
  <si>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</si>
  <si>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</si>
  <si>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</si>
  <si>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</si>
  <si>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</si>
  <si>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</si>
  <si>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</si>
  <si>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</si>
  <si>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</si>
  <si>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</si>
  <si>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</si>
  <si>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</si>
  <si>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</si>
  <si>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</si>
  <si>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</si>
  <si>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</si>
  <si>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</si>
  <si>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</si>
  <si>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</si>
  <si>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</si>
  <si>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</si>
  <si>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</si>
  <si>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</si>
  <si>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</si>
  <si>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</si>
  <si>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</si>
  <si>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</si>
  <si>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</si>
  <si>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</si>
  <si>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</si>
  <si>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</si>
  <si>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</si>
  <si>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</si>
  <si>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</si>
  <si>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</si>
  <si>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</si>
  <si>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</si>
  <si>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</si>
  <si>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</si>
  <si>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</si>
  <si>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</si>
  <si>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</si>
  <si>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</si>
  <si>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</si>
  <si>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</si>
  <si>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</si>
  <si>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</si>
  <si>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</si>
  <si>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</si>
  <si>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</si>
  <si>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</si>
  <si>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</si>
  <si>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</si>
  <si>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</si>
  <si>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</si>
  <si>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</si>
  <si>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</si>
  <si>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</si>
  <si>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</si>
  <si>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</si>
  <si>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</si>
  <si>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</si>
  <si>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</si>
  <si>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</si>
  <si>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</si>
  <si>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</si>
  <si>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</si>
  <si>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</si>
  <si>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</si>
  <si>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</si>
  <si>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</si>
  <si>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</si>
  <si>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</si>
  <si>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</si>
  <si>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</si>
  <si>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</si>
  <si>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</si>
  <si>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</si>
  <si>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</si>
  <si>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</si>
  <si>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</si>
  <si>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</si>
  <si>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</si>
  <si>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</si>
  <si>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</si>
  <si>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</si>
  <si>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</si>
  <si>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</si>
  <si>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</si>
  <si>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</si>
  <si>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</si>
  <si>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</si>
  <si>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</si>
  <si>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</si>
  <si>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</si>
  <si>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</si>
  <si>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</si>
  <si>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</si>
  <si>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</si>
  <si>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</si>
  <si>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</si>
  <si>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</si>
  <si>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</si>
  <si>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</si>
  <si>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</si>
  <si>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</si>
  <si>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</si>
  <si>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</si>
  <si>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</si>
  <si>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</si>
  <si>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</si>
  <si>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</si>
  <si>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</si>
  <si>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</si>
  <si>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</si>
  <si>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</si>
  <si>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</si>
  <si>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</si>
  <si>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</si>
  <si>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</si>
  <si>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</si>
  <si>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</si>
  <si>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</si>
  <si>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</si>
  <si>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</si>
  <si>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</si>
  <si>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</si>
  <si>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</si>
  <si>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</si>
  <si>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</si>
  <si>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</si>
  <si>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</si>
  <si>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</si>
  <si>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</si>
  <si>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</si>
  <si>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</si>
  <si>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</si>
  <si>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</si>
  <si>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</si>
  <si>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</si>
  <si>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</si>
  <si>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</si>
  <si>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</si>
  <si>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</si>
  <si>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</si>
  <si>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</si>
  <si>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</si>
  <si>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</si>
  <si>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</si>
  <si>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</si>
  <si>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</si>
  <si>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</si>
  <si>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</si>
  <si>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</si>
  <si>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</si>
  <si>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</si>
  <si>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</si>
  <si>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</si>
  <si>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</si>
  <si>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</si>
  <si>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</si>
  <si>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</si>
  <si>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</si>
  <si>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</si>
  <si>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</si>
  <si>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</si>
  <si>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</si>
  <si>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</si>
  <si>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</si>
  <si>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</si>
  <si>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</si>
  <si>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</si>
  <si>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</si>
  <si>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</si>
  <si>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</si>
  <si>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</si>
  <si>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</si>
  <si>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</si>
  <si>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</si>
  <si>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</si>
  <si>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</si>
  <si>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</si>
  <si>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</si>
  <si>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</si>
  <si>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</si>
  <si>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</si>
  <si>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</si>
  <si>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</si>
  <si>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</si>
  <si>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</si>
  <si>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</si>
  <si>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</si>
  <si>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</si>
  <si>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</si>
  <si>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</si>
  <si>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</si>
  <si>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</si>
  <si>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</si>
  <si>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</si>
  <si>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</si>
  <si>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</si>
  <si>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</si>
  <si>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</si>
  <si>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</si>
  <si>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</si>
  <si>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</si>
  <si>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</si>
  <si>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</si>
  <si>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</si>
  <si>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</si>
  <si>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</si>
  <si>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</si>
  <si>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</si>
  <si>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</si>
  <si>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</si>
  <si>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</si>
  <si>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</si>
  <si>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</si>
  <si>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</si>
  <si>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</si>
  <si>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</si>
  <si>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</si>
  <si>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</si>
  <si>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</si>
  <si>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</si>
  <si>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</si>
  <si>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</si>
  <si>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</si>
  <si>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</si>
  <si>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</si>
  <si>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</si>
  <si>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</si>
  <si>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</si>
  <si>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</si>
  <si>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</si>
  <si>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</si>
  <si>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</si>
  <si>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</si>
  <si>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</si>
  <si>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</si>
  <si>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</si>
  <si>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</si>
  <si>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</si>
  <si>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</si>
  <si>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</si>
  <si>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</si>
  <si>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</si>
  <si>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</si>
  <si>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</si>
  <si>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</si>
  <si>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</si>
  <si>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</si>
  <si>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</si>
  <si>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</si>
  <si>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</si>
  <si>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3336007464 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</si>
  <si>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</si>
  <si>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</si>
  <si>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</si>
  <si>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</si>
  <si>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</si>
  <si>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</si>
  <si>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</si>
  <si>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3336007733 </t>
  </si>
  <si>
    <t>REINICIO FALLIDO</t>
  </si>
  <si>
    <t>3336008582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</si>
  <si>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</si>
  <si>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</si>
  <si>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</si>
  <si>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</si>
  <si>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</si>
  <si>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</si>
  <si>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</si>
  <si>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</si>
  <si>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</si>
  <si>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</si>
  <si>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</si>
  <si>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</si>
  <si>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</si>
  <si>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</si>
  <si>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</si>
  <si>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</si>
  <si>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</si>
  <si>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</si>
  <si>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</si>
  <si>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</si>
  <si>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</si>
  <si>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</si>
  <si>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</si>
  <si>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</si>
  <si>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</si>
  <si>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</si>
  <si>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</si>
  <si>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</si>
  <si>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</si>
  <si>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</si>
  <si>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</si>
  <si>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</si>
  <si>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</si>
  <si>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</si>
  <si>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3336009007</t>
  </si>
  <si>
    <t>3336008980</t>
  </si>
  <si>
    <t>3336008973</t>
  </si>
  <si>
    <t>3336008913</t>
  </si>
  <si>
    <t>3336008911</t>
  </si>
  <si>
    <t>3336008900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</si>
  <si>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</si>
  <si>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</si>
  <si>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</si>
  <si>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</si>
  <si>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</si>
  <si>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</si>
  <si>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</si>
  <si>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</si>
  <si>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</si>
  <si>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3336009134</t>
  </si>
  <si>
    <t>3336009133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</si>
  <si>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</si>
  <si>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</si>
  <si>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</si>
  <si>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</si>
  <si>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</si>
  <si>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</si>
  <si>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</si>
  <si>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</si>
  <si>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</si>
  <si>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</si>
  <si>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</si>
  <si>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</si>
  <si>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</si>
  <si>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</si>
  <si>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</si>
  <si>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</si>
  <si>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</si>
  <si>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</si>
  <si>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</si>
  <si>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</si>
  <si>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</si>
  <si>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</si>
  <si>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</si>
  <si>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</si>
  <si>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</si>
  <si>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</si>
  <si>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</si>
  <si>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</si>
  <si>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</si>
  <si>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</si>
  <si>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</si>
  <si>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</si>
  <si>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</si>
  <si>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</si>
  <si>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</si>
  <si>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</si>
  <si>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</si>
  <si>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</si>
  <si>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</si>
  <si>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</si>
  <si>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</si>
  <si>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</si>
  <si>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</si>
  <si>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</si>
  <si>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</si>
  <si>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</si>
  <si>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</si>
  <si>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</si>
  <si>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</si>
  <si>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</si>
  <si>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</si>
  <si>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</si>
  <si>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</si>
  <si>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</si>
  <si>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</si>
  <si>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</si>
  <si>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</si>
  <si>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</si>
  <si>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</si>
  <si>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</si>
  <si>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</si>
  <si>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</si>
  <si>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</si>
  <si>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</si>
  <si>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</si>
  <si>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</si>
  <si>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</si>
  <si>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</si>
  <si>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</si>
  <si>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</si>
  <si>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</si>
  <si>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</si>
  <si>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</si>
  <si>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</si>
  <si>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</si>
  <si>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</si>
  <si>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</si>
  <si>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</si>
  <si>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</si>
  <si>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</si>
  <si>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</si>
  <si>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</si>
  <si>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</si>
  <si>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</si>
  <si>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</si>
  <si>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</si>
  <si>
    <t>SUP</t>
  </si>
  <si>
    <t>GF</t>
  </si>
  <si>
    <t>CARGA EXITOSA</t>
  </si>
  <si>
    <t>3336010433</t>
  </si>
  <si>
    <t>3336010394</t>
  </si>
  <si>
    <t>3336010390</t>
  </si>
  <si>
    <t>3336010326</t>
  </si>
  <si>
    <t>3336010324</t>
  </si>
  <si>
    <t>3336010318</t>
  </si>
  <si>
    <t>3336010309</t>
  </si>
  <si>
    <t>3336010308</t>
  </si>
  <si>
    <t>3336010303</t>
  </si>
  <si>
    <t>3336010300</t>
  </si>
  <si>
    <t>3336010288</t>
  </si>
  <si>
    <t>3336010281</t>
  </si>
  <si>
    <t>3336010261</t>
  </si>
  <si>
    <t>3336010231</t>
  </si>
  <si>
    <t>3336010223</t>
  </si>
  <si>
    <t>3336010196</t>
  </si>
  <si>
    <t>3336010170</t>
  </si>
  <si>
    <t>3336010109</t>
  </si>
  <si>
    <t>3336010106</t>
  </si>
  <si>
    <t xml:space="preserve">Blanco Garcia, Yovanny </t>
  </si>
  <si>
    <t>3336010469</t>
  </si>
  <si>
    <t>3336010461</t>
  </si>
  <si>
    <t>3336010332</t>
  </si>
  <si>
    <t>3336010079</t>
  </si>
  <si>
    <t xml:space="preserve">GAVETA DE RECHAZO LLENA </t>
  </si>
  <si>
    <t>3336010589</t>
  </si>
  <si>
    <t>3336010576</t>
  </si>
  <si>
    <t>3336010566</t>
  </si>
  <si>
    <t>3336010565</t>
  </si>
  <si>
    <t>3336010558</t>
  </si>
  <si>
    <t>3336010557</t>
  </si>
  <si>
    <t>3336010553</t>
  </si>
  <si>
    <t>3336010551</t>
  </si>
  <si>
    <t>3336010540</t>
  </si>
  <si>
    <t>3336010513</t>
  </si>
  <si>
    <t>3336010508</t>
  </si>
  <si>
    <t>3336010494</t>
  </si>
  <si>
    <t>3336011000</t>
  </si>
  <si>
    <t>GAVETAS DE DEPOSITO LLENO</t>
  </si>
  <si>
    <t>3336010999</t>
  </si>
  <si>
    <t>3336010998</t>
  </si>
  <si>
    <t>3336010995</t>
  </si>
  <si>
    <t>3336010994</t>
  </si>
  <si>
    <t>3336010981</t>
  </si>
  <si>
    <t>3336010980</t>
  </si>
  <si>
    <t>3336010979</t>
  </si>
  <si>
    <t>REINICIO FALLIDO POR LECTOR</t>
  </si>
  <si>
    <t>3336010977</t>
  </si>
  <si>
    <t>3336010975</t>
  </si>
  <si>
    <t>REINICIO EXITOSO POR LECTOR</t>
  </si>
  <si>
    <t>3336010974</t>
  </si>
  <si>
    <t>3336010973</t>
  </si>
  <si>
    <t>3336010972</t>
  </si>
  <si>
    <t>3336010966</t>
  </si>
  <si>
    <t>3336010942</t>
  </si>
  <si>
    <t>3336010936</t>
  </si>
  <si>
    <t>3336010935</t>
  </si>
  <si>
    <t>3336010934</t>
  </si>
  <si>
    <t>3336010933</t>
  </si>
  <si>
    <t>3336010928</t>
  </si>
  <si>
    <t>3336010910</t>
  </si>
  <si>
    <t>3336010906</t>
  </si>
  <si>
    <t>3336010903</t>
  </si>
  <si>
    <t>3336010888</t>
  </si>
  <si>
    <t>3336010884</t>
  </si>
  <si>
    <t>REINICIO-LECTOR</t>
  </si>
  <si>
    <t>3336010877</t>
  </si>
  <si>
    <t>3336010871</t>
  </si>
  <si>
    <t>3336010865</t>
  </si>
  <si>
    <t>3336010862</t>
  </si>
  <si>
    <t>3336010852</t>
  </si>
  <si>
    <t>CARGA EXITOSA POR INHIBIDO</t>
  </si>
  <si>
    <t>3336010843</t>
  </si>
  <si>
    <t>3336010840</t>
  </si>
  <si>
    <t>3336010780</t>
  </si>
  <si>
    <t>3336010762</t>
  </si>
  <si>
    <t>3336010759</t>
  </si>
  <si>
    <t>3336010757</t>
  </si>
  <si>
    <t>3336010741</t>
  </si>
  <si>
    <t>3336010695</t>
  </si>
  <si>
    <t>LECTOR VANDALIZADO</t>
  </si>
  <si>
    <t>Reyes Martinez, Samuel Elymax</t>
  </si>
  <si>
    <t>3336010654</t>
  </si>
  <si>
    <t>GAVETAS VACIASS FA DEPOSITO LLENO</t>
  </si>
  <si>
    <t>3336010635</t>
  </si>
  <si>
    <t>3336010630</t>
  </si>
  <si>
    <t>3336010629</t>
  </si>
  <si>
    <t>3336010618</t>
  </si>
  <si>
    <t>3336010601</t>
  </si>
  <si>
    <t>3336010598</t>
  </si>
  <si>
    <t>REINICIO EXITOSO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</si>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</sst>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17.1782986111139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2755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1:B810 B823:B1048576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77"/>
  <sheetViews>
    <sheetView topLeftCell="J1" zoomScale="70" zoomScaleNormal="70" workbookViewId="0">
      <pane ySplit="4" topLeftCell="A152" activePane="bottomLeft" state="frozen"/>
      <selection pane="bottomLeft" activeCell="P203" sqref="P20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5.710937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5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2711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 t="s">
        <v>2863</v>
      </c>
      <c r="C5" s="95">
        <v>44440.703217592592</v>
      </c>
      <c r="D5" s="95" t="s">
        <v>2460</v>
      </c>
      <c r="E5" s="124">
        <v>315</v>
      </c>
      <c r="F5" s="132" t="str">
        <f>VLOOKUP(E5,VIP!$A$2:$O15777,2,0)</f>
        <v>DRBR315</v>
      </c>
      <c r="G5" s="132" t="str">
        <f>VLOOKUP(E5,'LISTADO ATM'!$A$2:$B$900,2,0)</f>
        <v xml:space="preserve">ATM Oficina Estrella Sadalá </v>
      </c>
      <c r="H5" s="132" t="str">
        <f>VLOOKUP(E5,VIP!$A$2:$O20738,7,FALSE)</f>
        <v>Si</v>
      </c>
      <c r="I5" s="132" t="str">
        <f>VLOOKUP(E5,VIP!$A$2:$O12703,8,FALSE)</f>
        <v>Si</v>
      </c>
      <c r="J5" s="132" t="str">
        <f>VLOOKUP(E5,VIP!$A$2:$O12653,8,FALSE)</f>
        <v>Si</v>
      </c>
      <c r="K5" s="132" t="str">
        <f>VLOOKUP(E5,VIP!$A$2:$O16227,6,0)</f>
        <v>NO</v>
      </c>
      <c r="L5" s="138" t="s">
        <v>2864</v>
      </c>
      <c r="M5" s="143" t="s">
        <v>2533</v>
      </c>
      <c r="N5" s="94" t="s">
        <v>2649</v>
      </c>
      <c r="O5" s="132" t="s">
        <v>2674</v>
      </c>
      <c r="P5" s="138" t="s">
        <v>2792</v>
      </c>
      <c r="Q5" s="146">
        <v>44205.823611111111</v>
      </c>
    </row>
    <row r="6" spans="1:17" s="121" customFormat="1" ht="18" x14ac:dyDescent="0.25">
      <c r="A6" s="132" t="str">
        <f>VLOOKUP(E6,'LISTADO ATM'!$A$2:$C$901,3,0)</f>
        <v>SUR</v>
      </c>
      <c r="B6" s="124" t="s">
        <v>2867</v>
      </c>
      <c r="C6" s="95">
        <v>44440.688263888886</v>
      </c>
      <c r="D6" s="95" t="s">
        <v>2460</v>
      </c>
      <c r="E6" s="124">
        <v>885</v>
      </c>
      <c r="F6" s="132" t="str">
        <f>VLOOKUP(E6,VIP!$A$2:$O15780,2,0)</f>
        <v>DRBR885</v>
      </c>
      <c r="G6" s="132" t="str">
        <f>VLOOKUP(E6,'LISTADO ATM'!$A$2:$B$900,2,0)</f>
        <v xml:space="preserve">ATM UNP Rancho Arriba </v>
      </c>
      <c r="H6" s="132" t="str">
        <f>VLOOKUP(E6,VIP!$A$2:$O20741,7,FALSE)</f>
        <v>Si</v>
      </c>
      <c r="I6" s="132" t="str">
        <f>VLOOKUP(E6,VIP!$A$2:$O12706,8,FALSE)</f>
        <v>Si</v>
      </c>
      <c r="J6" s="132" t="str">
        <f>VLOOKUP(E6,VIP!$A$2:$O12656,8,FALSE)</f>
        <v>Si</v>
      </c>
      <c r="K6" s="132" t="str">
        <f>VLOOKUP(E6,VIP!$A$2:$O16230,6,0)</f>
        <v>NO</v>
      </c>
      <c r="L6" s="138" t="s">
        <v>2864</v>
      </c>
      <c r="M6" s="143" t="s">
        <v>2533</v>
      </c>
      <c r="N6" s="94" t="s">
        <v>2649</v>
      </c>
      <c r="O6" s="132" t="s">
        <v>2674</v>
      </c>
      <c r="P6" s="138" t="s">
        <v>2792</v>
      </c>
      <c r="Q6" s="146">
        <v>44205.826388888891</v>
      </c>
    </row>
    <row r="7" spans="1:17" s="121" customFormat="1" ht="18" x14ac:dyDescent="0.25">
      <c r="A7" s="132" t="str">
        <f>VLOOKUP(E7,'LISTADO ATM'!$A$2:$C$901,3,0)</f>
        <v>ESTE</v>
      </c>
      <c r="B7" s="124" t="s">
        <v>2810</v>
      </c>
      <c r="C7" s="95">
        <v>44440.48238425926</v>
      </c>
      <c r="D7" s="95" t="s">
        <v>2174</v>
      </c>
      <c r="E7" s="124">
        <v>121</v>
      </c>
      <c r="F7" s="132" t="str">
        <f>VLOOKUP(E7,VIP!$A$2:$O15744,2,0)</f>
        <v>DRBR121</v>
      </c>
      <c r="G7" s="132" t="str">
        <f>VLOOKUP(E7,'LISTADO ATM'!$A$2:$B$900,2,0)</f>
        <v xml:space="preserve">ATM Oficina Bayaguana </v>
      </c>
      <c r="H7" s="132" t="str">
        <f>VLOOKUP(E7,VIP!$A$2:$O20705,7,FALSE)</f>
        <v>Si</v>
      </c>
      <c r="I7" s="132" t="str">
        <f>VLOOKUP(E7,VIP!$A$2:$O12670,8,FALSE)</f>
        <v>Si</v>
      </c>
      <c r="J7" s="132" t="str">
        <f>VLOOKUP(E7,VIP!$A$2:$O12620,8,FALSE)</f>
        <v>Si</v>
      </c>
      <c r="K7" s="132" t="str">
        <f>VLOOKUP(E7,VIP!$A$2:$O16194,6,0)</f>
        <v>SI</v>
      </c>
      <c r="L7" s="138" t="s">
        <v>2213</v>
      </c>
      <c r="M7" s="143" t="s">
        <v>2533</v>
      </c>
      <c r="N7" s="94" t="s">
        <v>2444</v>
      </c>
      <c r="O7" s="132" t="s">
        <v>2446</v>
      </c>
      <c r="P7" s="138"/>
      <c r="Q7" s="146">
        <v>44205.379861111112</v>
      </c>
    </row>
    <row r="8" spans="1:17" s="121" customFormat="1" ht="18" x14ac:dyDescent="0.25">
      <c r="A8" s="132" t="str">
        <f>VLOOKUP(E8,'LISTADO ATM'!$A$2:$C$901,3,0)</f>
        <v>SUR</v>
      </c>
      <c r="B8" s="124">
        <v>3336007384</v>
      </c>
      <c r="C8" s="95">
        <v>44438.855092592596</v>
      </c>
      <c r="D8" s="95" t="s">
        <v>2174</v>
      </c>
      <c r="E8" s="124">
        <v>134</v>
      </c>
      <c r="F8" s="132" t="str">
        <f>VLOOKUP(E8,VIP!$A$2:$O15596,2,0)</f>
        <v>DRBR134</v>
      </c>
      <c r="G8" s="132" t="str">
        <f>VLOOKUP(E8,'LISTADO ATM'!$A$2:$B$900,2,0)</f>
        <v xml:space="preserve">ATM Oficina San José de Ocoa </v>
      </c>
      <c r="H8" s="132" t="str">
        <f>VLOOKUP(E8,VIP!$A$2:$O20557,7,FALSE)</f>
        <v>Si</v>
      </c>
      <c r="I8" s="132" t="str">
        <f>VLOOKUP(E8,VIP!$A$2:$O12522,8,FALSE)</f>
        <v>Si</v>
      </c>
      <c r="J8" s="132" t="str">
        <f>VLOOKUP(E8,VIP!$A$2:$O12472,8,FALSE)</f>
        <v>Si</v>
      </c>
      <c r="K8" s="132" t="str">
        <f>VLOOKUP(E8,VIP!$A$2:$O16046,6,0)</f>
        <v>SI</v>
      </c>
      <c r="L8" s="138" t="s">
        <v>2213</v>
      </c>
      <c r="M8" s="143" t="s">
        <v>2533</v>
      </c>
      <c r="N8" s="94" t="s">
        <v>2444</v>
      </c>
      <c r="O8" s="132" t="s">
        <v>2446</v>
      </c>
      <c r="P8" s="138"/>
      <c r="Q8" s="146">
        <v>44205.796527777777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2675</v>
      </c>
      <c r="C9" s="95">
        <v>44439.787222222221</v>
      </c>
      <c r="D9" s="95" t="s">
        <v>2174</v>
      </c>
      <c r="E9" s="124">
        <v>407</v>
      </c>
      <c r="F9" s="132" t="str">
        <f>VLOOKUP(E9,VIP!$A$2:$O15629,2,0)</f>
        <v>DRBR407</v>
      </c>
      <c r="G9" s="132" t="str">
        <f>VLOOKUP(E9,'LISTADO ATM'!$A$2:$B$900,2,0)</f>
        <v xml:space="preserve">ATM Multicentro La Sirena Villa Mella </v>
      </c>
      <c r="H9" s="132" t="str">
        <f>VLOOKUP(E9,VIP!$A$2:$O20590,7,FALSE)</f>
        <v>Si</v>
      </c>
      <c r="I9" s="132" t="str">
        <f>VLOOKUP(E9,VIP!$A$2:$O12555,8,FALSE)</f>
        <v>Si</v>
      </c>
      <c r="J9" s="132" t="str">
        <f>VLOOKUP(E9,VIP!$A$2:$O12505,8,FALSE)</f>
        <v>Si</v>
      </c>
      <c r="K9" s="132" t="str">
        <f>VLOOKUP(E9,VIP!$A$2:$O16079,6,0)</f>
        <v>NO</v>
      </c>
      <c r="L9" s="138" t="s">
        <v>2213</v>
      </c>
      <c r="M9" s="143" t="s">
        <v>2533</v>
      </c>
      <c r="N9" s="94" t="s">
        <v>2444</v>
      </c>
      <c r="O9" s="132" t="s">
        <v>2446</v>
      </c>
      <c r="P9" s="138"/>
      <c r="Q9" s="146">
        <v>44205.806944444441</v>
      </c>
    </row>
    <row r="10" spans="1:17" s="121" customFormat="1" ht="18" x14ac:dyDescent="0.25">
      <c r="A10" s="132" t="str">
        <f>VLOOKUP(E10,'LISTADO ATM'!$A$2:$C$901,3,0)</f>
        <v>NORTE</v>
      </c>
      <c r="B10" s="124" t="s">
        <v>2800</v>
      </c>
      <c r="C10" s="95">
        <v>44440.536319444444</v>
      </c>
      <c r="D10" s="95" t="s">
        <v>2175</v>
      </c>
      <c r="E10" s="124">
        <v>649</v>
      </c>
      <c r="F10" s="132" t="str">
        <f>VLOOKUP(E10,VIP!$A$2:$O15734,2,0)</f>
        <v>DRBR649</v>
      </c>
      <c r="G10" s="132" t="str">
        <f>VLOOKUP(E10,'LISTADO ATM'!$A$2:$B$900,2,0)</f>
        <v xml:space="preserve">ATM Oficina Galería 56 (San Francisco de Macorís) </v>
      </c>
      <c r="H10" s="132" t="str">
        <f>VLOOKUP(E10,VIP!$A$2:$O20695,7,FALSE)</f>
        <v>Si</v>
      </c>
      <c r="I10" s="132" t="str">
        <f>VLOOKUP(E10,VIP!$A$2:$O12660,8,FALSE)</f>
        <v>Si</v>
      </c>
      <c r="J10" s="132" t="str">
        <f>VLOOKUP(E10,VIP!$A$2:$O12610,8,FALSE)</f>
        <v>Si</v>
      </c>
      <c r="K10" s="132" t="str">
        <f>VLOOKUP(E10,VIP!$A$2:$O16184,6,0)</f>
        <v>SI</v>
      </c>
      <c r="L10" s="138" t="s">
        <v>2213</v>
      </c>
      <c r="M10" s="143" t="s">
        <v>2533</v>
      </c>
      <c r="N10" s="94" t="s">
        <v>2444</v>
      </c>
      <c r="O10" s="132" t="s">
        <v>2581</v>
      </c>
      <c r="P10" s="138"/>
      <c r="Q10" s="146">
        <v>44205.813888888886</v>
      </c>
    </row>
    <row r="11" spans="1:17" s="121" customFormat="1" ht="18" x14ac:dyDescent="0.25">
      <c r="A11" s="132" t="str">
        <f>VLOOKUP(E11,'LISTADO ATM'!$A$2:$C$901,3,0)</f>
        <v>ESTE</v>
      </c>
      <c r="B11" s="124" t="s">
        <v>2832</v>
      </c>
      <c r="C11" s="95">
        <v>44440.776944444442</v>
      </c>
      <c r="D11" s="95" t="s">
        <v>2174</v>
      </c>
      <c r="E11" s="124">
        <v>161</v>
      </c>
      <c r="F11" s="132" t="str">
        <f>VLOOKUP(E11,VIP!$A$2:$O15749,2,0)</f>
        <v>DRBR161</v>
      </c>
      <c r="G11" s="132" t="str">
        <f>VLOOKUP(E11,'LISTADO ATM'!$A$2:$B$900,2,0)</f>
        <v xml:space="preserve">ATM Jumbo Punta Cana </v>
      </c>
      <c r="H11" s="132" t="str">
        <f>VLOOKUP(E11,VIP!$A$2:$O20710,7,FALSE)</f>
        <v>Si</v>
      </c>
      <c r="I11" s="132" t="str">
        <f>VLOOKUP(E11,VIP!$A$2:$O12675,8,FALSE)</f>
        <v>Si</v>
      </c>
      <c r="J11" s="132" t="str">
        <f>VLOOKUP(E11,VIP!$A$2:$O12625,8,FALSE)</f>
        <v>Si</v>
      </c>
      <c r="K11" s="132" t="str">
        <f>VLOOKUP(E11,VIP!$A$2:$O16199,6,0)</f>
        <v>NO</v>
      </c>
      <c r="L11" s="138" t="s">
        <v>2213</v>
      </c>
      <c r="M11" s="143" t="s">
        <v>2533</v>
      </c>
      <c r="N11" s="94" t="s">
        <v>2444</v>
      </c>
      <c r="O11" s="132" t="s">
        <v>2446</v>
      </c>
      <c r="P11" s="138"/>
      <c r="Q11" s="146">
        <v>44205.821527777778</v>
      </c>
    </row>
    <row r="12" spans="1:17" s="121" customFormat="1" ht="18" x14ac:dyDescent="0.25">
      <c r="A12" s="132" t="str">
        <f>VLOOKUP(E12,'LISTADO ATM'!$A$2:$C$901,3,0)</f>
        <v>SUR</v>
      </c>
      <c r="B12" s="124" t="s">
        <v>2636</v>
      </c>
      <c r="C12" s="95">
        <v>44439.207777777781</v>
      </c>
      <c r="D12" s="95" t="s">
        <v>2174</v>
      </c>
      <c r="E12" s="124">
        <v>131</v>
      </c>
      <c r="F12" s="132" t="str">
        <f>VLOOKUP(E12,VIP!$A$2:$O15595,2,0)</f>
        <v>DRBR131</v>
      </c>
      <c r="G12" s="132" t="str">
        <f>VLOOKUP(E12,'LISTADO ATM'!$A$2:$B$900,2,0)</f>
        <v xml:space="preserve">ATM Oficina Baní I </v>
      </c>
      <c r="H12" s="132" t="str">
        <f>VLOOKUP(E12,VIP!$A$2:$O20556,7,FALSE)</f>
        <v>Si</v>
      </c>
      <c r="I12" s="132" t="str">
        <f>VLOOKUP(E12,VIP!$A$2:$O12521,8,FALSE)</f>
        <v>Si</v>
      </c>
      <c r="J12" s="132" t="str">
        <f>VLOOKUP(E12,VIP!$A$2:$O12471,8,FALSE)</f>
        <v>Si</v>
      </c>
      <c r="K12" s="132" t="str">
        <f>VLOOKUP(E12,VIP!$A$2:$O16045,6,0)</f>
        <v>NO</v>
      </c>
      <c r="L12" s="138" t="s">
        <v>2213</v>
      </c>
      <c r="M12" s="143" t="s">
        <v>2533</v>
      </c>
      <c r="N12" s="94" t="s">
        <v>2444</v>
      </c>
      <c r="O12" s="132" t="s">
        <v>2446</v>
      </c>
      <c r="P12" s="138"/>
      <c r="Q12" s="146">
        <v>44440.287245370368</v>
      </c>
    </row>
    <row r="13" spans="1:17" s="121" customFormat="1" ht="18" x14ac:dyDescent="0.25">
      <c r="A13" s="132" t="str">
        <f>VLOOKUP(E13,'LISTADO ATM'!$A$2:$C$901,3,0)</f>
        <v>DISTRITO NACIONAL</v>
      </c>
      <c r="B13" s="124" t="s">
        <v>2669</v>
      </c>
      <c r="C13" s="95">
        <v>44439.661608796298</v>
      </c>
      <c r="D13" s="95" t="s">
        <v>2174</v>
      </c>
      <c r="E13" s="124">
        <v>961</v>
      </c>
      <c r="F13" s="132" t="str">
        <f>VLOOKUP(E13,VIP!$A$2:$O15693,2,0)</f>
        <v>DRBR03H</v>
      </c>
      <c r="G13" s="132" t="str">
        <f>VLOOKUP(E13,'LISTADO ATM'!$A$2:$B$900,2,0)</f>
        <v xml:space="preserve">ATM Listín Diario </v>
      </c>
      <c r="H13" s="132" t="str">
        <f>VLOOKUP(E13,VIP!$A$2:$O20654,7,FALSE)</f>
        <v>Si</v>
      </c>
      <c r="I13" s="132" t="str">
        <f>VLOOKUP(E13,VIP!$A$2:$O12619,8,FALSE)</f>
        <v>Si</v>
      </c>
      <c r="J13" s="132" t="str">
        <f>VLOOKUP(E13,VIP!$A$2:$O12569,8,FALSE)</f>
        <v>Si</v>
      </c>
      <c r="K13" s="132" t="str">
        <f>VLOOKUP(E13,VIP!$A$2:$O16143,6,0)</f>
        <v>NO</v>
      </c>
      <c r="L13" s="138" t="s">
        <v>2213</v>
      </c>
      <c r="M13" s="143" t="s">
        <v>2533</v>
      </c>
      <c r="N13" s="94" t="s">
        <v>2444</v>
      </c>
      <c r="O13" s="132" t="s">
        <v>2446</v>
      </c>
      <c r="P13" s="138"/>
      <c r="Q13" s="146">
        <v>44440.316782407404</v>
      </c>
    </row>
    <row r="14" spans="1:17" s="121" customFormat="1" ht="18" x14ac:dyDescent="0.25">
      <c r="A14" s="132" t="str">
        <f>VLOOKUP(E14,'LISTADO ATM'!$A$2:$C$901,3,0)</f>
        <v>SUR</v>
      </c>
      <c r="B14" s="124" t="s">
        <v>2631</v>
      </c>
      <c r="C14" s="95">
        <v>44439.213263888887</v>
      </c>
      <c r="D14" s="95" t="s">
        <v>2174</v>
      </c>
      <c r="E14" s="124">
        <v>968</v>
      </c>
      <c r="F14" s="132" t="str">
        <f>VLOOKUP(E14,VIP!$A$2:$O15695,2,0)</f>
        <v>DRBR24I</v>
      </c>
      <c r="G14" s="132" t="str">
        <f>VLOOKUP(E14,'LISTADO ATM'!$A$2:$B$900,2,0)</f>
        <v xml:space="preserve">ATM UNP Mercado Baní </v>
      </c>
      <c r="H14" s="132" t="str">
        <f>VLOOKUP(E14,VIP!$A$2:$O20656,7,FALSE)</f>
        <v>Si</v>
      </c>
      <c r="I14" s="132" t="str">
        <f>VLOOKUP(E14,VIP!$A$2:$O12621,8,FALSE)</f>
        <v>Si</v>
      </c>
      <c r="J14" s="132" t="str">
        <f>VLOOKUP(E14,VIP!$A$2:$O12571,8,FALSE)</f>
        <v>Si</v>
      </c>
      <c r="K14" s="132" t="str">
        <f>VLOOKUP(E14,VIP!$A$2:$O16145,6,0)</f>
        <v>SI</v>
      </c>
      <c r="L14" s="138" t="s">
        <v>2213</v>
      </c>
      <c r="M14" s="143" t="s">
        <v>2533</v>
      </c>
      <c r="N14" s="94" t="s">
        <v>2444</v>
      </c>
      <c r="O14" s="132" t="s">
        <v>2446</v>
      </c>
      <c r="P14" s="138"/>
      <c r="Q14" s="146">
        <v>44440.321655092594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2734</v>
      </c>
      <c r="C15" s="95">
        <v>44440.117442129631</v>
      </c>
      <c r="D15" s="95" t="s">
        <v>2174</v>
      </c>
      <c r="E15" s="124">
        <v>971</v>
      </c>
      <c r="F15" s="132" t="str">
        <f>VLOOKUP(E15,VIP!$A$2:$O15696,2,0)</f>
        <v>DRBR24U</v>
      </c>
      <c r="G15" s="132" t="str">
        <f>VLOOKUP(E15,'LISTADO ATM'!$A$2:$B$900,2,0)</f>
        <v xml:space="preserve">ATM Club Banreservas I </v>
      </c>
      <c r="H15" s="132" t="str">
        <f>VLOOKUP(E15,VIP!$A$2:$O20657,7,FALSE)</f>
        <v>Si</v>
      </c>
      <c r="I15" s="132" t="str">
        <f>VLOOKUP(E15,VIP!$A$2:$O12622,8,FALSE)</f>
        <v>Si</v>
      </c>
      <c r="J15" s="132" t="str">
        <f>VLOOKUP(E15,VIP!$A$2:$O12572,8,FALSE)</f>
        <v>Si</v>
      </c>
      <c r="K15" s="132" t="str">
        <f>VLOOKUP(E15,VIP!$A$2:$O16146,6,0)</f>
        <v>NO</v>
      </c>
      <c r="L15" s="138" t="s">
        <v>2213</v>
      </c>
      <c r="M15" s="143" t="s">
        <v>2533</v>
      </c>
      <c r="N15" s="94" t="s">
        <v>2444</v>
      </c>
      <c r="O15" s="132" t="s">
        <v>2446</v>
      </c>
      <c r="P15" s="138"/>
      <c r="Q15" s="146">
        <v>44440.323981481481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2772</v>
      </c>
      <c r="C16" s="95">
        <v>44440.388460648152</v>
      </c>
      <c r="D16" s="95" t="s">
        <v>2174</v>
      </c>
      <c r="E16" s="124">
        <v>685</v>
      </c>
      <c r="F16" s="132" t="str">
        <f>VLOOKUP(E16,VIP!$A$2:$O15716,2,0)</f>
        <v>DRBR685</v>
      </c>
      <c r="G16" s="132" t="str">
        <f>VLOOKUP(E16,'LISTADO ATM'!$A$2:$B$900,2,0)</f>
        <v>ATM Autoservicio UASD</v>
      </c>
      <c r="H16" s="132" t="str">
        <f>VLOOKUP(E16,VIP!$A$2:$O20677,7,FALSE)</f>
        <v>NO</v>
      </c>
      <c r="I16" s="132" t="str">
        <f>VLOOKUP(E16,VIP!$A$2:$O12642,8,FALSE)</f>
        <v>SI</v>
      </c>
      <c r="J16" s="132" t="str">
        <f>VLOOKUP(E16,VIP!$A$2:$O12592,8,FALSE)</f>
        <v>SI</v>
      </c>
      <c r="K16" s="132" t="str">
        <f>VLOOKUP(E16,VIP!$A$2:$O16166,6,0)</f>
        <v>NO</v>
      </c>
      <c r="L16" s="138" t="s">
        <v>2213</v>
      </c>
      <c r="M16" s="143" t="s">
        <v>2533</v>
      </c>
      <c r="N16" s="94" t="s">
        <v>2623</v>
      </c>
      <c r="O16" s="132" t="s">
        <v>2446</v>
      </c>
      <c r="P16" s="138"/>
      <c r="Q16" s="146">
        <v>44440.513425925928</v>
      </c>
    </row>
    <row r="17" spans="1:17" s="121" customFormat="1" ht="18" x14ac:dyDescent="0.25">
      <c r="A17" s="132" t="str">
        <f>VLOOKUP(E17,'LISTADO ATM'!$A$2:$C$901,3,0)</f>
        <v>NORTE</v>
      </c>
      <c r="B17" s="124" t="s">
        <v>2777</v>
      </c>
      <c r="C17" s="95">
        <v>44440.373553240737</v>
      </c>
      <c r="D17" s="95" t="s">
        <v>2175</v>
      </c>
      <c r="E17" s="124">
        <v>380</v>
      </c>
      <c r="F17" s="132" t="str">
        <f>VLOOKUP(E17,VIP!$A$2:$O15722,2,0)</f>
        <v>DRBR380</v>
      </c>
      <c r="G17" s="132" t="str">
        <f>VLOOKUP(E17,'LISTADO ATM'!$A$2:$B$900,2,0)</f>
        <v xml:space="preserve">ATM Oficina Navarrete </v>
      </c>
      <c r="H17" s="132" t="str">
        <f>VLOOKUP(E17,VIP!$A$2:$O20683,7,FALSE)</f>
        <v>Si</v>
      </c>
      <c r="I17" s="132" t="str">
        <f>VLOOKUP(E17,VIP!$A$2:$O12648,8,FALSE)</f>
        <v>Si</v>
      </c>
      <c r="J17" s="132" t="str">
        <f>VLOOKUP(E17,VIP!$A$2:$O12598,8,FALSE)</f>
        <v>Si</v>
      </c>
      <c r="K17" s="132" t="str">
        <f>VLOOKUP(E17,VIP!$A$2:$O16172,6,0)</f>
        <v>NO</v>
      </c>
      <c r="L17" s="138" t="s">
        <v>2213</v>
      </c>
      <c r="M17" s="143" t="s">
        <v>2533</v>
      </c>
      <c r="N17" s="94" t="s">
        <v>2444</v>
      </c>
      <c r="O17" s="132" t="s">
        <v>2581</v>
      </c>
      <c r="P17" s="138"/>
      <c r="Q17" s="146">
        <v>44440.516296296293</v>
      </c>
    </row>
    <row r="18" spans="1:17" s="121" customFormat="1" ht="18" x14ac:dyDescent="0.25">
      <c r="A18" s="132" t="str">
        <f>VLOOKUP(E18,'LISTADO ATM'!$A$2:$C$901,3,0)</f>
        <v>NORTE</v>
      </c>
      <c r="B18" s="124" t="s">
        <v>2688</v>
      </c>
      <c r="C18" s="95">
        <v>44439.719606481478</v>
      </c>
      <c r="D18" s="95" t="s">
        <v>2175</v>
      </c>
      <c r="E18" s="124">
        <v>397</v>
      </c>
      <c r="F18" s="132" t="str">
        <f>VLOOKUP(E18,VIP!$A$2:$O15627,2,0)</f>
        <v>DRBR397</v>
      </c>
      <c r="G18" s="132" t="str">
        <f>VLOOKUP(E18,'LISTADO ATM'!$A$2:$B$900,2,0)</f>
        <v xml:space="preserve">ATM Autobanco San Francisco de Macoris </v>
      </c>
      <c r="H18" s="132" t="str">
        <f>VLOOKUP(E18,VIP!$A$2:$O20588,7,FALSE)</f>
        <v>Si</v>
      </c>
      <c r="I18" s="132" t="str">
        <f>VLOOKUP(E18,VIP!$A$2:$O12553,8,FALSE)</f>
        <v>Si</v>
      </c>
      <c r="J18" s="132" t="str">
        <f>VLOOKUP(E18,VIP!$A$2:$O12503,8,FALSE)</f>
        <v>Si</v>
      </c>
      <c r="K18" s="132" t="str">
        <f>VLOOKUP(E18,VIP!$A$2:$O16077,6,0)</f>
        <v>NO</v>
      </c>
      <c r="L18" s="138" t="s">
        <v>2213</v>
      </c>
      <c r="M18" s="143" t="s">
        <v>2533</v>
      </c>
      <c r="N18" s="94" t="s">
        <v>2444</v>
      </c>
      <c r="O18" s="132" t="s">
        <v>2581</v>
      </c>
      <c r="P18" s="138"/>
      <c r="Q18" s="146">
        <v>44440.536990740744</v>
      </c>
    </row>
    <row r="19" spans="1:17" s="121" customFormat="1" ht="18" x14ac:dyDescent="0.25">
      <c r="A19" s="132" t="str">
        <f>VLOOKUP(E19,'LISTADO ATM'!$A$2:$C$901,3,0)</f>
        <v>NORTE</v>
      </c>
      <c r="B19" s="124" t="s">
        <v>2691</v>
      </c>
      <c r="C19" s="95">
        <v>44439.693472222221</v>
      </c>
      <c r="D19" s="95" t="s">
        <v>2175</v>
      </c>
      <c r="E19" s="124">
        <v>97</v>
      </c>
      <c r="F19" s="132" t="str">
        <f>VLOOKUP(E19,VIP!$A$2:$O15589,2,0)</f>
        <v>DRBR097</v>
      </c>
      <c r="G19" s="132" t="str">
        <f>VLOOKUP(E19,'LISTADO ATM'!$A$2:$B$900,2,0)</f>
        <v xml:space="preserve">ATM Oficina Villa Riva </v>
      </c>
      <c r="H19" s="132" t="str">
        <f>VLOOKUP(E19,VIP!$A$2:$O20550,7,FALSE)</f>
        <v>Si</v>
      </c>
      <c r="I19" s="132" t="str">
        <f>VLOOKUP(E19,VIP!$A$2:$O12515,8,FALSE)</f>
        <v>Si</v>
      </c>
      <c r="J19" s="132" t="str">
        <f>VLOOKUP(E19,VIP!$A$2:$O12465,8,FALSE)</f>
        <v>Si</v>
      </c>
      <c r="K19" s="132" t="str">
        <f>VLOOKUP(E19,VIP!$A$2:$O16039,6,0)</f>
        <v>NO</v>
      </c>
      <c r="L19" s="138" t="s">
        <v>2213</v>
      </c>
      <c r="M19" s="143" t="s">
        <v>2533</v>
      </c>
      <c r="N19" s="94" t="s">
        <v>2444</v>
      </c>
      <c r="O19" s="132" t="s">
        <v>2581</v>
      </c>
      <c r="P19" s="138"/>
      <c r="Q19" s="146">
        <v>44440.543275462966</v>
      </c>
    </row>
    <row r="20" spans="1:17" s="121" customFormat="1" ht="18" x14ac:dyDescent="0.25">
      <c r="A20" s="132" t="str">
        <f>VLOOKUP(E20,'LISTADO ATM'!$A$2:$C$901,3,0)</f>
        <v>ESTE</v>
      </c>
      <c r="B20" s="124" t="s">
        <v>2654</v>
      </c>
      <c r="C20" s="95">
        <v>44439.586412037039</v>
      </c>
      <c r="D20" s="95" t="s">
        <v>2174</v>
      </c>
      <c r="E20" s="124">
        <v>803</v>
      </c>
      <c r="F20" s="132" t="str">
        <f>VLOOKUP(E20,VIP!$A$2:$O15673,2,0)</f>
        <v>DRBR803</v>
      </c>
      <c r="G20" s="132" t="str">
        <f>VLOOKUP(E20,'LISTADO ATM'!$A$2:$B$900,2,0)</f>
        <v xml:space="preserve">ATM Hotel Be Live Canoa (Bayahibe) I </v>
      </c>
      <c r="H20" s="132" t="str">
        <f>VLOOKUP(E20,VIP!$A$2:$O20634,7,FALSE)</f>
        <v>Si</v>
      </c>
      <c r="I20" s="132" t="str">
        <f>VLOOKUP(E20,VIP!$A$2:$O12599,8,FALSE)</f>
        <v>Si</v>
      </c>
      <c r="J20" s="132" t="str">
        <f>VLOOKUP(E20,VIP!$A$2:$O12549,8,FALSE)</f>
        <v>Si</v>
      </c>
      <c r="K20" s="132" t="str">
        <f>VLOOKUP(E20,VIP!$A$2:$O16123,6,0)</f>
        <v>NO</v>
      </c>
      <c r="L20" s="138" t="s">
        <v>2213</v>
      </c>
      <c r="M20" s="143" t="s">
        <v>2533</v>
      </c>
      <c r="N20" s="94" t="s">
        <v>2444</v>
      </c>
      <c r="O20" s="132" t="s">
        <v>2446</v>
      </c>
      <c r="P20" s="138"/>
      <c r="Q20" s="146">
        <v>44440.550057870372</v>
      </c>
    </row>
    <row r="21" spans="1:17" s="121" customFormat="1" ht="18" x14ac:dyDescent="0.25">
      <c r="A21" s="132" t="str">
        <f>VLOOKUP(E21,'LISTADO ATM'!$A$2:$C$901,3,0)</f>
        <v>NORTE</v>
      </c>
      <c r="B21" s="124" t="s">
        <v>2689</v>
      </c>
      <c r="C21" s="95">
        <v>44439.716770833336</v>
      </c>
      <c r="D21" s="95" t="s">
        <v>2175</v>
      </c>
      <c r="E21" s="124">
        <v>520</v>
      </c>
      <c r="F21" s="132" t="str">
        <f>VLOOKUP(E21,VIP!$A$2:$O15642,2,0)</f>
        <v>DRBR520</v>
      </c>
      <c r="G21" s="132" t="str">
        <f>VLOOKUP(E21,'LISTADO ATM'!$A$2:$B$900,2,0)</f>
        <v xml:space="preserve">ATM Cooperativa Navarrete (COOPNAVA) </v>
      </c>
      <c r="H21" s="132" t="str">
        <f>VLOOKUP(E21,VIP!$A$2:$O20603,7,FALSE)</f>
        <v>Si</v>
      </c>
      <c r="I21" s="132" t="str">
        <f>VLOOKUP(E21,VIP!$A$2:$O12568,8,FALSE)</f>
        <v>Si</v>
      </c>
      <c r="J21" s="132" t="str">
        <f>VLOOKUP(E21,VIP!$A$2:$O12518,8,FALSE)</f>
        <v>Si</v>
      </c>
      <c r="K21" s="132" t="str">
        <f>VLOOKUP(E21,VIP!$A$2:$O16092,6,0)</f>
        <v>NO</v>
      </c>
      <c r="L21" s="138" t="s">
        <v>2213</v>
      </c>
      <c r="M21" s="143" t="s">
        <v>2533</v>
      </c>
      <c r="N21" s="94" t="s">
        <v>2444</v>
      </c>
      <c r="O21" s="132" t="s">
        <v>2581</v>
      </c>
      <c r="P21" s="138"/>
      <c r="Q21" s="146">
        <v>44440.550335648149</v>
      </c>
    </row>
    <row r="22" spans="1:17" s="121" customFormat="1" ht="18" x14ac:dyDescent="0.25">
      <c r="A22" s="132" t="str">
        <f>VLOOKUP(E22,'LISTADO ATM'!$A$2:$C$901,3,0)</f>
        <v>SUR</v>
      </c>
      <c r="B22" s="124" t="s">
        <v>2692</v>
      </c>
      <c r="C22" s="95">
        <v>44439.690266203703</v>
      </c>
      <c r="D22" s="95" t="s">
        <v>2174</v>
      </c>
      <c r="E22" s="124">
        <v>870</v>
      </c>
      <c r="F22" s="132" t="str">
        <f>VLOOKUP(E22,VIP!$A$2:$O15578,2,0)</f>
        <v>DRBR870</v>
      </c>
      <c r="G22" s="132" t="str">
        <f>VLOOKUP(E22,'LISTADO ATM'!$A$2:$B$900,2,0)</f>
        <v xml:space="preserve">ATM Willbes Dominicana (Barahona) </v>
      </c>
      <c r="H22" s="132" t="str">
        <f>VLOOKUP(E22,VIP!$A$2:$O20539,7,FALSE)</f>
        <v>Si</v>
      </c>
      <c r="I22" s="132" t="str">
        <f>VLOOKUP(E22,VIP!$A$2:$O12504,8,FALSE)</f>
        <v>Si</v>
      </c>
      <c r="J22" s="132" t="str">
        <f>VLOOKUP(E22,VIP!$A$2:$O12454,8,FALSE)</f>
        <v>Si</v>
      </c>
      <c r="K22" s="132" t="str">
        <f>VLOOKUP(E22,VIP!$A$2:$O16028,6,0)</f>
        <v>NO</v>
      </c>
      <c r="L22" s="138" t="s">
        <v>2213</v>
      </c>
      <c r="M22" s="143" t="s">
        <v>2533</v>
      </c>
      <c r="N22" s="94" t="s">
        <v>2623</v>
      </c>
      <c r="O22" s="132" t="s">
        <v>2446</v>
      </c>
      <c r="P22" s="138"/>
      <c r="Q22" s="146">
        <v>44440.5546875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2653</v>
      </c>
      <c r="C23" s="95">
        <v>44439.586875000001</v>
      </c>
      <c r="D23" s="95" t="s">
        <v>2174</v>
      </c>
      <c r="E23" s="124">
        <v>410</v>
      </c>
      <c r="F23" s="132" t="str">
        <f>VLOOKUP(E23,VIP!$A$2:$O15631,2,0)</f>
        <v>DRBR410</v>
      </c>
      <c r="G23" s="132" t="str">
        <f>VLOOKUP(E23,'LISTADO ATM'!$A$2:$B$900,2,0)</f>
        <v xml:space="preserve">ATM Oficina Las Palmas de Herrera II </v>
      </c>
      <c r="H23" s="132" t="str">
        <f>VLOOKUP(E23,VIP!$A$2:$O20592,7,FALSE)</f>
        <v>Si</v>
      </c>
      <c r="I23" s="132" t="str">
        <f>VLOOKUP(E23,VIP!$A$2:$O12557,8,FALSE)</f>
        <v>Si</v>
      </c>
      <c r="J23" s="132" t="str">
        <f>VLOOKUP(E23,VIP!$A$2:$O12507,8,FALSE)</f>
        <v>Si</v>
      </c>
      <c r="K23" s="132" t="str">
        <f>VLOOKUP(E23,VIP!$A$2:$O16081,6,0)</f>
        <v>NO</v>
      </c>
      <c r="L23" s="138" t="s">
        <v>2213</v>
      </c>
      <c r="M23" s="143" t="s">
        <v>2533</v>
      </c>
      <c r="N23" s="94" t="s">
        <v>2444</v>
      </c>
      <c r="O23" s="132" t="s">
        <v>2446</v>
      </c>
      <c r="P23" s="138"/>
      <c r="Q23" s="146">
        <v>44440.557824074072</v>
      </c>
    </row>
    <row r="24" spans="1:17" s="121" customFormat="1" ht="18" x14ac:dyDescent="0.25">
      <c r="A24" s="132" t="str">
        <f>VLOOKUP(E24,'LISTADO ATM'!$A$2:$C$901,3,0)</f>
        <v>ESTE</v>
      </c>
      <c r="B24" s="124">
        <v>3336007272</v>
      </c>
      <c r="C24" s="95">
        <v>44438.735462962963</v>
      </c>
      <c r="D24" s="95" t="s">
        <v>2174</v>
      </c>
      <c r="E24" s="124">
        <v>368</v>
      </c>
      <c r="F24" s="132" t="str">
        <f>VLOOKUP(E24,VIP!$A$2:$O15623,2,0)</f>
        <v xml:space="preserve">DRBR368 </v>
      </c>
      <c r="G24" s="132" t="str">
        <f>VLOOKUP(E24,'LISTADO ATM'!$A$2:$B$900,2,0)</f>
        <v>ATM Ayuntamiento Peralvillo</v>
      </c>
      <c r="H24" s="132" t="str">
        <f>VLOOKUP(E24,VIP!$A$2:$O20584,7,FALSE)</f>
        <v>N/A</v>
      </c>
      <c r="I24" s="132" t="str">
        <f>VLOOKUP(E24,VIP!$A$2:$O12549,8,FALSE)</f>
        <v>N/A</v>
      </c>
      <c r="J24" s="132" t="str">
        <f>VLOOKUP(E24,VIP!$A$2:$O12499,8,FALSE)</f>
        <v>N/A</v>
      </c>
      <c r="K24" s="132" t="str">
        <f>VLOOKUP(E24,VIP!$A$2:$O16073,6,0)</f>
        <v>N/A</v>
      </c>
      <c r="L24" s="138" t="s">
        <v>2213</v>
      </c>
      <c r="M24" s="143" t="s">
        <v>2533</v>
      </c>
      <c r="N24" s="94" t="s">
        <v>2444</v>
      </c>
      <c r="O24" s="132" t="s">
        <v>2446</v>
      </c>
      <c r="P24" s="138"/>
      <c r="Q24" s="146">
        <v>44440.559583333335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3336007288</v>
      </c>
      <c r="C25" s="95">
        <v>44438.745555555557</v>
      </c>
      <c r="D25" s="95" t="s">
        <v>2174</v>
      </c>
      <c r="E25" s="124">
        <v>718</v>
      </c>
      <c r="F25" s="132" t="str">
        <f>VLOOKUP(E25,VIP!$A$2:$O15663,2,0)</f>
        <v>DRBR24Y</v>
      </c>
      <c r="G25" s="132" t="str">
        <f>VLOOKUP(E25,'LISTADO ATM'!$A$2:$B$900,2,0)</f>
        <v xml:space="preserve">ATM Feria Ganadera </v>
      </c>
      <c r="H25" s="132" t="str">
        <f>VLOOKUP(E25,VIP!$A$2:$O20624,7,FALSE)</f>
        <v>Si</v>
      </c>
      <c r="I25" s="132" t="str">
        <f>VLOOKUP(E25,VIP!$A$2:$O12589,8,FALSE)</f>
        <v>Si</v>
      </c>
      <c r="J25" s="132" t="str">
        <f>VLOOKUP(E25,VIP!$A$2:$O12539,8,FALSE)</f>
        <v>Si</v>
      </c>
      <c r="K25" s="132" t="str">
        <f>VLOOKUP(E25,VIP!$A$2:$O16113,6,0)</f>
        <v>NO</v>
      </c>
      <c r="L25" s="138" t="s">
        <v>2213</v>
      </c>
      <c r="M25" s="143" t="s">
        <v>2533</v>
      </c>
      <c r="N25" s="94" t="s">
        <v>2444</v>
      </c>
      <c r="O25" s="132" t="s">
        <v>2446</v>
      </c>
      <c r="P25" s="138"/>
      <c r="Q25" s="146">
        <v>44440.559583333335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2656</v>
      </c>
      <c r="C26" s="95">
        <v>44439.583703703705</v>
      </c>
      <c r="D26" s="95" t="s">
        <v>2174</v>
      </c>
      <c r="E26" s="124">
        <v>790</v>
      </c>
      <c r="F26" s="132" t="str">
        <f>VLOOKUP(E26,VIP!$A$2:$O15671,2,0)</f>
        <v>DRBR16I</v>
      </c>
      <c r="G26" s="132" t="str">
        <f>VLOOKUP(E26,'LISTADO ATM'!$A$2:$B$900,2,0)</f>
        <v xml:space="preserve">ATM Oficina Bella Vista Mall I </v>
      </c>
      <c r="H26" s="132" t="str">
        <f>VLOOKUP(E26,VIP!$A$2:$O20632,7,FALSE)</f>
        <v>Si</v>
      </c>
      <c r="I26" s="132" t="str">
        <f>VLOOKUP(E26,VIP!$A$2:$O12597,8,FALSE)</f>
        <v>Si</v>
      </c>
      <c r="J26" s="132" t="str">
        <f>VLOOKUP(E26,VIP!$A$2:$O12547,8,FALSE)</f>
        <v>Si</v>
      </c>
      <c r="K26" s="132" t="str">
        <f>VLOOKUP(E26,VIP!$A$2:$O16121,6,0)</f>
        <v>SI</v>
      </c>
      <c r="L26" s="138" t="s">
        <v>2213</v>
      </c>
      <c r="M26" s="143" t="s">
        <v>2533</v>
      </c>
      <c r="N26" s="94" t="s">
        <v>2444</v>
      </c>
      <c r="O26" s="132" t="s">
        <v>2446</v>
      </c>
      <c r="P26" s="138"/>
      <c r="Q26" s="146">
        <v>44440.559791666667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2632</v>
      </c>
      <c r="C27" s="95">
        <v>44439.212592592594</v>
      </c>
      <c r="D27" s="95" t="s">
        <v>2174</v>
      </c>
      <c r="E27" s="124">
        <v>498</v>
      </c>
      <c r="F27" s="132" t="str">
        <f>VLOOKUP(E27,VIP!$A$2:$O15637,2,0)</f>
        <v>DRBR498</v>
      </c>
      <c r="G27" s="132" t="str">
        <f>VLOOKUP(E27,'LISTADO ATM'!$A$2:$B$900,2,0)</f>
        <v xml:space="preserve">ATM Estación Sunix 27 de Febrero </v>
      </c>
      <c r="H27" s="132" t="str">
        <f>VLOOKUP(E27,VIP!$A$2:$O20598,7,FALSE)</f>
        <v>Si</v>
      </c>
      <c r="I27" s="132" t="str">
        <f>VLOOKUP(E27,VIP!$A$2:$O12563,8,FALSE)</f>
        <v>Si</v>
      </c>
      <c r="J27" s="132" t="str">
        <f>VLOOKUP(E27,VIP!$A$2:$O12513,8,FALSE)</f>
        <v>Si</v>
      </c>
      <c r="K27" s="132" t="str">
        <f>VLOOKUP(E27,VIP!$A$2:$O16087,6,0)</f>
        <v>NO</v>
      </c>
      <c r="L27" s="138" t="s">
        <v>2213</v>
      </c>
      <c r="M27" s="143" t="s">
        <v>2533</v>
      </c>
      <c r="N27" s="94" t="s">
        <v>2444</v>
      </c>
      <c r="O27" s="132" t="s">
        <v>2446</v>
      </c>
      <c r="P27" s="138"/>
      <c r="Q27" s="146">
        <v>44440.563379629632</v>
      </c>
    </row>
    <row r="28" spans="1:17" s="121" customFormat="1" ht="18" x14ac:dyDescent="0.25">
      <c r="A28" s="132" t="str">
        <f>VLOOKUP(E28,'LISTADO ATM'!$A$2:$C$901,3,0)</f>
        <v>ESTE</v>
      </c>
      <c r="B28" s="124" t="s">
        <v>2634</v>
      </c>
      <c r="C28" s="95">
        <v>44439.210335648146</v>
      </c>
      <c r="D28" s="95" t="s">
        <v>2174</v>
      </c>
      <c r="E28" s="124">
        <v>111</v>
      </c>
      <c r="F28" s="132" t="str">
        <f>VLOOKUP(E28,VIP!$A$2:$O15591,2,0)</f>
        <v>DRBR111</v>
      </c>
      <c r="G28" s="132" t="str">
        <f>VLOOKUP(E28,'LISTADO ATM'!$A$2:$B$900,2,0)</f>
        <v xml:space="preserve">ATM Oficina San Pedro </v>
      </c>
      <c r="H28" s="132" t="str">
        <f>VLOOKUP(E28,VIP!$A$2:$O20552,7,FALSE)</f>
        <v>Si</v>
      </c>
      <c r="I28" s="132" t="str">
        <f>VLOOKUP(E28,VIP!$A$2:$O12517,8,FALSE)</f>
        <v>Si</v>
      </c>
      <c r="J28" s="132" t="str">
        <f>VLOOKUP(E28,VIP!$A$2:$O12467,8,FALSE)</f>
        <v>Si</v>
      </c>
      <c r="K28" s="132" t="str">
        <f>VLOOKUP(E28,VIP!$A$2:$O16041,6,0)</f>
        <v>SI</v>
      </c>
      <c r="L28" s="138" t="s">
        <v>2213</v>
      </c>
      <c r="M28" s="143" t="s">
        <v>2533</v>
      </c>
      <c r="N28" s="94" t="s">
        <v>2444</v>
      </c>
      <c r="O28" s="132" t="s">
        <v>2446</v>
      </c>
      <c r="P28" s="138"/>
      <c r="Q28" s="146">
        <v>44440.565138888887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2635</v>
      </c>
      <c r="C29" s="95">
        <v>44439.208229166667</v>
      </c>
      <c r="D29" s="95" t="s">
        <v>2174</v>
      </c>
      <c r="E29" s="124">
        <v>917</v>
      </c>
      <c r="F29" s="132" t="str">
        <f>VLOOKUP(E29,VIP!$A$2:$O15685,2,0)</f>
        <v>DRBR01B</v>
      </c>
      <c r="G29" s="132" t="str">
        <f>VLOOKUP(E29,'LISTADO ATM'!$A$2:$B$900,2,0)</f>
        <v xml:space="preserve">ATM Oficina Los Mina </v>
      </c>
      <c r="H29" s="132" t="str">
        <f>VLOOKUP(E29,VIP!$A$2:$O20646,7,FALSE)</f>
        <v>Si</v>
      </c>
      <c r="I29" s="132" t="str">
        <f>VLOOKUP(E29,VIP!$A$2:$O12611,8,FALSE)</f>
        <v>Si</v>
      </c>
      <c r="J29" s="132" t="str">
        <f>VLOOKUP(E29,VIP!$A$2:$O12561,8,FALSE)</f>
        <v>Si</v>
      </c>
      <c r="K29" s="132" t="str">
        <f>VLOOKUP(E29,VIP!$A$2:$O16135,6,0)</f>
        <v>NO</v>
      </c>
      <c r="L29" s="138" t="s">
        <v>2213</v>
      </c>
      <c r="M29" s="143" t="s">
        <v>2533</v>
      </c>
      <c r="N29" s="94" t="s">
        <v>2444</v>
      </c>
      <c r="O29" s="132" t="s">
        <v>2446</v>
      </c>
      <c r="P29" s="138"/>
      <c r="Q29" s="146">
        <v>44440.565613425926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3336007385</v>
      </c>
      <c r="C30" s="95">
        <v>44438.856990740744</v>
      </c>
      <c r="D30" s="95" t="s">
        <v>2174</v>
      </c>
      <c r="E30" s="124">
        <v>911</v>
      </c>
      <c r="F30" s="132" t="str">
        <f>VLOOKUP(E30,VIP!$A$2:$O15683,2,0)</f>
        <v>DRBR911</v>
      </c>
      <c r="G30" s="132" t="str">
        <f>VLOOKUP(E30,'LISTADO ATM'!$A$2:$B$900,2,0)</f>
        <v xml:space="preserve">ATM Oficina Venezuela II </v>
      </c>
      <c r="H30" s="132" t="str">
        <f>VLOOKUP(E30,VIP!$A$2:$O20644,7,FALSE)</f>
        <v>Si</v>
      </c>
      <c r="I30" s="132" t="str">
        <f>VLOOKUP(E30,VIP!$A$2:$O12609,8,FALSE)</f>
        <v>Si</v>
      </c>
      <c r="J30" s="132" t="str">
        <f>VLOOKUP(E30,VIP!$A$2:$O12559,8,FALSE)</f>
        <v>Si</v>
      </c>
      <c r="K30" s="132" t="str">
        <f>VLOOKUP(E30,VIP!$A$2:$O16133,6,0)</f>
        <v>SI</v>
      </c>
      <c r="L30" s="138" t="s">
        <v>2213</v>
      </c>
      <c r="M30" s="143" t="s">
        <v>2533</v>
      </c>
      <c r="N30" s="94" t="s">
        <v>2444</v>
      </c>
      <c r="O30" s="132" t="s">
        <v>2446</v>
      </c>
      <c r="P30" s="138"/>
      <c r="Q30" s="146">
        <v>44440.566979166666</v>
      </c>
    </row>
    <row r="31" spans="1:17" s="121" customFormat="1" ht="18" x14ac:dyDescent="0.25">
      <c r="A31" s="132" t="str">
        <f>VLOOKUP(E31,'LISTADO ATM'!$A$2:$C$901,3,0)</f>
        <v>NORTE</v>
      </c>
      <c r="B31" s="124" t="s">
        <v>2783</v>
      </c>
      <c r="C31" s="95">
        <v>44440.453622685185</v>
      </c>
      <c r="D31" s="95" t="s">
        <v>2460</v>
      </c>
      <c r="E31" s="124">
        <v>333</v>
      </c>
      <c r="F31" s="132" t="str">
        <f>VLOOKUP(E31,VIP!$A$2:$O15727,2,0)</f>
        <v>DRBR333</v>
      </c>
      <c r="G31" s="132" t="str">
        <f>VLOOKUP(E31,'LISTADO ATM'!$A$2:$B$900,2,0)</f>
        <v>ATM Oficina Turey Maimón</v>
      </c>
      <c r="H31" s="132" t="str">
        <f>VLOOKUP(E31,VIP!$A$2:$O20688,7,FALSE)</f>
        <v>Si</v>
      </c>
      <c r="I31" s="132" t="str">
        <f>VLOOKUP(E31,VIP!$A$2:$O12653,8,FALSE)</f>
        <v>Si</v>
      </c>
      <c r="J31" s="132" t="str">
        <f>VLOOKUP(E31,VIP!$A$2:$O12603,8,FALSE)</f>
        <v>Si</v>
      </c>
      <c r="K31" s="132" t="str">
        <f>VLOOKUP(E31,VIP!$A$2:$O16177,6,0)</f>
        <v>NO</v>
      </c>
      <c r="L31" s="138" t="s">
        <v>2213</v>
      </c>
      <c r="M31" s="143" t="s">
        <v>2533</v>
      </c>
      <c r="N31" s="143" t="s">
        <v>2649</v>
      </c>
      <c r="O31" s="132" t="s">
        <v>2787</v>
      </c>
      <c r="P31" s="138" t="s">
        <v>2792</v>
      </c>
      <c r="Q31" s="143" t="s">
        <v>2789</v>
      </c>
    </row>
    <row r="32" spans="1:17" s="121" customFormat="1" ht="18" x14ac:dyDescent="0.25">
      <c r="A32" s="132" t="str">
        <f>VLOOKUP(E32,'LISTADO ATM'!$A$2:$C$901,3,0)</f>
        <v>NORTE</v>
      </c>
      <c r="B32" s="124" t="s">
        <v>2782</v>
      </c>
      <c r="C32" s="95">
        <v>44440.455266203702</v>
      </c>
      <c r="D32" s="95" t="s">
        <v>2460</v>
      </c>
      <c r="E32" s="124">
        <v>502</v>
      </c>
      <c r="F32" s="132" t="str">
        <f>VLOOKUP(E32,VIP!$A$2:$O15726,2,0)</f>
        <v>DRBR502</v>
      </c>
      <c r="G32" s="132" t="str">
        <f>VLOOKUP(E32,'LISTADO ATM'!$A$2:$B$900,2,0)</f>
        <v xml:space="preserve">ATM Materno Infantil de (Santiago) </v>
      </c>
      <c r="H32" s="132" t="str">
        <f>VLOOKUP(E32,VIP!$A$2:$O20687,7,FALSE)</f>
        <v>Si</v>
      </c>
      <c r="I32" s="132" t="str">
        <f>VLOOKUP(E32,VIP!$A$2:$O12652,8,FALSE)</f>
        <v>Si</v>
      </c>
      <c r="J32" s="132" t="str">
        <f>VLOOKUP(E32,VIP!$A$2:$O12602,8,FALSE)</f>
        <v>Si</v>
      </c>
      <c r="K32" s="132" t="str">
        <f>VLOOKUP(E32,VIP!$A$2:$O16176,6,0)</f>
        <v>NO</v>
      </c>
      <c r="L32" s="138" t="s">
        <v>2213</v>
      </c>
      <c r="M32" s="143" t="s">
        <v>2533</v>
      </c>
      <c r="N32" s="143" t="s">
        <v>2649</v>
      </c>
      <c r="O32" s="132" t="s">
        <v>2787</v>
      </c>
      <c r="P32" s="138" t="s">
        <v>2792</v>
      </c>
      <c r="Q32" s="143" t="s">
        <v>2789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2652</v>
      </c>
      <c r="C33" s="95">
        <v>44439.599363425928</v>
      </c>
      <c r="D33" s="95" t="s">
        <v>2174</v>
      </c>
      <c r="E33" s="124">
        <v>586</v>
      </c>
      <c r="F33" s="132" t="str">
        <f>VLOOKUP(E33,VIP!$A$2:$O15649,2,0)</f>
        <v>DRBR01Q</v>
      </c>
      <c r="G33" s="132" t="str">
        <f>VLOOKUP(E33,'LISTADO ATM'!$A$2:$B$900,2,0)</f>
        <v xml:space="preserve">ATM Palacio de Justicia D.N. </v>
      </c>
      <c r="H33" s="132" t="str">
        <f>VLOOKUP(E33,VIP!$A$2:$O20610,7,FALSE)</f>
        <v>Si</v>
      </c>
      <c r="I33" s="132" t="str">
        <f>VLOOKUP(E33,VIP!$A$2:$O12575,8,FALSE)</f>
        <v>Si</v>
      </c>
      <c r="J33" s="132" t="str">
        <f>VLOOKUP(E33,VIP!$A$2:$O12525,8,FALSE)</f>
        <v>Si</v>
      </c>
      <c r="K33" s="132" t="str">
        <f>VLOOKUP(E33,VIP!$A$2:$O16099,6,0)</f>
        <v>NO</v>
      </c>
      <c r="L33" s="138" t="s">
        <v>2239</v>
      </c>
      <c r="M33" s="143" t="s">
        <v>2533</v>
      </c>
      <c r="N33" s="94" t="s">
        <v>2444</v>
      </c>
      <c r="O33" s="132" t="s">
        <v>2446</v>
      </c>
      <c r="P33" s="138"/>
      <c r="Q33" s="146">
        <v>44205.77847222222</v>
      </c>
    </row>
    <row r="34" spans="1:17" s="121" customFormat="1" ht="18" x14ac:dyDescent="0.25">
      <c r="A34" s="132" t="str">
        <f>VLOOKUP(E34,'LISTADO ATM'!$A$2:$C$901,3,0)</f>
        <v>NORTE</v>
      </c>
      <c r="B34" s="124" t="s">
        <v>2736</v>
      </c>
      <c r="C34" s="95">
        <v>44440.105578703704</v>
      </c>
      <c r="D34" s="95" t="s">
        <v>2175</v>
      </c>
      <c r="E34" s="124">
        <v>728</v>
      </c>
      <c r="F34" s="132" t="str">
        <f>VLOOKUP(E34,VIP!$A$2:$O15664,2,0)</f>
        <v>DRBR051</v>
      </c>
      <c r="G34" s="132" t="str">
        <f>VLOOKUP(E34,'LISTADO ATM'!$A$2:$B$900,2,0)</f>
        <v xml:space="preserve">ATM UNP La Vega Oficina Regional Norcentral </v>
      </c>
      <c r="H34" s="132" t="str">
        <f>VLOOKUP(E34,VIP!$A$2:$O20625,7,FALSE)</f>
        <v>Si</v>
      </c>
      <c r="I34" s="132" t="str">
        <f>VLOOKUP(E34,VIP!$A$2:$O12590,8,FALSE)</f>
        <v>Si</v>
      </c>
      <c r="J34" s="132" t="str">
        <f>VLOOKUP(E34,VIP!$A$2:$O12540,8,FALSE)</f>
        <v>Si</v>
      </c>
      <c r="K34" s="132" t="str">
        <f>VLOOKUP(E34,VIP!$A$2:$O16114,6,0)</f>
        <v>SI</v>
      </c>
      <c r="L34" s="138" t="s">
        <v>2239</v>
      </c>
      <c r="M34" s="143" t="s">
        <v>2533</v>
      </c>
      <c r="N34" s="94" t="s">
        <v>2444</v>
      </c>
      <c r="O34" s="132" t="s">
        <v>2628</v>
      </c>
      <c r="P34" s="138"/>
      <c r="Q34" s="146">
        <v>44205.816666666666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2865</v>
      </c>
      <c r="C35" s="95">
        <v>44440.701238425929</v>
      </c>
      <c r="D35" s="95" t="s">
        <v>2174</v>
      </c>
      <c r="E35" s="124">
        <v>561</v>
      </c>
      <c r="F35" s="132" t="str">
        <f>VLOOKUP(E35,VIP!$A$2:$O15778,2,0)</f>
        <v>DRBR133</v>
      </c>
      <c r="G35" s="132" t="str">
        <f>VLOOKUP(E35,'LISTADO ATM'!$A$2:$B$900,2,0)</f>
        <v xml:space="preserve">ATM Comando Regional P.N. S.D. Este </v>
      </c>
      <c r="H35" s="132" t="str">
        <f>VLOOKUP(E35,VIP!$A$2:$O20739,7,FALSE)</f>
        <v>Si</v>
      </c>
      <c r="I35" s="132" t="str">
        <f>VLOOKUP(E35,VIP!$A$2:$O12704,8,FALSE)</f>
        <v>Si</v>
      </c>
      <c r="J35" s="132" t="str">
        <f>VLOOKUP(E35,VIP!$A$2:$O12654,8,FALSE)</f>
        <v>Si</v>
      </c>
      <c r="K35" s="132" t="str">
        <f>VLOOKUP(E35,VIP!$A$2:$O16228,6,0)</f>
        <v>NO</v>
      </c>
      <c r="L35" s="138" t="s">
        <v>2239</v>
      </c>
      <c r="M35" s="143" t="s">
        <v>2533</v>
      </c>
      <c r="N35" s="94" t="s">
        <v>2623</v>
      </c>
      <c r="O35" s="132" t="s">
        <v>2446</v>
      </c>
      <c r="P35" s="138"/>
      <c r="Q35" s="146">
        <v>44205.824305555558</v>
      </c>
    </row>
    <row r="36" spans="1:17" s="121" customFormat="1" ht="18" x14ac:dyDescent="0.25">
      <c r="A36" s="132" t="str">
        <f>VLOOKUP(E36,'LISTADO ATM'!$A$2:$C$901,3,0)</f>
        <v>DISTRITO NACIONAL</v>
      </c>
      <c r="B36" s="124" t="s">
        <v>2878</v>
      </c>
      <c r="C36" s="95">
        <v>44440.64806712963</v>
      </c>
      <c r="D36" s="95" t="s">
        <v>2174</v>
      </c>
      <c r="E36" s="124">
        <v>719</v>
      </c>
      <c r="F36" s="132" t="str">
        <f>VLOOKUP(E36,VIP!$A$2:$O15788,2,0)</f>
        <v>DRBR419</v>
      </c>
      <c r="G36" s="132" t="str">
        <f>VLOOKUP(E36,'LISTADO ATM'!$A$2:$B$900,2,0)</f>
        <v xml:space="preserve">ATM Ayuntamiento Municipal San Luís </v>
      </c>
      <c r="H36" s="132" t="str">
        <f>VLOOKUP(E36,VIP!$A$2:$O20749,7,FALSE)</f>
        <v>Si</v>
      </c>
      <c r="I36" s="132" t="str">
        <f>VLOOKUP(E36,VIP!$A$2:$O12714,8,FALSE)</f>
        <v>Si</v>
      </c>
      <c r="J36" s="132" t="str">
        <f>VLOOKUP(E36,VIP!$A$2:$O12664,8,FALSE)</f>
        <v>Si</v>
      </c>
      <c r="K36" s="132" t="str">
        <f>VLOOKUP(E36,VIP!$A$2:$O16238,6,0)</f>
        <v>NO</v>
      </c>
      <c r="L36" s="138" t="s">
        <v>2239</v>
      </c>
      <c r="M36" s="143" t="s">
        <v>2533</v>
      </c>
      <c r="N36" s="94" t="s">
        <v>2623</v>
      </c>
      <c r="O36" s="132" t="s">
        <v>2446</v>
      </c>
      <c r="P36" s="138"/>
      <c r="Q36" s="146">
        <v>44205.825694444444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2735</v>
      </c>
      <c r="C37" s="95">
        <v>44440.112581018519</v>
      </c>
      <c r="D37" s="95" t="s">
        <v>2174</v>
      </c>
      <c r="E37" s="124">
        <v>744</v>
      </c>
      <c r="F37" s="132" t="str">
        <f>VLOOKUP(E37,VIP!$A$2:$O15665,2,0)</f>
        <v>DRBR289</v>
      </c>
      <c r="G37" s="132" t="str">
        <f>VLOOKUP(E37,'LISTADO ATM'!$A$2:$B$900,2,0)</f>
        <v xml:space="preserve">ATM Multicentro La Sirena Venezuela </v>
      </c>
      <c r="H37" s="132" t="str">
        <f>VLOOKUP(E37,VIP!$A$2:$O20626,7,FALSE)</f>
        <v>Si</v>
      </c>
      <c r="I37" s="132" t="str">
        <f>VLOOKUP(E37,VIP!$A$2:$O12591,8,FALSE)</f>
        <v>Si</v>
      </c>
      <c r="J37" s="132" t="str">
        <f>VLOOKUP(E37,VIP!$A$2:$O12541,8,FALSE)</f>
        <v>Si</v>
      </c>
      <c r="K37" s="132" t="str">
        <f>VLOOKUP(E37,VIP!$A$2:$O16115,6,0)</f>
        <v>SI</v>
      </c>
      <c r="L37" s="138" t="s">
        <v>2239</v>
      </c>
      <c r="M37" s="143" t="s">
        <v>2533</v>
      </c>
      <c r="N37" s="94" t="s">
        <v>2444</v>
      </c>
      <c r="O37" s="132" t="s">
        <v>2446</v>
      </c>
      <c r="P37" s="138"/>
      <c r="Q37" s="146">
        <v>44440.309062499997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2738</v>
      </c>
      <c r="C38" s="95">
        <v>44440.098287037035</v>
      </c>
      <c r="D38" s="95" t="s">
        <v>2174</v>
      </c>
      <c r="E38" s="124">
        <v>443</v>
      </c>
      <c r="F38" s="132" t="str">
        <f>VLOOKUP(E38,VIP!$A$2:$O15634,2,0)</f>
        <v>DRBR443</v>
      </c>
      <c r="G38" s="132" t="str">
        <f>VLOOKUP(E38,'LISTADO ATM'!$A$2:$B$900,2,0)</f>
        <v xml:space="preserve">ATM Edificio San Rafael </v>
      </c>
      <c r="H38" s="132" t="str">
        <f>VLOOKUP(E38,VIP!$A$2:$O20595,7,FALSE)</f>
        <v>Si</v>
      </c>
      <c r="I38" s="132" t="str">
        <f>VLOOKUP(E38,VIP!$A$2:$O12560,8,FALSE)</f>
        <v>Si</v>
      </c>
      <c r="J38" s="132" t="str">
        <f>VLOOKUP(E38,VIP!$A$2:$O12510,8,FALSE)</f>
        <v>Si</v>
      </c>
      <c r="K38" s="132" t="str">
        <f>VLOOKUP(E38,VIP!$A$2:$O16084,6,0)</f>
        <v>NO</v>
      </c>
      <c r="L38" s="138" t="s">
        <v>2239</v>
      </c>
      <c r="M38" s="143" t="s">
        <v>2533</v>
      </c>
      <c r="N38" s="94" t="s">
        <v>2444</v>
      </c>
      <c r="O38" s="132" t="s">
        <v>2446</v>
      </c>
      <c r="P38" s="138"/>
      <c r="Q38" s="146">
        <v>44440.309074074074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2733</v>
      </c>
      <c r="C39" s="95">
        <v>44440.118125000001</v>
      </c>
      <c r="D39" s="95" t="s">
        <v>2174</v>
      </c>
      <c r="E39" s="124">
        <v>707</v>
      </c>
      <c r="F39" s="132" t="str">
        <f>VLOOKUP(E39,VIP!$A$2:$O15661,2,0)</f>
        <v>DRBR707</v>
      </c>
      <c r="G39" s="132" t="str">
        <f>VLOOKUP(E39,'LISTADO ATM'!$A$2:$B$900,2,0)</f>
        <v xml:space="preserve">ATM IAD </v>
      </c>
      <c r="H39" s="132" t="str">
        <f>VLOOKUP(E39,VIP!$A$2:$O20622,7,FALSE)</f>
        <v>No</v>
      </c>
      <c r="I39" s="132" t="str">
        <f>VLOOKUP(E39,VIP!$A$2:$O12587,8,FALSE)</f>
        <v>No</v>
      </c>
      <c r="J39" s="132" t="str">
        <f>VLOOKUP(E39,VIP!$A$2:$O12537,8,FALSE)</f>
        <v>No</v>
      </c>
      <c r="K39" s="132" t="str">
        <f>VLOOKUP(E39,VIP!$A$2:$O16111,6,0)</f>
        <v>NO</v>
      </c>
      <c r="L39" s="138" t="s">
        <v>2239</v>
      </c>
      <c r="M39" s="143" t="s">
        <v>2533</v>
      </c>
      <c r="N39" s="94" t="s">
        <v>2444</v>
      </c>
      <c r="O39" s="132" t="s">
        <v>2446</v>
      </c>
      <c r="P39" s="138"/>
      <c r="Q39" s="146">
        <v>44440.313321759262</v>
      </c>
    </row>
    <row r="40" spans="1:17" s="121" customFormat="1" ht="18" x14ac:dyDescent="0.25">
      <c r="A40" s="132" t="str">
        <f>VLOOKUP(E40,'LISTADO ATM'!$A$2:$C$901,3,0)</f>
        <v>NORTE</v>
      </c>
      <c r="B40" s="124" t="s">
        <v>2714</v>
      </c>
      <c r="C40" s="95">
        <v>44440.240011574075</v>
      </c>
      <c r="D40" s="95" t="s">
        <v>2175</v>
      </c>
      <c r="E40" s="124">
        <v>166</v>
      </c>
      <c r="F40" s="132" t="str">
        <f>VLOOKUP(E40,VIP!$A$2:$O15601,2,0)</f>
        <v>DRBR166</v>
      </c>
      <c r="G40" s="132" t="str">
        <f>VLOOKUP(E40,'LISTADO ATM'!$A$2:$B$900,2,0)</f>
        <v>ATM Estación Texaco Las Lavas</v>
      </c>
      <c r="H40" s="132" t="str">
        <f>VLOOKUP(E40,VIP!$A$2:$O20562,7,FALSE)</f>
        <v>N/A</v>
      </c>
      <c r="I40" s="132" t="str">
        <f>VLOOKUP(E40,VIP!$A$2:$O12527,8,FALSE)</f>
        <v>N/A</v>
      </c>
      <c r="J40" s="132" t="str">
        <f>VLOOKUP(E40,VIP!$A$2:$O12477,8,FALSE)</f>
        <v>N/A</v>
      </c>
      <c r="K40" s="132" t="str">
        <f>VLOOKUP(E40,VIP!$A$2:$O16051,6,0)</f>
        <v>N/A</v>
      </c>
      <c r="L40" s="138" t="s">
        <v>2239</v>
      </c>
      <c r="M40" s="143" t="s">
        <v>2533</v>
      </c>
      <c r="N40" s="94" t="s">
        <v>2444</v>
      </c>
      <c r="O40" s="132" t="s">
        <v>2628</v>
      </c>
      <c r="P40" s="138"/>
      <c r="Q40" s="146">
        <v>44440.48364583333</v>
      </c>
    </row>
    <row r="41" spans="1:17" s="121" customFormat="1" ht="18" x14ac:dyDescent="0.25">
      <c r="A41" s="132" t="str">
        <f>VLOOKUP(E41,'LISTADO ATM'!$A$2:$C$901,3,0)</f>
        <v>ESTE</v>
      </c>
      <c r="B41" s="124" t="s">
        <v>2712</v>
      </c>
      <c r="C41" s="95">
        <v>44440.242129629631</v>
      </c>
      <c r="D41" s="95" t="s">
        <v>2174</v>
      </c>
      <c r="E41" s="124">
        <v>682</v>
      </c>
      <c r="F41" s="132" t="str">
        <f>VLOOKUP(E41,VIP!$A$2:$O15658,2,0)</f>
        <v>DRBR682</v>
      </c>
      <c r="G41" s="132" t="str">
        <f>VLOOKUP(E41,'LISTADO ATM'!$A$2:$B$900,2,0)</f>
        <v>ATM Blue Mall Punta Cana</v>
      </c>
      <c r="H41" s="132" t="str">
        <f>VLOOKUP(E41,VIP!$A$2:$O20619,7,FALSE)</f>
        <v>NO</v>
      </c>
      <c r="I41" s="132" t="str">
        <f>VLOOKUP(E41,VIP!$A$2:$O12584,8,FALSE)</f>
        <v>NO</v>
      </c>
      <c r="J41" s="132" t="str">
        <f>VLOOKUP(E41,VIP!$A$2:$O12534,8,FALSE)</f>
        <v>NO</v>
      </c>
      <c r="K41" s="132" t="str">
        <f>VLOOKUP(E41,VIP!$A$2:$O16108,6,0)</f>
        <v>NO</v>
      </c>
      <c r="L41" s="138" t="s">
        <v>2239</v>
      </c>
      <c r="M41" s="143" t="s">
        <v>2533</v>
      </c>
      <c r="N41" s="94" t="s">
        <v>2444</v>
      </c>
      <c r="O41" s="132" t="s">
        <v>2446</v>
      </c>
      <c r="P41" s="138"/>
      <c r="Q41" s="146">
        <v>44440.500590277778</v>
      </c>
    </row>
    <row r="42" spans="1:17" s="121" customFormat="1" ht="18" x14ac:dyDescent="0.25">
      <c r="A42" s="132" t="str">
        <f>VLOOKUP(E42,'LISTADO ATM'!$A$2:$C$901,3,0)</f>
        <v>ESTE</v>
      </c>
      <c r="B42" s="124" t="s">
        <v>2713</v>
      </c>
      <c r="C42" s="95">
        <v>44440.241099537037</v>
      </c>
      <c r="D42" s="95" t="s">
        <v>2174</v>
      </c>
      <c r="E42" s="124">
        <v>822</v>
      </c>
      <c r="F42" s="132" t="str">
        <f>VLOOKUP(E42,VIP!$A$2:$O15675,2,0)</f>
        <v>DRBR822</v>
      </c>
      <c r="G42" s="132" t="str">
        <f>VLOOKUP(E42,'LISTADO ATM'!$A$2:$B$900,2,0)</f>
        <v xml:space="preserve">ATM INDUSPALMA </v>
      </c>
      <c r="H42" s="132" t="str">
        <f>VLOOKUP(E42,VIP!$A$2:$O20636,7,FALSE)</f>
        <v>Si</v>
      </c>
      <c r="I42" s="132" t="str">
        <f>VLOOKUP(E42,VIP!$A$2:$O12601,8,FALSE)</f>
        <v>Si</v>
      </c>
      <c r="J42" s="132" t="str">
        <f>VLOOKUP(E42,VIP!$A$2:$O12551,8,FALSE)</f>
        <v>Si</v>
      </c>
      <c r="K42" s="132" t="str">
        <f>VLOOKUP(E42,VIP!$A$2:$O16125,6,0)</f>
        <v>NO</v>
      </c>
      <c r="L42" s="138" t="s">
        <v>2239</v>
      </c>
      <c r="M42" s="143" t="s">
        <v>2533</v>
      </c>
      <c r="N42" s="94" t="s">
        <v>2444</v>
      </c>
      <c r="O42" s="132" t="s">
        <v>2446</v>
      </c>
      <c r="P42" s="138"/>
      <c r="Q42" s="146">
        <v>44440.518819444442</v>
      </c>
    </row>
    <row r="43" spans="1:17" s="121" customFormat="1" ht="18" x14ac:dyDescent="0.25">
      <c r="A43" s="132" t="str">
        <f>VLOOKUP(E43,'LISTADO ATM'!$A$2:$C$901,3,0)</f>
        <v>ESTE</v>
      </c>
      <c r="B43" s="124" t="s">
        <v>2696</v>
      </c>
      <c r="C43" s="95">
        <v>44439.913078703707</v>
      </c>
      <c r="D43" s="95" t="s">
        <v>2174</v>
      </c>
      <c r="E43" s="124">
        <v>630</v>
      </c>
      <c r="F43" s="132" t="str">
        <f>VLOOKUP(E43,VIP!$A$2:$O15655,2,0)</f>
        <v>DRBR112</v>
      </c>
      <c r="G43" s="132" t="str">
        <f>VLOOKUP(E43,'LISTADO ATM'!$A$2:$B$900,2,0)</f>
        <v xml:space="preserve">ATM Oficina Plaza Zaglul (SPM) </v>
      </c>
      <c r="H43" s="132" t="str">
        <f>VLOOKUP(E43,VIP!$A$2:$O20616,7,FALSE)</f>
        <v>Si</v>
      </c>
      <c r="I43" s="132" t="str">
        <f>VLOOKUP(E43,VIP!$A$2:$O12581,8,FALSE)</f>
        <v>Si</v>
      </c>
      <c r="J43" s="132" t="str">
        <f>VLOOKUP(E43,VIP!$A$2:$O12531,8,FALSE)</f>
        <v>Si</v>
      </c>
      <c r="K43" s="132" t="str">
        <f>VLOOKUP(E43,VIP!$A$2:$O16105,6,0)</f>
        <v>NO</v>
      </c>
      <c r="L43" s="138" t="s">
        <v>2239</v>
      </c>
      <c r="M43" s="143" t="s">
        <v>2533</v>
      </c>
      <c r="N43" s="94" t="s">
        <v>2444</v>
      </c>
      <c r="O43" s="132" t="s">
        <v>2446</v>
      </c>
      <c r="P43" s="138"/>
      <c r="Q43" s="146">
        <v>44440.535925925928</v>
      </c>
    </row>
    <row r="44" spans="1:17" s="121" customFormat="1" ht="18" x14ac:dyDescent="0.25">
      <c r="A44" s="132" t="str">
        <f>VLOOKUP(E44,'LISTADO ATM'!$A$2:$C$901,3,0)</f>
        <v>DISTRITO NACIONAL</v>
      </c>
      <c r="B44" s="124" t="s">
        <v>2658</v>
      </c>
      <c r="C44" s="95">
        <v>44439.556261574071</v>
      </c>
      <c r="D44" s="95" t="s">
        <v>2174</v>
      </c>
      <c r="E44" s="124">
        <v>588</v>
      </c>
      <c r="F44" s="132" t="str">
        <f>VLOOKUP(E44,VIP!$A$2:$O15577,2,0)</f>
        <v>DRBR01O</v>
      </c>
      <c r="G44" s="132" t="str">
        <f>VLOOKUP(E44,'LISTADO ATM'!$A$2:$B$900,2,0)</f>
        <v xml:space="preserve">ATM INAVI </v>
      </c>
      <c r="H44" s="132" t="str">
        <f>VLOOKUP(E44,VIP!$A$2:$O20538,7,FALSE)</f>
        <v>Si</v>
      </c>
      <c r="I44" s="132" t="str">
        <f>VLOOKUP(E44,VIP!$A$2:$O12503,8,FALSE)</f>
        <v>Si</v>
      </c>
      <c r="J44" s="132" t="str">
        <f>VLOOKUP(E44,VIP!$A$2:$O12453,8,FALSE)</f>
        <v>Si</v>
      </c>
      <c r="K44" s="132" t="str">
        <f>VLOOKUP(E44,VIP!$A$2:$O16027,6,0)</f>
        <v>NO</v>
      </c>
      <c r="L44" s="138" t="s">
        <v>2239</v>
      </c>
      <c r="M44" s="143" t="s">
        <v>2533</v>
      </c>
      <c r="N44" s="94" t="s">
        <v>2623</v>
      </c>
      <c r="O44" s="132" t="s">
        <v>2446</v>
      </c>
      <c r="P44" s="138"/>
      <c r="Q44" s="146">
        <v>44440.559652777774</v>
      </c>
    </row>
    <row r="45" spans="1:17" s="121" customFormat="1" ht="18" x14ac:dyDescent="0.25">
      <c r="A45" s="132" t="str">
        <f>VLOOKUP(E45,'LISTADO ATM'!$A$2:$C$901,3,0)</f>
        <v>ESTE</v>
      </c>
      <c r="B45" s="124" t="s">
        <v>2816</v>
      </c>
      <c r="C45" s="95">
        <v>44440.475590277776</v>
      </c>
      <c r="D45" s="95" t="s">
        <v>2460</v>
      </c>
      <c r="E45" s="124">
        <v>27</v>
      </c>
      <c r="F45" s="132" t="str">
        <f>VLOOKUP(E45,VIP!$A$2:$O15749,2,0)</f>
        <v>DRBR240</v>
      </c>
      <c r="G45" s="132" t="str">
        <f>VLOOKUP(E45,'LISTADO ATM'!$A$2:$B$900,2,0)</f>
        <v>ATM Oficina El Seibo II</v>
      </c>
      <c r="H45" s="132" t="str">
        <f>VLOOKUP(E45,VIP!$A$2:$O20710,7,FALSE)</f>
        <v>Si</v>
      </c>
      <c r="I45" s="132" t="str">
        <f>VLOOKUP(E45,VIP!$A$2:$O12675,8,FALSE)</f>
        <v>Si</v>
      </c>
      <c r="J45" s="132" t="str">
        <f>VLOOKUP(E45,VIP!$A$2:$O12625,8,FALSE)</f>
        <v>Si</v>
      </c>
      <c r="K45" s="132" t="str">
        <f>VLOOKUP(E45,VIP!$A$2:$O16199,6,0)</f>
        <v>NO</v>
      </c>
      <c r="L45" s="138" t="s">
        <v>2786</v>
      </c>
      <c r="M45" s="143" t="s">
        <v>2533</v>
      </c>
      <c r="N45" s="143" t="s">
        <v>2649</v>
      </c>
      <c r="O45" s="132" t="s">
        <v>2788</v>
      </c>
      <c r="P45" s="138" t="s">
        <v>2792</v>
      </c>
      <c r="Q45" s="143" t="s">
        <v>2533</v>
      </c>
    </row>
    <row r="46" spans="1:17" s="121" customFormat="1" ht="18" x14ac:dyDescent="0.25">
      <c r="A46" s="132" t="str">
        <f>VLOOKUP(E46,'LISTADO ATM'!$A$2:$C$901,3,0)</f>
        <v>NORTE</v>
      </c>
      <c r="B46" s="124" t="s">
        <v>2785</v>
      </c>
      <c r="C46" s="95">
        <v>44440.33792824074</v>
      </c>
      <c r="D46" s="95" t="s">
        <v>2460</v>
      </c>
      <c r="E46" s="124">
        <v>500</v>
      </c>
      <c r="F46" s="132" t="str">
        <f>VLOOKUP(E46,VIP!$A$2:$O15729,2,0)</f>
        <v>DRBR500</v>
      </c>
      <c r="G46" s="132" t="str">
        <f>VLOOKUP(E46,'LISTADO ATM'!$A$2:$B$900,2,0)</f>
        <v xml:space="preserve">ATM UNP Cutupú </v>
      </c>
      <c r="H46" s="132" t="str">
        <f>VLOOKUP(E46,VIP!$A$2:$O20690,7,FALSE)</f>
        <v>Si</v>
      </c>
      <c r="I46" s="132" t="str">
        <f>VLOOKUP(E46,VIP!$A$2:$O12655,8,FALSE)</f>
        <v>Si</v>
      </c>
      <c r="J46" s="132" t="str">
        <f>VLOOKUP(E46,VIP!$A$2:$O12605,8,FALSE)</f>
        <v>Si</v>
      </c>
      <c r="K46" s="132" t="str">
        <f>VLOOKUP(E46,VIP!$A$2:$O16179,6,0)</f>
        <v>NO</v>
      </c>
      <c r="L46" s="138" t="s">
        <v>2786</v>
      </c>
      <c r="M46" s="143" t="s">
        <v>2533</v>
      </c>
      <c r="N46" s="143" t="s">
        <v>2649</v>
      </c>
      <c r="O46" s="132" t="s">
        <v>2788</v>
      </c>
      <c r="P46" s="138" t="s">
        <v>2792</v>
      </c>
      <c r="Q46" s="143" t="s">
        <v>2789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2814</v>
      </c>
      <c r="C47" s="95">
        <v>44440.595706018517</v>
      </c>
      <c r="D47" s="95" t="s">
        <v>2460</v>
      </c>
      <c r="E47" s="124">
        <v>554</v>
      </c>
      <c r="F47" s="132" t="str">
        <f>VLOOKUP(E47,VIP!$A$2:$O15747,2,0)</f>
        <v>DRBR011</v>
      </c>
      <c r="G47" s="132" t="str">
        <f>VLOOKUP(E47,'LISTADO ATM'!$A$2:$B$900,2,0)</f>
        <v xml:space="preserve">ATM Oficina Isabel La Católica I </v>
      </c>
      <c r="H47" s="132" t="str">
        <f>VLOOKUP(E47,VIP!$A$2:$O20708,7,FALSE)</f>
        <v>Si</v>
      </c>
      <c r="I47" s="132" t="str">
        <f>VLOOKUP(E47,VIP!$A$2:$O12673,8,FALSE)</f>
        <v>Si</v>
      </c>
      <c r="J47" s="132" t="str">
        <f>VLOOKUP(E47,VIP!$A$2:$O12623,8,FALSE)</f>
        <v>Si</v>
      </c>
      <c r="K47" s="132" t="str">
        <f>VLOOKUP(E47,VIP!$A$2:$O16197,6,0)</f>
        <v>NO</v>
      </c>
      <c r="L47" s="138" t="s">
        <v>2786</v>
      </c>
      <c r="M47" s="143" t="s">
        <v>2533</v>
      </c>
      <c r="N47" s="143" t="s">
        <v>2649</v>
      </c>
      <c r="O47" s="132" t="s">
        <v>2641</v>
      </c>
      <c r="P47" s="138" t="s">
        <v>2792</v>
      </c>
      <c r="Q47" s="143" t="s">
        <v>2533</v>
      </c>
    </row>
    <row r="48" spans="1:17" s="121" customFormat="1" ht="18" x14ac:dyDescent="0.25">
      <c r="A48" s="132" t="str">
        <f>VLOOKUP(E48,'LISTADO ATM'!$A$2:$C$901,3,0)</f>
        <v>SUR</v>
      </c>
      <c r="B48" s="124" t="s">
        <v>2813</v>
      </c>
      <c r="C48" s="95">
        <v>44440.597256944442</v>
      </c>
      <c r="D48" s="95" t="s">
        <v>2460</v>
      </c>
      <c r="E48" s="124">
        <v>751</v>
      </c>
      <c r="F48" s="132" t="str">
        <f>VLOOKUP(E48,VIP!$A$2:$O15746,2,0)</f>
        <v>DRBR751</v>
      </c>
      <c r="G48" s="132" t="str">
        <f>VLOOKUP(E48,'LISTADO ATM'!$A$2:$B$900,2,0)</f>
        <v>ATM Eco Petroleo Camilo</v>
      </c>
      <c r="H48" s="132" t="str">
        <f>VLOOKUP(E48,VIP!$A$2:$O20707,7,FALSE)</f>
        <v>N/A</v>
      </c>
      <c r="I48" s="132" t="str">
        <f>VLOOKUP(E48,VIP!$A$2:$O12672,8,FALSE)</f>
        <v>N/A</v>
      </c>
      <c r="J48" s="132" t="str">
        <f>VLOOKUP(E48,VIP!$A$2:$O12622,8,FALSE)</f>
        <v>N/A</v>
      </c>
      <c r="K48" s="132" t="str">
        <f>VLOOKUP(E48,VIP!$A$2:$O16196,6,0)</f>
        <v>N/A</v>
      </c>
      <c r="L48" s="138" t="s">
        <v>2786</v>
      </c>
      <c r="M48" s="143" t="s">
        <v>2533</v>
      </c>
      <c r="N48" s="143" t="s">
        <v>2649</v>
      </c>
      <c r="O48" s="132" t="s">
        <v>2641</v>
      </c>
      <c r="P48" s="138" t="s">
        <v>2792</v>
      </c>
      <c r="Q48" s="143" t="s">
        <v>2533</v>
      </c>
    </row>
    <row r="49" spans="1:17" s="121" customFormat="1" ht="18" x14ac:dyDescent="0.25">
      <c r="A49" s="132" t="str">
        <f>VLOOKUP(E49,'LISTADO ATM'!$A$2:$C$901,3,0)</f>
        <v>NORTE</v>
      </c>
      <c r="B49" s="124" t="s">
        <v>2815</v>
      </c>
      <c r="C49" s="95">
        <v>44440.550150462965</v>
      </c>
      <c r="D49" s="95" t="s">
        <v>2460</v>
      </c>
      <c r="E49" s="124">
        <v>832</v>
      </c>
      <c r="F49" s="132" t="str">
        <f>VLOOKUP(E49,VIP!$A$2:$O15748,2,0)</f>
        <v>DRBR832</v>
      </c>
      <c r="G49" s="132" t="str">
        <f>VLOOKUP(E49,'LISTADO ATM'!$A$2:$B$900,2,0)</f>
        <v xml:space="preserve">ATM Hospital Traumatológico La Vega </v>
      </c>
      <c r="H49" s="132" t="str">
        <f>VLOOKUP(E49,VIP!$A$2:$O20709,7,FALSE)</f>
        <v>Si</v>
      </c>
      <c r="I49" s="132" t="str">
        <f>VLOOKUP(E49,VIP!$A$2:$O12674,8,FALSE)</f>
        <v>Si</v>
      </c>
      <c r="J49" s="132" t="str">
        <f>VLOOKUP(E49,VIP!$A$2:$O12624,8,FALSE)</f>
        <v>Si</v>
      </c>
      <c r="K49" s="132" t="str">
        <f>VLOOKUP(E49,VIP!$A$2:$O16198,6,0)</f>
        <v>NO</v>
      </c>
      <c r="L49" s="138" t="s">
        <v>2786</v>
      </c>
      <c r="M49" s="143" t="s">
        <v>2533</v>
      </c>
      <c r="N49" s="143" t="s">
        <v>2649</v>
      </c>
      <c r="O49" s="132" t="s">
        <v>2788</v>
      </c>
      <c r="P49" s="138" t="s">
        <v>2792</v>
      </c>
      <c r="Q49" s="143" t="s">
        <v>2533</v>
      </c>
    </row>
    <row r="50" spans="1:17" s="121" customFormat="1" ht="18" x14ac:dyDescent="0.25">
      <c r="A50" s="132" t="str">
        <f>VLOOKUP(E50,'LISTADO ATM'!$A$2:$C$901,3,0)</f>
        <v>SUR</v>
      </c>
      <c r="B50" s="124" t="s">
        <v>2639</v>
      </c>
      <c r="C50" s="95">
        <v>44438.960879629631</v>
      </c>
      <c r="D50" s="95" t="s">
        <v>2460</v>
      </c>
      <c r="E50" s="124">
        <v>430</v>
      </c>
      <c r="F50" s="132" t="str">
        <f>VLOOKUP(E50,VIP!$A$2:$O15632,2,0)</f>
        <v>DRBR0A2</v>
      </c>
      <c r="G50" s="132" t="str">
        <f>VLOOKUP(E50,'LISTADO ATM'!$A$2:$B$900,2,0)</f>
        <v>A/S Las Matas de Farfán</v>
      </c>
      <c r="H50" s="132" t="str">
        <f>VLOOKUP(E50,VIP!$A$2:$O20593,7,FALSE)</f>
        <v>SI</v>
      </c>
      <c r="I50" s="132" t="str">
        <f>VLOOKUP(E50,VIP!$A$2:$O12558,8,FALSE)</f>
        <v>SI</v>
      </c>
      <c r="J50" s="132" t="str">
        <f>VLOOKUP(E50,VIP!$A$2:$O12508,8,FALSE)</f>
        <v>SI</v>
      </c>
      <c r="K50" s="132" t="str">
        <f>VLOOKUP(E50,VIP!$A$2:$O16082,6,0)</f>
        <v>NO</v>
      </c>
      <c r="L50" s="138" t="s">
        <v>2621</v>
      </c>
      <c r="M50" s="143" t="s">
        <v>2533</v>
      </c>
      <c r="N50" s="94" t="s">
        <v>2444</v>
      </c>
      <c r="O50" s="132" t="s">
        <v>2461</v>
      </c>
      <c r="P50" s="138"/>
      <c r="Q50" s="146">
        <v>44205.731944444444</v>
      </c>
    </row>
    <row r="51" spans="1:17" ht="18" x14ac:dyDescent="0.25">
      <c r="A51" s="132" t="str">
        <f>VLOOKUP(E51,'LISTADO ATM'!$A$2:$C$901,3,0)</f>
        <v>SUR</v>
      </c>
      <c r="B51" s="124" t="s">
        <v>2741</v>
      </c>
      <c r="C51" s="95">
        <v>44440.081886574073</v>
      </c>
      <c r="D51" s="95" t="s">
        <v>2441</v>
      </c>
      <c r="E51" s="124">
        <v>584</v>
      </c>
      <c r="F51" s="132" t="str">
        <f>VLOOKUP(E51,VIP!$A$2:$O15648,2,0)</f>
        <v>DRBR404</v>
      </c>
      <c r="G51" s="132" t="str">
        <f>VLOOKUP(E51,'LISTADO ATM'!$A$2:$B$900,2,0)</f>
        <v xml:space="preserve">ATM Oficina San Cristóbal I </v>
      </c>
      <c r="H51" s="132" t="str">
        <f>VLOOKUP(E51,VIP!$A$2:$O20609,7,FALSE)</f>
        <v>Si</v>
      </c>
      <c r="I51" s="132" t="str">
        <f>VLOOKUP(E51,VIP!$A$2:$O12574,8,FALSE)</f>
        <v>Si</v>
      </c>
      <c r="J51" s="132" t="str">
        <f>VLOOKUP(E51,VIP!$A$2:$O12524,8,FALSE)</f>
        <v>Si</v>
      </c>
      <c r="K51" s="132" t="str">
        <f>VLOOKUP(E51,VIP!$A$2:$O16098,6,0)</f>
        <v>SI</v>
      </c>
      <c r="L51" s="138" t="s">
        <v>2621</v>
      </c>
      <c r="M51" s="143" t="s">
        <v>2533</v>
      </c>
      <c r="N51" s="94" t="s">
        <v>2444</v>
      </c>
      <c r="O51" s="132" t="s">
        <v>2445</v>
      </c>
      <c r="P51" s="138" t="s">
        <v>2651</v>
      </c>
      <c r="Q51" s="146">
        <v>44205.770833333336</v>
      </c>
    </row>
    <row r="52" spans="1:17" ht="18" x14ac:dyDescent="0.25">
      <c r="A52" s="132" t="str">
        <f>VLOOKUP(E52,'LISTADO ATM'!$A$2:$C$901,3,0)</f>
        <v>NORTE</v>
      </c>
      <c r="B52" s="124" t="s">
        <v>2704</v>
      </c>
      <c r="C52" s="95">
        <v>44439.83253472222</v>
      </c>
      <c r="D52" s="95" t="s">
        <v>2624</v>
      </c>
      <c r="E52" s="124">
        <v>304</v>
      </c>
      <c r="F52" s="132" t="str">
        <f>VLOOKUP(E52,VIP!$A$2:$O15617,2,0)</f>
        <v>DRBR304</v>
      </c>
      <c r="G52" s="132" t="str">
        <f>VLOOKUP(E52,'LISTADO ATM'!$A$2:$B$900,2,0)</f>
        <v xml:space="preserve">ATM Multicentro La Sirena Estrella Sadhala </v>
      </c>
      <c r="H52" s="132" t="str">
        <f>VLOOKUP(E52,VIP!$A$2:$O20578,7,FALSE)</f>
        <v>Si</v>
      </c>
      <c r="I52" s="132" t="str">
        <f>VLOOKUP(E52,VIP!$A$2:$O12543,8,FALSE)</f>
        <v>Si</v>
      </c>
      <c r="J52" s="132" t="str">
        <f>VLOOKUP(E52,VIP!$A$2:$O12493,8,FALSE)</f>
        <v>Si</v>
      </c>
      <c r="K52" s="132" t="str">
        <f>VLOOKUP(E52,VIP!$A$2:$O16067,6,0)</f>
        <v>NO</v>
      </c>
      <c r="L52" s="138" t="s">
        <v>2621</v>
      </c>
      <c r="M52" s="143" t="s">
        <v>2533</v>
      </c>
      <c r="N52" s="94" t="s">
        <v>2444</v>
      </c>
      <c r="O52" s="132" t="s">
        <v>2625</v>
      </c>
      <c r="P52" s="138"/>
      <c r="Q52" s="146">
        <v>44205.777083333334</v>
      </c>
    </row>
    <row r="53" spans="1:17" ht="18" x14ac:dyDescent="0.25">
      <c r="A53" s="132" t="str">
        <f>VLOOKUP(E53,'LISTADO ATM'!$A$2:$C$901,3,0)</f>
        <v>ESTE</v>
      </c>
      <c r="B53" s="124" t="s">
        <v>2739</v>
      </c>
      <c r="C53" s="95">
        <v>44440.094305555554</v>
      </c>
      <c r="D53" s="95" t="s">
        <v>2460</v>
      </c>
      <c r="E53" s="124">
        <v>330</v>
      </c>
      <c r="F53" s="132" t="str">
        <f>VLOOKUP(E53,VIP!$A$2:$O15619,2,0)</f>
        <v>DRBR330</v>
      </c>
      <c r="G53" s="132" t="str">
        <f>VLOOKUP(E53,'LISTADO ATM'!$A$2:$B$900,2,0)</f>
        <v xml:space="preserve">ATM Oficina Boulevard (Higuey) </v>
      </c>
      <c r="H53" s="132" t="str">
        <f>VLOOKUP(E53,VIP!$A$2:$O20580,7,FALSE)</f>
        <v>Si</v>
      </c>
      <c r="I53" s="132" t="str">
        <f>VLOOKUP(E53,VIP!$A$2:$O12545,8,FALSE)</f>
        <v>Si</v>
      </c>
      <c r="J53" s="132" t="str">
        <f>VLOOKUP(E53,VIP!$A$2:$O12495,8,FALSE)</f>
        <v>Si</v>
      </c>
      <c r="K53" s="132" t="str">
        <f>VLOOKUP(E53,VIP!$A$2:$O16069,6,0)</f>
        <v>SI</v>
      </c>
      <c r="L53" s="138" t="s">
        <v>2621</v>
      </c>
      <c r="M53" s="143" t="s">
        <v>2533</v>
      </c>
      <c r="N53" s="94" t="s">
        <v>2444</v>
      </c>
      <c r="O53" s="132" t="s">
        <v>2461</v>
      </c>
      <c r="P53" s="138"/>
      <c r="Q53" s="146">
        <v>44205.803472222222</v>
      </c>
    </row>
    <row r="54" spans="1:17" ht="18" x14ac:dyDescent="0.25">
      <c r="A54" s="132" t="str">
        <f>VLOOKUP(E54,'LISTADO ATM'!$A$2:$C$901,3,0)</f>
        <v>NORTE</v>
      </c>
      <c r="B54" s="124" t="s">
        <v>2742</v>
      </c>
      <c r="C54" s="95">
        <v>44440.076168981483</v>
      </c>
      <c r="D54" s="95" t="s">
        <v>2624</v>
      </c>
      <c r="E54" s="124">
        <v>291</v>
      </c>
      <c r="F54" s="132" t="str">
        <f>VLOOKUP(E54,VIP!$A$2:$O15615,2,0)</f>
        <v>DRBR291</v>
      </c>
      <c r="G54" s="132" t="str">
        <f>VLOOKUP(E54,'LISTADO ATM'!$A$2:$B$900,2,0)</f>
        <v xml:space="preserve">ATM S/M Jumbo Las Colinas </v>
      </c>
      <c r="H54" s="132" t="str">
        <f>VLOOKUP(E54,VIP!$A$2:$O20576,7,FALSE)</f>
        <v>Si</v>
      </c>
      <c r="I54" s="132" t="str">
        <f>VLOOKUP(E54,VIP!$A$2:$O12541,8,FALSE)</f>
        <v>Si</v>
      </c>
      <c r="J54" s="132" t="str">
        <f>VLOOKUP(E54,VIP!$A$2:$O12491,8,FALSE)</f>
        <v>Si</v>
      </c>
      <c r="K54" s="132" t="str">
        <f>VLOOKUP(E54,VIP!$A$2:$O16065,6,0)</f>
        <v>NO</v>
      </c>
      <c r="L54" s="138" t="s">
        <v>2621</v>
      </c>
      <c r="M54" s="143" t="s">
        <v>2533</v>
      </c>
      <c r="N54" s="94" t="s">
        <v>2444</v>
      </c>
      <c r="O54" s="132" t="s">
        <v>2625</v>
      </c>
      <c r="P54" s="138"/>
      <c r="Q54" s="146">
        <v>44205.883333333331</v>
      </c>
    </row>
    <row r="55" spans="1:17" ht="18" x14ac:dyDescent="0.25">
      <c r="A55" s="132" t="str">
        <f>VLOOKUP(E55,'LISTADO ATM'!$A$2:$C$901,3,0)</f>
        <v>NORTE</v>
      </c>
      <c r="B55" s="124" t="s">
        <v>2748</v>
      </c>
      <c r="C55" s="95">
        <v>44440.03869212963</v>
      </c>
      <c r="D55" s="95" t="s">
        <v>2624</v>
      </c>
      <c r="E55" s="124">
        <v>599</v>
      </c>
      <c r="F55" s="132" t="str">
        <f>VLOOKUP(E55,VIP!$A$2:$O15650,2,0)</f>
        <v>DRBR258</v>
      </c>
      <c r="G55" s="132" t="str">
        <f>VLOOKUP(E55,'LISTADO ATM'!$A$2:$B$900,2,0)</f>
        <v xml:space="preserve">ATM Oficina Plaza Internacional (Santiago) </v>
      </c>
      <c r="H55" s="132" t="str">
        <f>VLOOKUP(E55,VIP!$A$2:$O20611,7,FALSE)</f>
        <v>Si</v>
      </c>
      <c r="I55" s="132" t="str">
        <f>VLOOKUP(E55,VIP!$A$2:$O12576,8,FALSE)</f>
        <v>Si</v>
      </c>
      <c r="J55" s="132" t="str">
        <f>VLOOKUP(E55,VIP!$A$2:$O12526,8,FALSE)</f>
        <v>Si</v>
      </c>
      <c r="K55" s="132" t="str">
        <f>VLOOKUP(E55,VIP!$A$2:$O16100,6,0)</f>
        <v>NO</v>
      </c>
      <c r="L55" s="138" t="s">
        <v>2621</v>
      </c>
      <c r="M55" s="143" t="s">
        <v>2533</v>
      </c>
      <c r="N55" s="94" t="s">
        <v>2444</v>
      </c>
      <c r="O55" s="132" t="s">
        <v>2625</v>
      </c>
      <c r="P55" s="138"/>
      <c r="Q55" s="146">
        <v>44205.909722222219</v>
      </c>
    </row>
    <row r="56" spans="1:17" ht="18" x14ac:dyDescent="0.25">
      <c r="A56" s="132" t="str">
        <f>VLOOKUP(E56,'LISTADO ATM'!$A$2:$C$901,3,0)</f>
        <v>DISTRITO NACIONAL</v>
      </c>
      <c r="B56" s="124" t="s">
        <v>2737</v>
      </c>
      <c r="C56" s="95">
        <v>44440.100925925923</v>
      </c>
      <c r="D56" s="95" t="s">
        <v>2441</v>
      </c>
      <c r="E56" s="124">
        <v>87</v>
      </c>
      <c r="F56" s="132" t="str">
        <f>VLOOKUP(E56,VIP!$A$2:$O15587,2,0)</f>
        <v>DRBR087</v>
      </c>
      <c r="G56" s="132" t="str">
        <f>VLOOKUP(E56,'LISTADO ATM'!$A$2:$B$900,2,0)</f>
        <v xml:space="preserve">ATM Autoservicio Sarasota </v>
      </c>
      <c r="H56" s="132" t="str">
        <f>VLOOKUP(E56,VIP!$A$2:$O20548,7,FALSE)</f>
        <v>Si</v>
      </c>
      <c r="I56" s="132" t="str">
        <f>VLOOKUP(E56,VIP!$A$2:$O12513,8,FALSE)</f>
        <v>Si</v>
      </c>
      <c r="J56" s="132" t="str">
        <f>VLOOKUP(E56,VIP!$A$2:$O12463,8,FALSE)</f>
        <v>Si</v>
      </c>
      <c r="K56" s="132" t="str">
        <f>VLOOKUP(E56,VIP!$A$2:$O16037,6,0)</f>
        <v>NO</v>
      </c>
      <c r="L56" s="138" t="s">
        <v>2621</v>
      </c>
      <c r="M56" s="143" t="s">
        <v>2533</v>
      </c>
      <c r="N56" s="94" t="s">
        <v>2444</v>
      </c>
      <c r="O56" s="132" t="s">
        <v>2445</v>
      </c>
      <c r="P56" s="138"/>
      <c r="Q56" s="146">
        <v>44205.9375</v>
      </c>
    </row>
    <row r="57" spans="1:17" ht="18" x14ac:dyDescent="0.25">
      <c r="A57" s="132" t="str">
        <f>VLOOKUP(E57,'LISTADO ATM'!$A$2:$C$901,3,0)</f>
        <v>NORTE</v>
      </c>
      <c r="B57" s="124" t="s">
        <v>2744</v>
      </c>
      <c r="C57" s="95">
        <v>44440.061759259261</v>
      </c>
      <c r="D57" s="95" t="s">
        <v>2460</v>
      </c>
      <c r="E57" s="124">
        <v>990</v>
      </c>
      <c r="F57" s="132" t="str">
        <f>VLOOKUP(E57,VIP!$A$2:$O15701,2,0)</f>
        <v>DRBR742</v>
      </c>
      <c r="G57" s="132" t="str">
        <f>VLOOKUP(E57,'LISTADO ATM'!$A$2:$B$900,2,0)</f>
        <v xml:space="preserve">ATM Autoservicio Bonao II </v>
      </c>
      <c r="H57" s="132" t="str">
        <f>VLOOKUP(E57,VIP!$A$2:$O20662,7,FALSE)</f>
        <v>Si</v>
      </c>
      <c r="I57" s="132" t="str">
        <f>VLOOKUP(E57,VIP!$A$2:$O12627,8,FALSE)</f>
        <v>Si</v>
      </c>
      <c r="J57" s="132" t="str">
        <f>VLOOKUP(E57,VIP!$A$2:$O12577,8,FALSE)</f>
        <v>Si</v>
      </c>
      <c r="K57" s="132" t="str">
        <f>VLOOKUP(E57,VIP!$A$2:$O16151,6,0)</f>
        <v>NO</v>
      </c>
      <c r="L57" s="138" t="s">
        <v>2621</v>
      </c>
      <c r="M57" s="143" t="s">
        <v>2533</v>
      </c>
      <c r="N57" s="94" t="s">
        <v>2444</v>
      </c>
      <c r="O57" s="132" t="s">
        <v>2461</v>
      </c>
      <c r="P57" s="138"/>
      <c r="Q57" s="146">
        <v>44440.530717592592</v>
      </c>
    </row>
    <row r="58" spans="1:17" ht="18" x14ac:dyDescent="0.25">
      <c r="A58" s="132" t="str">
        <f>VLOOKUP(E58,'LISTADO ATM'!$A$2:$C$901,3,0)</f>
        <v>NORTE</v>
      </c>
      <c r="B58" s="124" t="s">
        <v>2743</v>
      </c>
      <c r="C58" s="95">
        <v>44440.072743055556</v>
      </c>
      <c r="D58" s="95" t="s">
        <v>2460</v>
      </c>
      <c r="E58" s="124">
        <v>965</v>
      </c>
      <c r="F58" s="132" t="str">
        <f>VLOOKUP(E58,VIP!$A$2:$O15694,2,0)</f>
        <v>DRBR965</v>
      </c>
      <c r="G58" s="132" t="str">
        <f>VLOOKUP(E58,'LISTADO ATM'!$A$2:$B$900,2,0)</f>
        <v xml:space="preserve">ATM S/M La Fuente FUN (Santiago) </v>
      </c>
      <c r="H58" s="132" t="str">
        <f>VLOOKUP(E58,VIP!$A$2:$O20655,7,FALSE)</f>
        <v>Si</v>
      </c>
      <c r="I58" s="132" t="str">
        <f>VLOOKUP(E58,VIP!$A$2:$O12620,8,FALSE)</f>
        <v>Si</v>
      </c>
      <c r="J58" s="132" t="str">
        <f>VLOOKUP(E58,VIP!$A$2:$O12570,8,FALSE)</f>
        <v>Si</v>
      </c>
      <c r="K58" s="132" t="str">
        <f>VLOOKUP(E58,VIP!$A$2:$O16144,6,0)</f>
        <v>NO</v>
      </c>
      <c r="L58" s="138" t="s">
        <v>2621</v>
      </c>
      <c r="M58" s="143" t="s">
        <v>2533</v>
      </c>
      <c r="N58" s="94" t="s">
        <v>2444</v>
      </c>
      <c r="O58" s="132" t="s">
        <v>2461</v>
      </c>
      <c r="P58" s="138"/>
      <c r="Q58" s="146">
        <v>44440.531030092592</v>
      </c>
    </row>
    <row r="59" spans="1:17" ht="18" x14ac:dyDescent="0.25">
      <c r="A59" s="132" t="str">
        <f>VLOOKUP(E59,'LISTADO ATM'!$A$2:$C$901,3,0)</f>
        <v>NORTE</v>
      </c>
      <c r="B59" s="124" t="s">
        <v>2855</v>
      </c>
      <c r="C59" s="95">
        <v>44440.729722222219</v>
      </c>
      <c r="D59" s="95" t="s">
        <v>2624</v>
      </c>
      <c r="E59" s="124">
        <v>877</v>
      </c>
      <c r="F59" s="132" t="str">
        <f>VLOOKUP(E59,VIP!$A$2:$O15770,2,0)</f>
        <v>DRBR877</v>
      </c>
      <c r="G59" s="132" t="str">
        <f>VLOOKUP(E59,'LISTADO ATM'!$A$2:$B$900,2,0)</f>
        <v xml:space="preserve">ATM Estación Los Samanes (Ranchito, La Vega) </v>
      </c>
      <c r="H59" s="132" t="str">
        <f>VLOOKUP(E59,VIP!$A$2:$O20731,7,FALSE)</f>
        <v>Si</v>
      </c>
      <c r="I59" s="132" t="str">
        <f>VLOOKUP(E59,VIP!$A$2:$O12696,8,FALSE)</f>
        <v>Si</v>
      </c>
      <c r="J59" s="132" t="str">
        <f>VLOOKUP(E59,VIP!$A$2:$O12646,8,FALSE)</f>
        <v>Si</v>
      </c>
      <c r="K59" s="132" t="str">
        <f>VLOOKUP(E59,VIP!$A$2:$O16220,6,0)</f>
        <v>NO</v>
      </c>
      <c r="L59" s="138" t="s">
        <v>2548</v>
      </c>
      <c r="M59" s="143" t="s">
        <v>2533</v>
      </c>
      <c r="N59" s="94" t="s">
        <v>2444</v>
      </c>
      <c r="O59" s="132" t="s">
        <v>2625</v>
      </c>
      <c r="P59" s="138"/>
      <c r="Q59" s="146">
        <v>44205.813194444447</v>
      </c>
    </row>
    <row r="60" spans="1:17" ht="18" x14ac:dyDescent="0.25">
      <c r="A60" s="132" t="str">
        <f>VLOOKUP(E60,'LISTADO ATM'!$A$2:$C$901,3,0)</f>
        <v>NORTE</v>
      </c>
      <c r="B60" s="124" t="s">
        <v>2823</v>
      </c>
      <c r="C60" s="95">
        <v>44440.63008101852</v>
      </c>
      <c r="D60" s="95" t="s">
        <v>2460</v>
      </c>
      <c r="E60" s="124">
        <v>716</v>
      </c>
      <c r="F60" s="132" t="str">
        <f>VLOOKUP(E60,VIP!$A$2:$O15752,2,0)</f>
        <v>DRBR340</v>
      </c>
      <c r="G60" s="132" t="str">
        <f>VLOOKUP(E60,'LISTADO ATM'!$A$2:$B$900,2,0)</f>
        <v xml:space="preserve">ATM Oficina Zona Franca (Santiago) </v>
      </c>
      <c r="H60" s="132" t="str">
        <f>VLOOKUP(E60,VIP!$A$2:$O20713,7,FALSE)</f>
        <v>Si</v>
      </c>
      <c r="I60" s="132" t="str">
        <f>VLOOKUP(E60,VIP!$A$2:$O12678,8,FALSE)</f>
        <v>Si</v>
      </c>
      <c r="J60" s="132" t="str">
        <f>VLOOKUP(E60,VIP!$A$2:$O12628,8,FALSE)</f>
        <v>Si</v>
      </c>
      <c r="K60" s="132" t="str">
        <f>VLOOKUP(E60,VIP!$A$2:$O16202,6,0)</f>
        <v>SI</v>
      </c>
      <c r="L60" s="138" t="s">
        <v>2817</v>
      </c>
      <c r="M60" s="143" t="s">
        <v>2533</v>
      </c>
      <c r="N60" s="94" t="s">
        <v>2444</v>
      </c>
      <c r="O60" s="132" t="s">
        <v>2781</v>
      </c>
      <c r="P60" s="138"/>
      <c r="Q60" s="146">
        <v>44205.936805555553</v>
      </c>
    </row>
    <row r="61" spans="1:17" ht="18" x14ac:dyDescent="0.25">
      <c r="A61" s="132" t="str">
        <f>VLOOKUP(E61,'LISTADO ATM'!$A$2:$C$901,3,0)</f>
        <v>NORTE</v>
      </c>
      <c r="B61" s="124" t="s">
        <v>2671</v>
      </c>
      <c r="C61" s="95">
        <v>44439.617719907408</v>
      </c>
      <c r="D61" s="95" t="s">
        <v>2460</v>
      </c>
      <c r="E61" s="124">
        <v>333</v>
      </c>
      <c r="F61" s="132" t="str">
        <f>VLOOKUP(E61,VIP!$A$2:$O15621,2,0)</f>
        <v>DRBR333</v>
      </c>
      <c r="G61" s="132" t="str">
        <f>VLOOKUP(E61,'LISTADO ATM'!$A$2:$B$900,2,0)</f>
        <v>ATM Oficina Turey Maimón</v>
      </c>
      <c r="H61" s="132" t="str">
        <f>VLOOKUP(E61,VIP!$A$2:$O20582,7,FALSE)</f>
        <v>Si</v>
      </c>
      <c r="I61" s="132" t="str">
        <f>VLOOKUP(E61,VIP!$A$2:$O12547,8,FALSE)</f>
        <v>Si</v>
      </c>
      <c r="J61" s="132" t="str">
        <f>VLOOKUP(E61,VIP!$A$2:$O12497,8,FALSE)</f>
        <v>Si</v>
      </c>
      <c r="K61" s="132" t="str">
        <f>VLOOKUP(E61,VIP!$A$2:$O16071,6,0)</f>
        <v>NO</v>
      </c>
      <c r="L61" s="138" t="s">
        <v>2648</v>
      </c>
      <c r="M61" s="143" t="s">
        <v>2533</v>
      </c>
      <c r="N61" s="94" t="s">
        <v>2444</v>
      </c>
      <c r="O61" s="132" t="s">
        <v>2461</v>
      </c>
      <c r="P61" s="138"/>
      <c r="Q61" s="146">
        <v>44440.558749999997</v>
      </c>
    </row>
    <row r="62" spans="1:17" ht="18" x14ac:dyDescent="0.25">
      <c r="A62" s="132" t="str">
        <f>VLOOKUP(E62,'LISTADO ATM'!$A$2:$C$901,3,0)</f>
        <v>DISTRITO NACIONAL</v>
      </c>
      <c r="B62" s="124" t="s">
        <v>2778</v>
      </c>
      <c r="C62" s="95">
        <v>44440.347650462965</v>
      </c>
      <c r="D62" s="95" t="s">
        <v>2441</v>
      </c>
      <c r="E62" s="124">
        <v>572</v>
      </c>
      <c r="F62" s="132" t="str">
        <f>VLOOKUP(E62,VIP!$A$2:$O15723,2,0)</f>
        <v>DRBR174</v>
      </c>
      <c r="G62" s="132" t="str">
        <f>VLOOKUP(E62,'LISTADO ATM'!$A$2:$B$900,2,0)</f>
        <v xml:space="preserve">ATM Olé Ovando </v>
      </c>
      <c r="H62" s="132" t="str">
        <f>VLOOKUP(E62,VIP!$A$2:$O20684,7,FALSE)</f>
        <v>Si</v>
      </c>
      <c r="I62" s="132" t="str">
        <f>VLOOKUP(E62,VIP!$A$2:$O12649,8,FALSE)</f>
        <v>Si</v>
      </c>
      <c r="J62" s="132" t="str">
        <f>VLOOKUP(E62,VIP!$A$2:$O12599,8,FALSE)</f>
        <v>Si</v>
      </c>
      <c r="K62" s="132" t="str">
        <f>VLOOKUP(E62,VIP!$A$2:$O16173,6,0)</f>
        <v>NO</v>
      </c>
      <c r="L62" s="138" t="s">
        <v>2434</v>
      </c>
      <c r="M62" s="143" t="s">
        <v>2533</v>
      </c>
      <c r="N62" s="94" t="s">
        <v>2444</v>
      </c>
      <c r="O62" s="132" t="s">
        <v>2445</v>
      </c>
      <c r="P62" s="138"/>
      <c r="Q62" s="146">
        <v>44205.615277777775</v>
      </c>
    </row>
    <row r="63" spans="1:17" ht="18" x14ac:dyDescent="0.25">
      <c r="A63" s="132" t="str">
        <f>VLOOKUP(E63,'LISTADO ATM'!$A$2:$C$901,3,0)</f>
        <v>DISTRITO NACIONAL</v>
      </c>
      <c r="B63" s="124" t="s">
        <v>2753</v>
      </c>
      <c r="C63" s="95">
        <v>44440.259722222225</v>
      </c>
      <c r="D63" s="95" t="s">
        <v>2441</v>
      </c>
      <c r="E63" s="124">
        <v>139</v>
      </c>
      <c r="F63" s="132" t="str">
        <f>VLOOKUP(E63,VIP!$A$2:$O15564,2,0)</f>
        <v>DRBR139</v>
      </c>
      <c r="G63" s="132" t="str">
        <f>VLOOKUP(E63,'LISTADO ATM'!$A$2:$B$900,2,0)</f>
        <v xml:space="preserve">ATM Oficina Plaza Lama Zona Oriental I </v>
      </c>
      <c r="H63" s="132" t="str">
        <f>VLOOKUP(E63,VIP!$A$2:$O20525,7,FALSE)</f>
        <v>Si</v>
      </c>
      <c r="I63" s="132" t="str">
        <f>VLOOKUP(E63,VIP!$A$2:$O12490,8,FALSE)</f>
        <v>Si</v>
      </c>
      <c r="J63" s="132" t="str">
        <f>VLOOKUP(E63,VIP!$A$2:$O12440,8,FALSE)</f>
        <v>Si</v>
      </c>
      <c r="K63" s="132" t="str">
        <f>VLOOKUP(E63,VIP!$A$2:$O16014,6,0)</f>
        <v>NO</v>
      </c>
      <c r="L63" s="138" t="s">
        <v>2434</v>
      </c>
      <c r="M63" s="143" t="s">
        <v>2533</v>
      </c>
      <c r="N63" s="94" t="s">
        <v>2444</v>
      </c>
      <c r="O63" s="132" t="s">
        <v>2445</v>
      </c>
      <c r="P63" s="138"/>
      <c r="Q63" s="146">
        <v>44205.791666666664</v>
      </c>
    </row>
    <row r="64" spans="1:17" ht="18" x14ac:dyDescent="0.25">
      <c r="A64" s="132" t="str">
        <f>VLOOKUP(E64,'LISTADO ATM'!$A$2:$C$901,3,0)</f>
        <v>NORTE</v>
      </c>
      <c r="B64" s="124" t="s">
        <v>2732</v>
      </c>
      <c r="C64" s="95">
        <v>44440.177534722221</v>
      </c>
      <c r="D64" s="95" t="s">
        <v>2460</v>
      </c>
      <c r="E64" s="124">
        <v>93</v>
      </c>
      <c r="F64" s="132" t="str">
        <f>VLOOKUP(E64,VIP!$A$2:$O15588,2,0)</f>
        <v>DRBR093</v>
      </c>
      <c r="G64" s="132" t="str">
        <f>VLOOKUP(E64,'LISTADO ATM'!$A$2:$B$900,2,0)</f>
        <v xml:space="preserve">ATM Oficina Cotuí </v>
      </c>
      <c r="H64" s="132" t="str">
        <f>VLOOKUP(E64,VIP!$A$2:$O20549,7,FALSE)</f>
        <v>Si</v>
      </c>
      <c r="I64" s="132" t="str">
        <f>VLOOKUP(E64,VIP!$A$2:$O12514,8,FALSE)</f>
        <v>Si</v>
      </c>
      <c r="J64" s="132" t="str">
        <f>VLOOKUP(E64,VIP!$A$2:$O12464,8,FALSE)</f>
        <v>Si</v>
      </c>
      <c r="K64" s="132" t="str">
        <f>VLOOKUP(E64,VIP!$A$2:$O16038,6,0)</f>
        <v>SI</v>
      </c>
      <c r="L64" s="138" t="s">
        <v>2434</v>
      </c>
      <c r="M64" s="143" t="s">
        <v>2533</v>
      </c>
      <c r="N64" s="94" t="s">
        <v>2444</v>
      </c>
      <c r="O64" s="132" t="s">
        <v>2461</v>
      </c>
      <c r="P64" s="138"/>
      <c r="Q64" s="146">
        <v>44205.800694444442</v>
      </c>
    </row>
    <row r="65" spans="1:23" ht="18" x14ac:dyDescent="0.25">
      <c r="A65" s="132" t="str">
        <f>VLOOKUP(E65,'LISTADO ATM'!$A$2:$C$901,3,0)</f>
        <v>NORTE</v>
      </c>
      <c r="B65" s="124" t="s">
        <v>2757</v>
      </c>
      <c r="C65" s="95">
        <v>44440.303055555552</v>
      </c>
      <c r="D65" s="95" t="s">
        <v>2624</v>
      </c>
      <c r="E65" s="124">
        <v>647</v>
      </c>
      <c r="F65" s="132" t="str">
        <f>VLOOKUP(E65,VIP!$A$2:$O15703,2,0)</f>
        <v>DRBR254</v>
      </c>
      <c r="G65" s="132" t="str">
        <f>VLOOKUP(E65,'LISTADO ATM'!$A$2:$B$900,2,0)</f>
        <v xml:space="preserve">ATM CORAASAN </v>
      </c>
      <c r="H65" s="132" t="str">
        <f>VLOOKUP(E65,VIP!$A$2:$O20664,7,FALSE)</f>
        <v>Si</v>
      </c>
      <c r="I65" s="132" t="str">
        <f>VLOOKUP(E65,VIP!$A$2:$O12629,8,FALSE)</f>
        <v>Si</v>
      </c>
      <c r="J65" s="132" t="str">
        <f>VLOOKUP(E65,VIP!$A$2:$O12579,8,FALSE)</f>
        <v>Si</v>
      </c>
      <c r="K65" s="132" t="str">
        <f>VLOOKUP(E65,VIP!$A$2:$O16153,6,0)</f>
        <v>NO</v>
      </c>
      <c r="L65" s="138" t="s">
        <v>2434</v>
      </c>
      <c r="M65" s="143" t="s">
        <v>2533</v>
      </c>
      <c r="N65" s="94" t="s">
        <v>2444</v>
      </c>
      <c r="O65" s="132" t="s">
        <v>2625</v>
      </c>
      <c r="P65" s="138"/>
      <c r="Q65" s="146">
        <v>44205.802777777775</v>
      </c>
    </row>
    <row r="66" spans="1:23" ht="18" x14ac:dyDescent="0.25">
      <c r="A66" s="132" t="str">
        <f>VLOOKUP(E66,'LISTADO ATM'!$A$2:$C$901,3,0)</f>
        <v>NORTE</v>
      </c>
      <c r="B66" s="124" t="s">
        <v>2807</v>
      </c>
      <c r="C66" s="95">
        <v>44440.509525462963</v>
      </c>
      <c r="D66" s="95" t="s">
        <v>2624</v>
      </c>
      <c r="E66" s="124">
        <v>315</v>
      </c>
      <c r="F66" s="132" t="str">
        <f>VLOOKUP(E66,VIP!$A$2:$O15741,2,0)</f>
        <v>DRBR315</v>
      </c>
      <c r="G66" s="132" t="str">
        <f>VLOOKUP(E66,'LISTADO ATM'!$A$2:$B$900,2,0)</f>
        <v xml:space="preserve">ATM Oficina Estrella Sadalá </v>
      </c>
      <c r="H66" s="132" t="str">
        <f>VLOOKUP(E66,VIP!$A$2:$O20702,7,FALSE)</f>
        <v>Si</v>
      </c>
      <c r="I66" s="132" t="str">
        <f>VLOOKUP(E66,VIP!$A$2:$O12667,8,FALSE)</f>
        <v>Si</v>
      </c>
      <c r="J66" s="132" t="str">
        <f>VLOOKUP(E66,VIP!$A$2:$O12617,8,FALSE)</f>
        <v>Si</v>
      </c>
      <c r="K66" s="132" t="str">
        <f>VLOOKUP(E66,VIP!$A$2:$O16191,6,0)</f>
        <v>NO</v>
      </c>
      <c r="L66" s="138" t="s">
        <v>2434</v>
      </c>
      <c r="M66" s="143" t="s">
        <v>2533</v>
      </c>
      <c r="N66" s="94" t="s">
        <v>2444</v>
      </c>
      <c r="O66" s="132" t="s">
        <v>2625</v>
      </c>
      <c r="P66" s="138"/>
      <c r="Q66" s="146">
        <v>44205.804861111108</v>
      </c>
    </row>
    <row r="67" spans="1:23" ht="18" x14ac:dyDescent="0.25">
      <c r="A67" s="132" t="str">
        <f>VLOOKUP(E67,'LISTADO ATM'!$A$2:$C$901,3,0)</f>
        <v>DISTRITO NACIONAL</v>
      </c>
      <c r="B67" s="124" t="s">
        <v>2780</v>
      </c>
      <c r="C67" s="95">
        <v>44440.337835648148</v>
      </c>
      <c r="D67" s="95" t="s">
        <v>2441</v>
      </c>
      <c r="E67" s="124">
        <v>415</v>
      </c>
      <c r="F67" s="132" t="str">
        <f>VLOOKUP(E67,VIP!$A$2:$O15725,2,0)</f>
        <v>DRBR415</v>
      </c>
      <c r="G67" s="132" t="str">
        <f>VLOOKUP(E67,'LISTADO ATM'!$A$2:$B$900,2,0)</f>
        <v xml:space="preserve">ATM Autobanco San Martín I </v>
      </c>
      <c r="H67" s="132" t="str">
        <f>VLOOKUP(E67,VIP!$A$2:$O20686,7,FALSE)</f>
        <v>Si</v>
      </c>
      <c r="I67" s="132" t="str">
        <f>VLOOKUP(E67,VIP!$A$2:$O12651,8,FALSE)</f>
        <v>Si</v>
      </c>
      <c r="J67" s="132" t="str">
        <f>VLOOKUP(E67,VIP!$A$2:$O12601,8,FALSE)</f>
        <v>Si</v>
      </c>
      <c r="K67" s="132" t="str">
        <f>VLOOKUP(E67,VIP!$A$2:$O16175,6,0)</f>
        <v>NO</v>
      </c>
      <c r="L67" s="138" t="s">
        <v>2434</v>
      </c>
      <c r="M67" s="143" t="s">
        <v>2533</v>
      </c>
      <c r="N67" s="94" t="s">
        <v>2444</v>
      </c>
      <c r="O67" s="132" t="s">
        <v>2445</v>
      </c>
      <c r="P67" s="138"/>
      <c r="Q67" s="146">
        <v>44205.806250000001</v>
      </c>
    </row>
    <row r="68" spans="1:23" ht="18" x14ac:dyDescent="0.25">
      <c r="A68" s="132" t="str">
        <f>VLOOKUP(E68,'LISTADO ATM'!$A$2:$C$901,3,0)</f>
        <v>NORTE</v>
      </c>
      <c r="B68" s="124" t="s">
        <v>2798</v>
      </c>
      <c r="C68" s="95">
        <v>44440.541979166665</v>
      </c>
      <c r="D68" s="95" t="s">
        <v>2624</v>
      </c>
      <c r="E68" s="124">
        <v>413</v>
      </c>
      <c r="F68" s="132" t="str">
        <f>VLOOKUP(E68,VIP!$A$2:$O15732,2,0)</f>
        <v>DRBR413</v>
      </c>
      <c r="G68" s="132" t="str">
        <f>VLOOKUP(E68,'LISTADO ATM'!$A$2:$B$900,2,0)</f>
        <v xml:space="preserve">ATM UNP Las Galeras Samaná </v>
      </c>
      <c r="H68" s="132" t="str">
        <f>VLOOKUP(E68,VIP!$A$2:$O20693,7,FALSE)</f>
        <v>Si</v>
      </c>
      <c r="I68" s="132" t="str">
        <f>VLOOKUP(E68,VIP!$A$2:$O12658,8,FALSE)</f>
        <v>Si</v>
      </c>
      <c r="J68" s="132" t="str">
        <f>VLOOKUP(E68,VIP!$A$2:$O12608,8,FALSE)</f>
        <v>Si</v>
      </c>
      <c r="K68" s="132" t="str">
        <f>VLOOKUP(E68,VIP!$A$2:$O16182,6,0)</f>
        <v>NO</v>
      </c>
      <c r="L68" s="138" t="s">
        <v>2434</v>
      </c>
      <c r="M68" s="143" t="s">
        <v>2533</v>
      </c>
      <c r="N68" s="94" t="s">
        <v>2444</v>
      </c>
      <c r="O68" s="132" t="s">
        <v>2625</v>
      </c>
      <c r="P68" s="138"/>
      <c r="Q68" s="146">
        <v>44205.807638888888</v>
      </c>
    </row>
    <row r="69" spans="1:23" ht="18" x14ac:dyDescent="0.25">
      <c r="A69" s="132" t="str">
        <f>VLOOKUP(E69,'LISTADO ATM'!$A$2:$C$901,3,0)</f>
        <v>ESTE</v>
      </c>
      <c r="B69" s="124" t="s">
        <v>2808</v>
      </c>
      <c r="C69" s="95">
        <v>44440.505046296297</v>
      </c>
      <c r="D69" s="95" t="s">
        <v>2441</v>
      </c>
      <c r="E69" s="124">
        <v>521</v>
      </c>
      <c r="F69" s="132" t="str">
        <f>VLOOKUP(E69,VIP!$A$2:$O15742,2,0)</f>
        <v>DRBR521</v>
      </c>
      <c r="G69" s="132" t="str">
        <f>VLOOKUP(E69,'LISTADO ATM'!$A$2:$B$900,2,0)</f>
        <v xml:space="preserve">ATM UNP Bayahibe (La Romana) </v>
      </c>
      <c r="H69" s="132" t="str">
        <f>VLOOKUP(E69,VIP!$A$2:$O20703,7,FALSE)</f>
        <v>Si</v>
      </c>
      <c r="I69" s="132" t="str">
        <f>VLOOKUP(E69,VIP!$A$2:$O12668,8,FALSE)</f>
        <v>Si</v>
      </c>
      <c r="J69" s="132" t="str">
        <f>VLOOKUP(E69,VIP!$A$2:$O12618,8,FALSE)</f>
        <v>Si</v>
      </c>
      <c r="K69" s="132" t="str">
        <f>VLOOKUP(E69,VIP!$A$2:$O16192,6,0)</f>
        <v>NO</v>
      </c>
      <c r="L69" s="138" t="s">
        <v>2434</v>
      </c>
      <c r="M69" s="143" t="s">
        <v>2533</v>
      </c>
      <c r="N69" s="94" t="s">
        <v>2444</v>
      </c>
      <c r="O69" s="132" t="s">
        <v>2445</v>
      </c>
      <c r="P69" s="138"/>
      <c r="Q69" s="146">
        <v>44205.809027777781</v>
      </c>
    </row>
    <row r="70" spans="1:23" ht="18" x14ac:dyDescent="0.25">
      <c r="A70" s="132" t="str">
        <f>VLOOKUP(E70,'LISTADO ATM'!$A$2:$C$901,3,0)</f>
        <v>SUR</v>
      </c>
      <c r="B70" s="124" t="s">
        <v>2707</v>
      </c>
      <c r="C70" s="95">
        <v>44439.829652777778</v>
      </c>
      <c r="D70" s="95" t="s">
        <v>2460</v>
      </c>
      <c r="E70" s="124">
        <v>885</v>
      </c>
      <c r="F70" s="132" t="str">
        <f>VLOOKUP(E70,VIP!$A$2:$O15680,2,0)</f>
        <v>DRBR885</v>
      </c>
      <c r="G70" s="132" t="str">
        <f>VLOOKUP(E70,'LISTADO ATM'!$A$2:$B$900,2,0)</f>
        <v xml:space="preserve">ATM UNP Rancho Arriba </v>
      </c>
      <c r="H70" s="132" t="str">
        <f>VLOOKUP(E70,VIP!$A$2:$O20641,7,FALSE)</f>
        <v>Si</v>
      </c>
      <c r="I70" s="132" t="str">
        <f>VLOOKUP(E70,VIP!$A$2:$O12606,8,FALSE)</f>
        <v>Si</v>
      </c>
      <c r="J70" s="132" t="str">
        <f>VLOOKUP(E70,VIP!$A$2:$O12556,8,FALSE)</f>
        <v>Si</v>
      </c>
      <c r="K70" s="132" t="str">
        <f>VLOOKUP(E70,VIP!$A$2:$O16130,6,0)</f>
        <v>NO</v>
      </c>
      <c r="L70" s="138" t="s">
        <v>2434</v>
      </c>
      <c r="M70" s="143" t="s">
        <v>2533</v>
      </c>
      <c r="N70" s="94" t="s">
        <v>2444</v>
      </c>
      <c r="O70" s="132" t="s">
        <v>2461</v>
      </c>
      <c r="P70" s="138"/>
      <c r="Q70" s="146">
        <v>44205.818749999999</v>
      </c>
    </row>
    <row r="71" spans="1:23" ht="18" x14ac:dyDescent="0.25">
      <c r="A71" s="132" t="str">
        <f>VLOOKUP(E71,'LISTADO ATM'!$A$2:$C$901,3,0)</f>
        <v>NORTE</v>
      </c>
      <c r="B71" s="124" t="s">
        <v>2881</v>
      </c>
      <c r="C71" s="95">
        <v>44440.641041666669</v>
      </c>
      <c r="D71" s="95" t="s">
        <v>2460</v>
      </c>
      <c r="E71" s="124">
        <v>985</v>
      </c>
      <c r="F71" s="132" t="str">
        <f>VLOOKUP(E71,VIP!$A$2:$O15791,2,0)</f>
        <v>DRBR985</v>
      </c>
      <c r="G71" s="132" t="str">
        <f>VLOOKUP(E71,'LISTADO ATM'!$A$2:$B$900,2,0)</f>
        <v xml:space="preserve">ATM Oficina Dajabón II </v>
      </c>
      <c r="H71" s="132" t="str">
        <f>VLOOKUP(E71,VIP!$A$2:$O20752,7,FALSE)</f>
        <v>Si</v>
      </c>
      <c r="I71" s="132" t="str">
        <f>VLOOKUP(E71,VIP!$A$2:$O12717,8,FALSE)</f>
        <v>Si</v>
      </c>
      <c r="J71" s="132" t="str">
        <f>VLOOKUP(E71,VIP!$A$2:$O12667,8,FALSE)</f>
        <v>Si</v>
      </c>
      <c r="K71" s="132" t="str">
        <f>VLOOKUP(E71,VIP!$A$2:$O16241,6,0)</f>
        <v>NO</v>
      </c>
      <c r="L71" s="138" t="s">
        <v>2434</v>
      </c>
      <c r="M71" s="143" t="s">
        <v>2533</v>
      </c>
      <c r="N71" s="94" t="s">
        <v>2444</v>
      </c>
      <c r="O71" s="132" t="s">
        <v>2781</v>
      </c>
      <c r="P71" s="138"/>
      <c r="Q71" s="146">
        <v>44205.826388888891</v>
      </c>
    </row>
    <row r="72" spans="1:23" ht="18" x14ac:dyDescent="0.25">
      <c r="A72" s="132" t="str">
        <f>VLOOKUP(E72,'LISTADO ATM'!$A$2:$C$901,3,0)</f>
        <v>NORTE</v>
      </c>
      <c r="B72" s="124" t="s">
        <v>2723</v>
      </c>
      <c r="C72" s="95">
        <v>44440.217835648145</v>
      </c>
      <c r="D72" s="95" t="s">
        <v>2460</v>
      </c>
      <c r="E72" s="124">
        <v>649</v>
      </c>
      <c r="F72" s="132" t="str">
        <f>VLOOKUP(E72,VIP!$A$2:$O15657,2,0)</f>
        <v>DRBR649</v>
      </c>
      <c r="G72" s="132" t="str">
        <f>VLOOKUP(E72,'LISTADO ATM'!$A$2:$B$900,2,0)</f>
        <v xml:space="preserve">ATM Oficina Galería 56 (San Francisco de Macorís) </v>
      </c>
      <c r="H72" s="132" t="str">
        <f>VLOOKUP(E72,VIP!$A$2:$O20618,7,FALSE)</f>
        <v>Si</v>
      </c>
      <c r="I72" s="132" t="str">
        <f>VLOOKUP(E72,VIP!$A$2:$O12583,8,FALSE)</f>
        <v>Si</v>
      </c>
      <c r="J72" s="132" t="str">
        <f>VLOOKUP(E72,VIP!$A$2:$O12533,8,FALSE)</f>
        <v>Si</v>
      </c>
      <c r="K72" s="132" t="str">
        <f>VLOOKUP(E72,VIP!$A$2:$O16107,6,0)</f>
        <v>SI</v>
      </c>
      <c r="L72" s="138" t="s">
        <v>2434</v>
      </c>
      <c r="M72" s="143" t="s">
        <v>2533</v>
      </c>
      <c r="N72" s="94" t="s">
        <v>2444</v>
      </c>
      <c r="O72" s="132" t="s">
        <v>2461</v>
      </c>
      <c r="P72" s="138"/>
      <c r="Q72" s="146">
        <v>44440.507800925923</v>
      </c>
    </row>
    <row r="73" spans="1:23" ht="18" x14ac:dyDescent="0.25">
      <c r="A73" s="132" t="str">
        <f>VLOOKUP(E73,'LISTADO ATM'!$A$2:$C$901,3,0)</f>
        <v>DISTRITO NACIONAL</v>
      </c>
      <c r="B73" s="124" t="s">
        <v>2726</v>
      </c>
      <c r="C73" s="95">
        <v>44440.197557870371</v>
      </c>
      <c r="D73" s="95" t="s">
        <v>2441</v>
      </c>
      <c r="E73" s="124">
        <v>435</v>
      </c>
      <c r="F73" s="132" t="str">
        <f>VLOOKUP(E73,VIP!$A$2:$O15633,2,0)</f>
        <v>DRBR435</v>
      </c>
      <c r="G73" s="132" t="str">
        <f>VLOOKUP(E73,'LISTADO ATM'!$A$2:$B$900,2,0)</f>
        <v xml:space="preserve">ATM Autobanco Torre I </v>
      </c>
      <c r="H73" s="132" t="str">
        <f>VLOOKUP(E73,VIP!$A$2:$O20594,7,FALSE)</f>
        <v>Si</v>
      </c>
      <c r="I73" s="132" t="str">
        <f>VLOOKUP(E73,VIP!$A$2:$O12559,8,FALSE)</f>
        <v>Si</v>
      </c>
      <c r="J73" s="132" t="str">
        <f>VLOOKUP(E73,VIP!$A$2:$O12509,8,FALSE)</f>
        <v>Si</v>
      </c>
      <c r="K73" s="132" t="str">
        <f>VLOOKUP(E73,VIP!$A$2:$O16083,6,0)</f>
        <v>SI</v>
      </c>
      <c r="L73" s="138" t="s">
        <v>2434</v>
      </c>
      <c r="M73" s="143" t="s">
        <v>2533</v>
      </c>
      <c r="N73" s="94" t="s">
        <v>2444</v>
      </c>
      <c r="O73" s="132" t="s">
        <v>2445</v>
      </c>
      <c r="P73" s="138"/>
      <c r="Q73" s="146">
        <v>44440.524108796293</v>
      </c>
    </row>
    <row r="74" spans="1:23" ht="18" x14ac:dyDescent="0.25">
      <c r="A74" s="132" t="str">
        <f>VLOOKUP(E74,'LISTADO ATM'!$A$2:$C$901,3,0)</f>
        <v>NORTE</v>
      </c>
      <c r="B74" s="124" t="s">
        <v>2717</v>
      </c>
      <c r="C74" s="95">
        <v>44440.232812499999</v>
      </c>
      <c r="D74" s="95" t="s">
        <v>2624</v>
      </c>
      <c r="E74" s="124">
        <v>936</v>
      </c>
      <c r="F74" s="132" t="str">
        <f>VLOOKUP(E74,VIP!$A$2:$O15689,2,0)</f>
        <v>DRBR936</v>
      </c>
      <c r="G74" s="132" t="str">
        <f>VLOOKUP(E74,'LISTADO ATM'!$A$2:$B$900,2,0)</f>
        <v xml:space="preserve">ATM Autobanco Oficina La Vega I </v>
      </c>
      <c r="H74" s="132" t="str">
        <f>VLOOKUP(E74,VIP!$A$2:$O20650,7,FALSE)</f>
        <v>Si</v>
      </c>
      <c r="I74" s="132" t="str">
        <f>VLOOKUP(E74,VIP!$A$2:$O12615,8,FALSE)</f>
        <v>Si</v>
      </c>
      <c r="J74" s="132" t="str">
        <f>VLOOKUP(E74,VIP!$A$2:$O12565,8,FALSE)</f>
        <v>Si</v>
      </c>
      <c r="K74" s="132" t="str">
        <f>VLOOKUP(E74,VIP!$A$2:$O16139,6,0)</f>
        <v>NO</v>
      </c>
      <c r="L74" s="138" t="s">
        <v>2434</v>
      </c>
      <c r="M74" s="143" t="s">
        <v>2533</v>
      </c>
      <c r="N74" s="94" t="s">
        <v>2444</v>
      </c>
      <c r="O74" s="132" t="s">
        <v>2625</v>
      </c>
      <c r="P74" s="138"/>
      <c r="Q74" s="146">
        <v>44440.524386574078</v>
      </c>
      <c r="R74" s="42" t="s">
        <v>2790</v>
      </c>
    </row>
    <row r="75" spans="1:23" ht="18" x14ac:dyDescent="0.25">
      <c r="A75" s="132" t="str">
        <f>VLOOKUP(E75,'LISTADO ATM'!$A$2:$C$901,3,0)</f>
        <v>DISTRITO NACIONAL</v>
      </c>
      <c r="B75" s="124" t="s">
        <v>2727</v>
      </c>
      <c r="C75" s="95">
        <v>44440.193923611114</v>
      </c>
      <c r="D75" s="95" t="s">
        <v>2460</v>
      </c>
      <c r="E75" s="124">
        <v>409</v>
      </c>
      <c r="F75" s="132" t="str">
        <f>VLOOKUP(E75,VIP!$A$2:$O15630,2,0)</f>
        <v>DRBR409</v>
      </c>
      <c r="G75" s="132" t="str">
        <f>VLOOKUP(E75,'LISTADO ATM'!$A$2:$B$900,2,0)</f>
        <v xml:space="preserve">ATM Oficina Las Palmas de Herrera I </v>
      </c>
      <c r="H75" s="132" t="str">
        <f>VLOOKUP(E75,VIP!$A$2:$O20591,7,FALSE)</f>
        <v>Si</v>
      </c>
      <c r="I75" s="132" t="str">
        <f>VLOOKUP(E75,VIP!$A$2:$O12556,8,FALSE)</f>
        <v>Si</v>
      </c>
      <c r="J75" s="132" t="str">
        <f>VLOOKUP(E75,VIP!$A$2:$O12506,8,FALSE)</f>
        <v>Si</v>
      </c>
      <c r="K75" s="132" t="str">
        <f>VLOOKUP(E75,VIP!$A$2:$O16080,6,0)</f>
        <v>NO</v>
      </c>
      <c r="L75" s="138" t="s">
        <v>2434</v>
      </c>
      <c r="M75" s="143" t="s">
        <v>2533</v>
      </c>
      <c r="N75" s="94" t="s">
        <v>2444</v>
      </c>
      <c r="O75" s="132" t="s">
        <v>2461</v>
      </c>
      <c r="P75" s="138"/>
      <c r="Q75" s="146">
        <v>44440.525289351855</v>
      </c>
    </row>
    <row r="76" spans="1:23" ht="18" x14ac:dyDescent="0.25">
      <c r="A76" s="132" t="str">
        <f>VLOOKUP(E76,'LISTADO ATM'!$A$2:$C$901,3,0)</f>
        <v>NORTE</v>
      </c>
      <c r="B76" s="124" t="s">
        <v>2720</v>
      </c>
      <c r="C76" s="95">
        <v>44440.22724537037</v>
      </c>
      <c r="D76" s="95" t="s">
        <v>2460</v>
      </c>
      <c r="E76" s="124">
        <v>888</v>
      </c>
      <c r="F76" s="132" t="str">
        <f>VLOOKUP(E76,VIP!$A$2:$O15681,2,0)</f>
        <v>DRBR888</v>
      </c>
      <c r="G76" s="132" t="str">
        <f>VLOOKUP(E76,'LISTADO ATM'!$A$2:$B$900,2,0)</f>
        <v>ATM Oficina galeria 56 II (SFM)</v>
      </c>
      <c r="H76" s="132" t="str">
        <f>VLOOKUP(E76,VIP!$A$2:$O20642,7,FALSE)</f>
        <v>Si</v>
      </c>
      <c r="I76" s="132" t="str">
        <f>VLOOKUP(E76,VIP!$A$2:$O12607,8,FALSE)</f>
        <v>Si</v>
      </c>
      <c r="J76" s="132" t="str">
        <f>VLOOKUP(E76,VIP!$A$2:$O12557,8,FALSE)</f>
        <v>Si</v>
      </c>
      <c r="K76" s="132" t="str">
        <f>VLOOKUP(E76,VIP!$A$2:$O16131,6,0)</f>
        <v>SI</v>
      </c>
      <c r="L76" s="138" t="s">
        <v>2434</v>
      </c>
      <c r="M76" s="143" t="s">
        <v>2533</v>
      </c>
      <c r="N76" s="94" t="s">
        <v>2444</v>
      </c>
      <c r="O76" s="132" t="s">
        <v>2461</v>
      </c>
      <c r="P76" s="138"/>
      <c r="Q76" s="146">
        <v>44440.52621527778</v>
      </c>
    </row>
    <row r="77" spans="1:23" ht="18" x14ac:dyDescent="0.25">
      <c r="A77" s="132" t="str">
        <f>VLOOKUP(E77,'LISTADO ATM'!$A$2:$C$901,3,0)</f>
        <v>NORTE</v>
      </c>
      <c r="B77" s="124" t="s">
        <v>2729</v>
      </c>
      <c r="C77" s="95">
        <v>44440.186689814815</v>
      </c>
      <c r="D77" s="95" t="s">
        <v>2460</v>
      </c>
      <c r="E77" s="124">
        <v>290</v>
      </c>
      <c r="F77" s="132" t="str">
        <f>VLOOKUP(E77,VIP!$A$2:$O15614,2,0)</f>
        <v>DRBR290</v>
      </c>
      <c r="G77" s="132" t="str">
        <f>VLOOKUP(E77,'LISTADO ATM'!$A$2:$B$900,2,0)</f>
        <v xml:space="preserve">ATM Oficina San Francisco de Macorís </v>
      </c>
      <c r="H77" s="132" t="str">
        <f>VLOOKUP(E77,VIP!$A$2:$O20575,7,FALSE)</f>
        <v>Si</v>
      </c>
      <c r="I77" s="132" t="str">
        <f>VLOOKUP(E77,VIP!$A$2:$O12540,8,FALSE)</f>
        <v>Si</v>
      </c>
      <c r="J77" s="132" t="str">
        <f>VLOOKUP(E77,VIP!$A$2:$O12490,8,FALSE)</f>
        <v>Si</v>
      </c>
      <c r="K77" s="132" t="str">
        <f>VLOOKUP(E77,VIP!$A$2:$O16064,6,0)</f>
        <v>NO</v>
      </c>
      <c r="L77" s="138" t="s">
        <v>2434</v>
      </c>
      <c r="M77" s="143" t="s">
        <v>2533</v>
      </c>
      <c r="N77" s="94" t="s">
        <v>2444</v>
      </c>
      <c r="O77" s="132" t="s">
        <v>2461</v>
      </c>
      <c r="P77" s="138"/>
      <c r="Q77" s="146">
        <v>44440.528217592589</v>
      </c>
    </row>
    <row r="78" spans="1:23" ht="18" x14ac:dyDescent="0.25">
      <c r="A78" s="132" t="str">
        <f>VLOOKUP(E78,'LISTADO ATM'!$A$2:$C$901,3,0)</f>
        <v>DISTRITO NACIONAL</v>
      </c>
      <c r="B78" s="124" t="s">
        <v>2730</v>
      </c>
      <c r="C78" s="95">
        <v>44440.185023148151</v>
      </c>
      <c r="D78" s="95" t="s">
        <v>2441</v>
      </c>
      <c r="E78" s="124">
        <v>237</v>
      </c>
      <c r="F78" s="132" t="str">
        <f>VLOOKUP(E78,VIP!$A$2:$O15608,2,0)</f>
        <v>DRBR237</v>
      </c>
      <c r="G78" s="132" t="str">
        <f>VLOOKUP(E78,'LISTADO ATM'!$A$2:$B$900,2,0)</f>
        <v xml:space="preserve">ATM UNP Plaza Vásquez </v>
      </c>
      <c r="H78" s="132" t="str">
        <f>VLOOKUP(E78,VIP!$A$2:$O20569,7,FALSE)</f>
        <v>Si</v>
      </c>
      <c r="I78" s="132" t="str">
        <f>VLOOKUP(E78,VIP!$A$2:$O12534,8,FALSE)</f>
        <v>Si</v>
      </c>
      <c r="J78" s="132" t="str">
        <f>VLOOKUP(E78,VIP!$A$2:$O12484,8,FALSE)</f>
        <v>Si</v>
      </c>
      <c r="K78" s="132" t="str">
        <f>VLOOKUP(E78,VIP!$A$2:$O16058,6,0)</f>
        <v>SI</v>
      </c>
      <c r="L78" s="138" t="s">
        <v>2434</v>
      </c>
      <c r="M78" s="143" t="s">
        <v>2533</v>
      </c>
      <c r="N78" s="94" t="s">
        <v>2444</v>
      </c>
      <c r="O78" s="132" t="s">
        <v>2445</v>
      </c>
      <c r="P78" s="138"/>
      <c r="Q78" s="146">
        <v>44440.528865740744</v>
      </c>
      <c r="R78" s="44"/>
      <c r="S78" s="100"/>
      <c r="T78" s="100"/>
      <c r="U78" s="100"/>
      <c r="V78" s="145"/>
      <c r="W78" s="69"/>
    </row>
    <row r="79" spans="1:23" ht="18" x14ac:dyDescent="0.25">
      <c r="A79" s="132" t="str">
        <f>VLOOKUP(E79,'LISTADO ATM'!$A$2:$C$901,3,0)</f>
        <v>NORTE</v>
      </c>
      <c r="B79" s="124" t="s">
        <v>2705</v>
      </c>
      <c r="C79" s="95">
        <v>44439.83152777778</v>
      </c>
      <c r="D79" s="95" t="s">
        <v>2624</v>
      </c>
      <c r="E79" s="124">
        <v>937</v>
      </c>
      <c r="F79" s="132" t="str">
        <f>VLOOKUP(E79,VIP!$A$2:$O15690,2,0)</f>
        <v>DRBR937</v>
      </c>
      <c r="G79" s="132" t="str">
        <f>VLOOKUP(E79,'LISTADO ATM'!$A$2:$B$900,2,0)</f>
        <v xml:space="preserve">ATM Autobanco Oficina La Vega II </v>
      </c>
      <c r="H79" s="132" t="str">
        <f>VLOOKUP(E79,VIP!$A$2:$O20651,7,FALSE)</f>
        <v>Si</v>
      </c>
      <c r="I79" s="132" t="str">
        <f>VLOOKUP(E79,VIP!$A$2:$O12616,8,FALSE)</f>
        <v>Si</v>
      </c>
      <c r="J79" s="132" t="str">
        <f>VLOOKUP(E79,VIP!$A$2:$O12566,8,FALSE)</f>
        <v>Si</v>
      </c>
      <c r="K79" s="132" t="str">
        <f>VLOOKUP(E79,VIP!$A$2:$O16140,6,0)</f>
        <v>NO</v>
      </c>
      <c r="L79" s="138" t="s">
        <v>2434</v>
      </c>
      <c r="M79" s="143" t="s">
        <v>2533</v>
      </c>
      <c r="N79" s="94" t="s">
        <v>2444</v>
      </c>
      <c r="O79" s="132" t="s">
        <v>2625</v>
      </c>
      <c r="P79" s="138"/>
      <c r="Q79" s="146">
        <v>44440.532164351855</v>
      </c>
      <c r="R79" s="44"/>
      <c r="S79" s="100"/>
      <c r="T79" s="100"/>
      <c r="U79" s="100"/>
      <c r="V79" s="145"/>
      <c r="W79" s="69"/>
    </row>
    <row r="80" spans="1:23" ht="18" x14ac:dyDescent="0.25">
      <c r="A80" s="132" t="str">
        <f>VLOOKUP(E80,'LISTADO ATM'!$A$2:$C$901,3,0)</f>
        <v>NORTE</v>
      </c>
      <c r="B80" s="124" t="s">
        <v>2697</v>
      </c>
      <c r="C80" s="95">
        <v>44439.880243055559</v>
      </c>
      <c r="D80" s="95" t="s">
        <v>2624</v>
      </c>
      <c r="E80" s="124">
        <v>752</v>
      </c>
      <c r="F80" s="132" t="str">
        <f>VLOOKUP(E80,VIP!$A$2:$O15668,2,0)</f>
        <v>DRBR280</v>
      </c>
      <c r="G80" s="132" t="str">
        <f>VLOOKUP(E80,'LISTADO ATM'!$A$2:$B$900,2,0)</f>
        <v xml:space="preserve">ATM UNP Las Carolinas (La Vega) </v>
      </c>
      <c r="H80" s="132" t="str">
        <f>VLOOKUP(E80,VIP!$A$2:$O20629,7,FALSE)</f>
        <v>Si</v>
      </c>
      <c r="I80" s="132" t="str">
        <f>VLOOKUP(E80,VIP!$A$2:$O12594,8,FALSE)</f>
        <v>Si</v>
      </c>
      <c r="J80" s="132" t="str">
        <f>VLOOKUP(E80,VIP!$A$2:$O12544,8,FALSE)</f>
        <v>Si</v>
      </c>
      <c r="K80" s="132" t="str">
        <f>VLOOKUP(E80,VIP!$A$2:$O16118,6,0)</f>
        <v>SI</v>
      </c>
      <c r="L80" s="138" t="s">
        <v>2434</v>
      </c>
      <c r="M80" s="143" t="s">
        <v>2533</v>
      </c>
      <c r="N80" s="94" t="s">
        <v>2444</v>
      </c>
      <c r="O80" s="132" t="s">
        <v>2625</v>
      </c>
      <c r="P80" s="138"/>
      <c r="Q80" s="146">
        <v>44440.537210648145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DISTRITO NACIONAL</v>
      </c>
      <c r="B81" s="124" t="s">
        <v>2706</v>
      </c>
      <c r="C81" s="95">
        <v>44439.83053240741</v>
      </c>
      <c r="D81" s="95" t="s">
        <v>2460</v>
      </c>
      <c r="E81" s="124">
        <v>955</v>
      </c>
      <c r="F81" s="132" t="str">
        <f>VLOOKUP(E81,VIP!$A$2:$O15691,2,0)</f>
        <v>DRBR955</v>
      </c>
      <c r="G81" s="132" t="str">
        <f>VLOOKUP(E81,'LISTADO ATM'!$A$2:$B$900,2,0)</f>
        <v xml:space="preserve">ATM Oficina Americana Independencia II </v>
      </c>
      <c r="H81" s="132" t="str">
        <f>VLOOKUP(E81,VIP!$A$2:$O20652,7,FALSE)</f>
        <v>Si</v>
      </c>
      <c r="I81" s="132" t="str">
        <f>VLOOKUP(E81,VIP!$A$2:$O12617,8,FALSE)</f>
        <v>Si</v>
      </c>
      <c r="J81" s="132" t="str">
        <f>VLOOKUP(E81,VIP!$A$2:$O12567,8,FALSE)</f>
        <v>Si</v>
      </c>
      <c r="K81" s="132" t="str">
        <f>VLOOKUP(E81,VIP!$A$2:$O16141,6,0)</f>
        <v>NO</v>
      </c>
      <c r="L81" s="138" t="s">
        <v>2434</v>
      </c>
      <c r="M81" s="143" t="s">
        <v>2533</v>
      </c>
      <c r="N81" s="94" t="s">
        <v>2444</v>
      </c>
      <c r="O81" s="132" t="s">
        <v>2461</v>
      </c>
      <c r="P81" s="138"/>
      <c r="Q81" s="146">
        <v>44440.540254629632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DISTRITO NACIONAL</v>
      </c>
      <c r="B82" s="124" t="s">
        <v>2690</v>
      </c>
      <c r="C82" s="95">
        <v>44439.694363425922</v>
      </c>
      <c r="D82" s="95" t="s">
        <v>2460</v>
      </c>
      <c r="E82" s="124">
        <v>516</v>
      </c>
      <c r="F82" s="132" t="str">
        <f>VLOOKUP(E82,VIP!$A$2:$O15640,2,0)</f>
        <v>DRBR516</v>
      </c>
      <c r="G82" s="132" t="str">
        <f>VLOOKUP(E82,'LISTADO ATM'!$A$2:$B$900,2,0)</f>
        <v xml:space="preserve">ATM Oficina Gascue </v>
      </c>
      <c r="H82" s="132" t="str">
        <f>VLOOKUP(E82,VIP!$A$2:$O20601,7,FALSE)</f>
        <v>Si</v>
      </c>
      <c r="I82" s="132" t="str">
        <f>VLOOKUP(E82,VIP!$A$2:$O12566,8,FALSE)</f>
        <v>Si</v>
      </c>
      <c r="J82" s="132" t="str">
        <f>VLOOKUP(E82,VIP!$A$2:$O12516,8,FALSE)</f>
        <v>Si</v>
      </c>
      <c r="K82" s="132" t="str">
        <f>VLOOKUP(E82,VIP!$A$2:$O16090,6,0)</f>
        <v>SI</v>
      </c>
      <c r="L82" s="138" t="s">
        <v>2434</v>
      </c>
      <c r="M82" s="143" t="s">
        <v>2533</v>
      </c>
      <c r="N82" s="94" t="s">
        <v>2444</v>
      </c>
      <c r="O82" s="132" t="s">
        <v>2674</v>
      </c>
      <c r="P82" s="138"/>
      <c r="Q82" s="146">
        <v>44440.543275462966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ESTE</v>
      </c>
      <c r="B83" s="124" t="s">
        <v>2686</v>
      </c>
      <c r="C83" s="95">
        <v>44439.751030092593</v>
      </c>
      <c r="D83" s="95" t="s">
        <v>2460</v>
      </c>
      <c r="E83" s="124">
        <v>386</v>
      </c>
      <c r="F83" s="132" t="str">
        <f>VLOOKUP(E83,VIP!$A$2:$O15625,2,0)</f>
        <v>DRBR386</v>
      </c>
      <c r="G83" s="132" t="str">
        <f>VLOOKUP(E83,'LISTADO ATM'!$A$2:$B$900,2,0)</f>
        <v xml:space="preserve">ATM Plaza Verón II </v>
      </c>
      <c r="H83" s="132" t="str">
        <f>VLOOKUP(E83,VIP!$A$2:$O20586,7,FALSE)</f>
        <v>Si</v>
      </c>
      <c r="I83" s="132" t="str">
        <f>VLOOKUP(E83,VIP!$A$2:$O12551,8,FALSE)</f>
        <v>Si</v>
      </c>
      <c r="J83" s="132" t="str">
        <f>VLOOKUP(E83,VIP!$A$2:$O12501,8,FALSE)</f>
        <v>Si</v>
      </c>
      <c r="K83" s="132" t="str">
        <f>VLOOKUP(E83,VIP!$A$2:$O16075,6,0)</f>
        <v>NO</v>
      </c>
      <c r="L83" s="138" t="s">
        <v>2434</v>
      </c>
      <c r="M83" s="143" t="s">
        <v>2533</v>
      </c>
      <c r="N83" s="94" t="s">
        <v>2444</v>
      </c>
      <c r="O83" s="132" t="s">
        <v>2461</v>
      </c>
      <c r="P83" s="138"/>
      <c r="Q83" s="146">
        <v>44440.545162037037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DISTRITO NACIONAL</v>
      </c>
      <c r="B84" s="124" t="s">
        <v>2824</v>
      </c>
      <c r="C84" s="95">
        <v>44440.628703703704</v>
      </c>
      <c r="D84" s="95" t="s">
        <v>2174</v>
      </c>
      <c r="E84" s="124">
        <v>629</v>
      </c>
      <c r="F84" s="132" t="str">
        <f>VLOOKUP(E84,VIP!$A$2:$O15753,2,0)</f>
        <v>DRBR24M</v>
      </c>
      <c r="G84" s="132" t="str">
        <f>VLOOKUP(E84,'LISTADO ATM'!$A$2:$B$900,2,0)</f>
        <v xml:space="preserve">ATM Oficina Americana Independencia I </v>
      </c>
      <c r="H84" s="132" t="str">
        <f>VLOOKUP(E84,VIP!$A$2:$O20714,7,FALSE)</f>
        <v>Si</v>
      </c>
      <c r="I84" s="132" t="str">
        <f>VLOOKUP(E84,VIP!$A$2:$O12679,8,FALSE)</f>
        <v>Si</v>
      </c>
      <c r="J84" s="132" t="str">
        <f>VLOOKUP(E84,VIP!$A$2:$O12629,8,FALSE)</f>
        <v>Si</v>
      </c>
      <c r="K84" s="132" t="str">
        <f>VLOOKUP(E84,VIP!$A$2:$O16203,6,0)</f>
        <v>SI</v>
      </c>
      <c r="L84" s="138" t="s">
        <v>2629</v>
      </c>
      <c r="M84" s="143" t="s">
        <v>2533</v>
      </c>
      <c r="N84" s="94" t="s">
        <v>2444</v>
      </c>
      <c r="O84" s="132" t="s">
        <v>2446</v>
      </c>
      <c r="P84" s="138"/>
      <c r="Q84" s="146">
        <v>44205.55972222222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>
        <v>3336006728</v>
      </c>
      <c r="C85" s="95">
        <v>44438.56590277778</v>
      </c>
      <c r="D85" s="95" t="s">
        <v>2174</v>
      </c>
      <c r="E85" s="124">
        <v>243</v>
      </c>
      <c r="F85" s="132" t="str">
        <f>VLOOKUP(E85,VIP!$A$2:$O15610,2,0)</f>
        <v>DRBR243</v>
      </c>
      <c r="G85" s="132" t="str">
        <f>VLOOKUP(E85,'LISTADO ATM'!$A$2:$B$900,2,0)</f>
        <v xml:space="preserve">ATM Autoservicio Plaza Central  </v>
      </c>
      <c r="H85" s="132" t="str">
        <f>VLOOKUP(E85,VIP!$A$2:$O20571,7,FALSE)</f>
        <v>Si</v>
      </c>
      <c r="I85" s="132" t="str">
        <f>VLOOKUP(E85,VIP!$A$2:$O12536,8,FALSE)</f>
        <v>Si</v>
      </c>
      <c r="J85" s="132" t="str">
        <f>VLOOKUP(E85,VIP!$A$2:$O12486,8,FALSE)</f>
        <v>Si</v>
      </c>
      <c r="K85" s="132" t="str">
        <f>VLOOKUP(E85,VIP!$A$2:$O16060,6,0)</f>
        <v>SI</v>
      </c>
      <c r="L85" s="138" t="s">
        <v>2629</v>
      </c>
      <c r="M85" s="143" t="s">
        <v>2533</v>
      </c>
      <c r="N85" s="94" t="s">
        <v>2444</v>
      </c>
      <c r="O85" s="132" t="s">
        <v>2446</v>
      </c>
      <c r="P85" s="138"/>
      <c r="Q85" s="146">
        <v>44440.289548611108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DISTRITO NACIONAL</v>
      </c>
      <c r="B86" s="124" t="s">
        <v>2677</v>
      </c>
      <c r="C86" s="95">
        <v>44439.783668981479</v>
      </c>
      <c r="D86" s="95" t="s">
        <v>2174</v>
      </c>
      <c r="E86" s="124">
        <v>235</v>
      </c>
      <c r="F86" s="132" t="str">
        <f>VLOOKUP(E86,VIP!$A$2:$O15607,2,0)</f>
        <v>DRBR235</v>
      </c>
      <c r="G86" s="132" t="str">
        <f>VLOOKUP(E86,'LISTADO ATM'!$A$2:$B$900,2,0)</f>
        <v xml:space="preserve">ATM Oficina Multicentro La Sirena San Isidro </v>
      </c>
      <c r="H86" s="132" t="str">
        <f>VLOOKUP(E86,VIP!$A$2:$O20568,7,FALSE)</f>
        <v>Si</v>
      </c>
      <c r="I86" s="132" t="str">
        <f>VLOOKUP(E86,VIP!$A$2:$O12533,8,FALSE)</f>
        <v>Si</v>
      </c>
      <c r="J86" s="132" t="str">
        <f>VLOOKUP(E86,VIP!$A$2:$O12483,8,FALSE)</f>
        <v>Si</v>
      </c>
      <c r="K86" s="132" t="str">
        <f>VLOOKUP(E86,VIP!$A$2:$O16057,6,0)</f>
        <v>SI</v>
      </c>
      <c r="L86" s="138" t="s">
        <v>2622</v>
      </c>
      <c r="M86" s="143" t="s">
        <v>2533</v>
      </c>
      <c r="N86" s="94" t="s">
        <v>2444</v>
      </c>
      <c r="O86" s="132" t="s">
        <v>2446</v>
      </c>
      <c r="P86" s="138" t="s">
        <v>2651</v>
      </c>
      <c r="Q86" s="146">
        <v>44205.804166666669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DISTRITO NACIONAL</v>
      </c>
      <c r="B87" s="124" t="s">
        <v>2678</v>
      </c>
      <c r="C87" s="95">
        <v>44439.783229166664</v>
      </c>
      <c r="D87" s="95" t="s">
        <v>2174</v>
      </c>
      <c r="E87" s="124">
        <v>932</v>
      </c>
      <c r="F87" s="132" t="str">
        <f>VLOOKUP(E87,VIP!$A$2:$O15688,2,0)</f>
        <v>DRBR01E</v>
      </c>
      <c r="G87" s="132" t="str">
        <f>VLOOKUP(E87,'LISTADO ATM'!$A$2:$B$900,2,0)</f>
        <v xml:space="preserve">ATM Banco Agrícola </v>
      </c>
      <c r="H87" s="132" t="str">
        <f>VLOOKUP(E87,VIP!$A$2:$O20649,7,FALSE)</f>
        <v>Si</v>
      </c>
      <c r="I87" s="132" t="str">
        <f>VLOOKUP(E87,VIP!$A$2:$O12614,8,FALSE)</f>
        <v>Si</v>
      </c>
      <c r="J87" s="132" t="str">
        <f>VLOOKUP(E87,VIP!$A$2:$O12564,8,FALSE)</f>
        <v>Si</v>
      </c>
      <c r="K87" s="132" t="str">
        <f>VLOOKUP(E87,VIP!$A$2:$O16138,6,0)</f>
        <v>NO</v>
      </c>
      <c r="L87" s="138" t="s">
        <v>2622</v>
      </c>
      <c r="M87" s="143" t="s">
        <v>2533</v>
      </c>
      <c r="N87" s="94" t="s">
        <v>2444</v>
      </c>
      <c r="O87" s="132" t="s">
        <v>2446</v>
      </c>
      <c r="P87" s="138" t="s">
        <v>2651</v>
      </c>
      <c r="Q87" s="146">
        <v>44440.317314814813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NORTE</v>
      </c>
      <c r="B88" s="124" t="s">
        <v>2695</v>
      </c>
      <c r="C88" s="95">
        <v>44439.914502314816</v>
      </c>
      <c r="D88" s="95" t="s">
        <v>2175</v>
      </c>
      <c r="E88" s="124">
        <v>283</v>
      </c>
      <c r="F88" s="132" t="str">
        <f>VLOOKUP(E88,VIP!$A$2:$O15613,2,0)</f>
        <v>DRBR283</v>
      </c>
      <c r="G88" s="132" t="str">
        <f>VLOOKUP(E88,'LISTADO ATM'!$A$2:$B$900,2,0)</f>
        <v xml:space="preserve">ATM Oficina Nibaje </v>
      </c>
      <c r="H88" s="132" t="str">
        <f>VLOOKUP(E88,VIP!$A$2:$O20574,7,FALSE)</f>
        <v>Si</v>
      </c>
      <c r="I88" s="132" t="str">
        <f>VLOOKUP(E88,VIP!$A$2:$O12539,8,FALSE)</f>
        <v>Si</v>
      </c>
      <c r="J88" s="132" t="str">
        <f>VLOOKUP(E88,VIP!$A$2:$O12489,8,FALSE)</f>
        <v>Si</v>
      </c>
      <c r="K88" s="132" t="str">
        <f>VLOOKUP(E88,VIP!$A$2:$O16063,6,0)</f>
        <v>NO</v>
      </c>
      <c r="L88" s="138" t="s">
        <v>2622</v>
      </c>
      <c r="M88" s="143" t="s">
        <v>2533</v>
      </c>
      <c r="N88" s="94" t="s">
        <v>2444</v>
      </c>
      <c r="O88" s="132" t="s">
        <v>2581</v>
      </c>
      <c r="P88" s="138"/>
      <c r="Q88" s="146">
        <v>44440.532847222225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2784</v>
      </c>
      <c r="C89" s="95">
        <v>44440.451284722221</v>
      </c>
      <c r="D89" s="95" t="s">
        <v>2460</v>
      </c>
      <c r="E89" s="124">
        <v>666</v>
      </c>
      <c r="F89" s="132" t="str">
        <f>VLOOKUP(E89,VIP!$A$2:$O15728,2,0)</f>
        <v>DRBR666</v>
      </c>
      <c r="G89" s="132" t="str">
        <f>VLOOKUP(E89,'LISTADO ATM'!$A$2:$B$900,2,0)</f>
        <v>ATM S/M El Porvernir Libert</v>
      </c>
      <c r="H89" s="132" t="str">
        <f>VLOOKUP(E89,VIP!$A$2:$O20689,7,FALSE)</f>
        <v>N/A</v>
      </c>
      <c r="I89" s="132" t="str">
        <f>VLOOKUP(E89,VIP!$A$2:$O12654,8,FALSE)</f>
        <v>N/A</v>
      </c>
      <c r="J89" s="132" t="str">
        <f>VLOOKUP(E89,VIP!$A$2:$O12604,8,FALSE)</f>
        <v>N/A</v>
      </c>
      <c r="K89" s="132" t="str">
        <f>VLOOKUP(E89,VIP!$A$2:$O16178,6,0)</f>
        <v>N/A</v>
      </c>
      <c r="L89" s="138" t="s">
        <v>2622</v>
      </c>
      <c r="M89" s="143" t="s">
        <v>2533</v>
      </c>
      <c r="N89" s="143" t="s">
        <v>2649</v>
      </c>
      <c r="O89" s="132" t="s">
        <v>2787</v>
      </c>
      <c r="P89" s="138" t="s">
        <v>2792</v>
      </c>
      <c r="Q89" s="143" t="s">
        <v>2789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NORTE</v>
      </c>
      <c r="B90" s="124" t="s">
        <v>2872</v>
      </c>
      <c r="C90" s="95">
        <v>44440.664675925924</v>
      </c>
      <c r="D90" s="95" t="s">
        <v>2175</v>
      </c>
      <c r="E90" s="124">
        <v>712</v>
      </c>
      <c r="F90" s="132" t="str">
        <f>VLOOKUP(E90,VIP!$A$2:$O15785,2,0)</f>
        <v>DRBR128</v>
      </c>
      <c r="G90" s="132" t="str">
        <f>VLOOKUP(E90,'LISTADO ATM'!$A$2:$B$900,2,0)</f>
        <v xml:space="preserve">ATM Oficina Imbert </v>
      </c>
      <c r="H90" s="132" t="str">
        <f>VLOOKUP(E90,VIP!$A$2:$O20746,7,FALSE)</f>
        <v>Si</v>
      </c>
      <c r="I90" s="132" t="str">
        <f>VLOOKUP(E90,VIP!$A$2:$O12711,8,FALSE)</f>
        <v>Si</v>
      </c>
      <c r="J90" s="132" t="str">
        <f>VLOOKUP(E90,VIP!$A$2:$O12661,8,FALSE)</f>
        <v>Si</v>
      </c>
      <c r="K90" s="132" t="str">
        <f>VLOOKUP(E90,VIP!$A$2:$O16235,6,0)</f>
        <v>SI</v>
      </c>
      <c r="L90" s="138" t="s">
        <v>2873</v>
      </c>
      <c r="M90" s="143" t="s">
        <v>2533</v>
      </c>
      <c r="N90" s="94" t="s">
        <v>2649</v>
      </c>
      <c r="O90" s="132" t="s">
        <v>2874</v>
      </c>
      <c r="P90" s="138"/>
      <c r="Q90" s="146">
        <v>44205.824305555558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NORTE</v>
      </c>
      <c r="B91" s="124" t="s">
        <v>2745</v>
      </c>
      <c r="C91" s="95">
        <v>44440.058877314812</v>
      </c>
      <c r="D91" s="95" t="s">
        <v>2175</v>
      </c>
      <c r="E91" s="124">
        <v>99</v>
      </c>
      <c r="F91" s="132" t="str">
        <f>VLOOKUP(E91,VIP!$A$2:$O15590,2,0)</f>
        <v>DRBR099</v>
      </c>
      <c r="G91" s="132" t="str">
        <f>VLOOKUP(E91,'LISTADO ATM'!$A$2:$B$900,2,0)</f>
        <v xml:space="preserve">ATM Multicentro La Sirena S.F.M. </v>
      </c>
      <c r="H91" s="132" t="str">
        <f>VLOOKUP(E91,VIP!$A$2:$O20551,7,FALSE)</f>
        <v>Si</v>
      </c>
      <c r="I91" s="132" t="str">
        <f>VLOOKUP(E91,VIP!$A$2:$O12516,8,FALSE)</f>
        <v>Si</v>
      </c>
      <c r="J91" s="132" t="str">
        <f>VLOOKUP(E91,VIP!$A$2:$O12466,8,FALSE)</f>
        <v>Si</v>
      </c>
      <c r="K91" s="132" t="str">
        <f>VLOOKUP(E91,VIP!$A$2:$O16040,6,0)</f>
        <v>NO</v>
      </c>
      <c r="L91" s="138" t="s">
        <v>2750</v>
      </c>
      <c r="M91" s="143" t="s">
        <v>2533</v>
      </c>
      <c r="N91" s="94" t="s">
        <v>2444</v>
      </c>
      <c r="O91" s="132" t="s">
        <v>2628</v>
      </c>
      <c r="P91" s="138"/>
      <c r="Q91" s="146">
        <v>44440.525821759256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NORTE</v>
      </c>
      <c r="B92" s="124" t="s">
        <v>2848</v>
      </c>
      <c r="C92" s="95">
        <v>44440.750902777778</v>
      </c>
      <c r="D92" s="95" t="s">
        <v>2175</v>
      </c>
      <c r="E92" s="124">
        <v>854</v>
      </c>
      <c r="F92" s="132" t="str">
        <f>VLOOKUP(E92,VIP!$A$2:$O15763,2,0)</f>
        <v>DRBR854</v>
      </c>
      <c r="G92" s="132" t="str">
        <f>VLOOKUP(E92,'LISTADO ATM'!$A$2:$B$900,2,0)</f>
        <v xml:space="preserve">ATM Centro Comercial Blanco Batista </v>
      </c>
      <c r="H92" s="132" t="str">
        <f>VLOOKUP(E92,VIP!$A$2:$O20724,7,FALSE)</f>
        <v>Si</v>
      </c>
      <c r="I92" s="132" t="str">
        <f>VLOOKUP(E92,VIP!$A$2:$O12689,8,FALSE)</f>
        <v>Si</v>
      </c>
      <c r="J92" s="132" t="str">
        <f>VLOOKUP(E92,VIP!$A$2:$O12639,8,FALSE)</f>
        <v>Si</v>
      </c>
      <c r="K92" s="132" t="str">
        <f>VLOOKUP(E92,VIP!$A$2:$O16213,6,0)</f>
        <v>NO</v>
      </c>
      <c r="L92" s="138" t="s">
        <v>2842</v>
      </c>
      <c r="M92" s="143" t="s">
        <v>2533</v>
      </c>
      <c r="N92" s="94" t="s">
        <v>2444</v>
      </c>
      <c r="O92" s="132" t="s">
        <v>2581</v>
      </c>
      <c r="P92" s="138" t="s">
        <v>2883</v>
      </c>
      <c r="Q92" s="146">
        <v>44205.811111111114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2850</v>
      </c>
      <c r="C93" s="95">
        <v>44440.749525462961</v>
      </c>
      <c r="D93" s="95" t="s">
        <v>2460</v>
      </c>
      <c r="E93" s="124">
        <v>906</v>
      </c>
      <c r="F93" s="132" t="str">
        <f>VLOOKUP(E93,VIP!$A$2:$O15765,2,0)</f>
        <v>DRBR906</v>
      </c>
      <c r="G93" s="132" t="str">
        <f>VLOOKUP(E93,'LISTADO ATM'!$A$2:$B$900,2,0)</f>
        <v xml:space="preserve">ATM MESCYT  </v>
      </c>
      <c r="H93" s="132" t="str">
        <f>VLOOKUP(E93,VIP!$A$2:$O20726,7,FALSE)</f>
        <v>Si</v>
      </c>
      <c r="I93" s="132" t="str">
        <f>VLOOKUP(E93,VIP!$A$2:$O12691,8,FALSE)</f>
        <v>Si</v>
      </c>
      <c r="J93" s="132" t="str">
        <f>VLOOKUP(E93,VIP!$A$2:$O12641,8,FALSE)</f>
        <v>Si</v>
      </c>
      <c r="K93" s="132" t="str">
        <f>VLOOKUP(E93,VIP!$A$2:$O16215,6,0)</f>
        <v>NO</v>
      </c>
      <c r="L93" s="138" t="s">
        <v>2842</v>
      </c>
      <c r="M93" s="143" t="s">
        <v>2533</v>
      </c>
      <c r="N93" s="94" t="s">
        <v>2649</v>
      </c>
      <c r="O93" s="132" t="s">
        <v>2674</v>
      </c>
      <c r="P93" s="138" t="s">
        <v>2883</v>
      </c>
      <c r="Q93" s="146">
        <v>44205.811111111114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NORTE</v>
      </c>
      <c r="B94" s="124" t="s">
        <v>2841</v>
      </c>
      <c r="C94" s="95">
        <v>44440.764166666668</v>
      </c>
      <c r="D94" s="95" t="s">
        <v>2460</v>
      </c>
      <c r="E94" s="124">
        <v>520</v>
      </c>
      <c r="F94" s="132" t="str">
        <f>VLOOKUP(E94,VIP!$A$2:$O15757,2,0)</f>
        <v>DRBR520</v>
      </c>
      <c r="G94" s="132" t="str">
        <f>VLOOKUP(E94,'LISTADO ATM'!$A$2:$B$900,2,0)</f>
        <v xml:space="preserve">ATM Cooperativa Navarrete (COOPNAVA) </v>
      </c>
      <c r="H94" s="132" t="str">
        <f>VLOOKUP(E94,VIP!$A$2:$O20718,7,FALSE)</f>
        <v>Si</v>
      </c>
      <c r="I94" s="132" t="str">
        <f>VLOOKUP(E94,VIP!$A$2:$O12683,8,FALSE)</f>
        <v>Si</v>
      </c>
      <c r="J94" s="132" t="str">
        <f>VLOOKUP(E94,VIP!$A$2:$O12633,8,FALSE)</f>
        <v>Si</v>
      </c>
      <c r="K94" s="132" t="str">
        <f>VLOOKUP(E94,VIP!$A$2:$O16207,6,0)</f>
        <v>NO</v>
      </c>
      <c r="L94" s="138" t="s">
        <v>2842</v>
      </c>
      <c r="M94" s="143" t="s">
        <v>2533</v>
      </c>
      <c r="N94" s="94" t="s">
        <v>2649</v>
      </c>
      <c r="O94" s="132" t="s">
        <v>2674</v>
      </c>
      <c r="P94" s="138" t="s">
        <v>2883</v>
      </c>
      <c r="Q94" s="146">
        <v>44205.81527777778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NORTE</v>
      </c>
      <c r="B95" s="124" t="s">
        <v>2845</v>
      </c>
      <c r="C95" s="95">
        <v>44440.762662037036</v>
      </c>
      <c r="D95" s="95" t="s">
        <v>2460</v>
      </c>
      <c r="E95" s="124">
        <v>950</v>
      </c>
      <c r="F95" s="132" t="str">
        <f>VLOOKUP(E95,VIP!$A$2:$O15760,2,0)</f>
        <v>DRBR12G</v>
      </c>
      <c r="G95" s="132" t="str">
        <f>VLOOKUP(E95,'LISTADO ATM'!$A$2:$B$900,2,0)</f>
        <v xml:space="preserve">ATM Oficina Monterrico </v>
      </c>
      <c r="H95" s="132" t="str">
        <f>VLOOKUP(E95,VIP!$A$2:$O20721,7,FALSE)</f>
        <v>Si</v>
      </c>
      <c r="I95" s="132" t="str">
        <f>VLOOKUP(E95,VIP!$A$2:$O12686,8,FALSE)</f>
        <v>Si</v>
      </c>
      <c r="J95" s="132" t="str">
        <f>VLOOKUP(E95,VIP!$A$2:$O12636,8,FALSE)</f>
        <v>Si</v>
      </c>
      <c r="K95" s="132" t="str">
        <f>VLOOKUP(E95,VIP!$A$2:$O16210,6,0)</f>
        <v>SI</v>
      </c>
      <c r="L95" s="138" t="s">
        <v>2842</v>
      </c>
      <c r="M95" s="143" t="s">
        <v>2533</v>
      </c>
      <c r="N95" s="94" t="s">
        <v>2649</v>
      </c>
      <c r="O95" s="132" t="s">
        <v>2674</v>
      </c>
      <c r="P95" s="138" t="s">
        <v>2883</v>
      </c>
      <c r="Q95" s="146">
        <v>44205.81527777778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NORTE</v>
      </c>
      <c r="B96" s="124" t="s">
        <v>2851</v>
      </c>
      <c r="C96" s="95">
        <v>44440.747812499998</v>
      </c>
      <c r="D96" s="95" t="s">
        <v>2460</v>
      </c>
      <c r="E96" s="124">
        <v>138</v>
      </c>
      <c r="F96" s="132" t="str">
        <f>VLOOKUP(E96,VIP!$A$2:$O15766,2,0)</f>
        <v>DRBR138</v>
      </c>
      <c r="G96" s="132" t="str">
        <f>VLOOKUP(E96,'LISTADO ATM'!$A$2:$B$900,2,0)</f>
        <v xml:space="preserve">ATM UNP Fantino </v>
      </c>
      <c r="H96" s="132" t="str">
        <f>VLOOKUP(E96,VIP!$A$2:$O20727,7,FALSE)</f>
        <v>Si</v>
      </c>
      <c r="I96" s="132" t="str">
        <f>VLOOKUP(E96,VIP!$A$2:$O12692,8,FALSE)</f>
        <v>Si</v>
      </c>
      <c r="J96" s="132" t="str">
        <f>VLOOKUP(E96,VIP!$A$2:$O12642,8,FALSE)</f>
        <v>Si</v>
      </c>
      <c r="K96" s="132" t="str">
        <f>VLOOKUP(E96,VIP!$A$2:$O16216,6,0)</f>
        <v>NO</v>
      </c>
      <c r="L96" s="138" t="s">
        <v>2842</v>
      </c>
      <c r="M96" s="143" t="s">
        <v>2533</v>
      </c>
      <c r="N96" s="94" t="s">
        <v>2649</v>
      </c>
      <c r="O96" s="132" t="s">
        <v>2674</v>
      </c>
      <c r="P96" s="138" t="s">
        <v>2883</v>
      </c>
      <c r="Q96" s="146">
        <v>44205.821527777778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NORTE</v>
      </c>
      <c r="B97" s="124" t="s">
        <v>2849</v>
      </c>
      <c r="C97" s="95">
        <v>44440.750416666669</v>
      </c>
      <c r="D97" s="95" t="s">
        <v>2175</v>
      </c>
      <c r="E97" s="124">
        <v>882</v>
      </c>
      <c r="F97" s="132" t="str">
        <f>VLOOKUP(E97,VIP!$A$2:$O15764,2,0)</f>
        <v>DRBR882</v>
      </c>
      <c r="G97" s="132" t="str">
        <f>VLOOKUP(E97,'LISTADO ATM'!$A$2:$B$900,2,0)</f>
        <v xml:space="preserve">ATM Oficina Moca II </v>
      </c>
      <c r="H97" s="132" t="str">
        <f>VLOOKUP(E97,VIP!$A$2:$O20725,7,FALSE)</f>
        <v>Si</v>
      </c>
      <c r="I97" s="132" t="str">
        <f>VLOOKUP(E97,VIP!$A$2:$O12690,8,FALSE)</f>
        <v>Si</v>
      </c>
      <c r="J97" s="132" t="str">
        <f>VLOOKUP(E97,VIP!$A$2:$O12640,8,FALSE)</f>
        <v>Si</v>
      </c>
      <c r="K97" s="132" t="str">
        <f>VLOOKUP(E97,VIP!$A$2:$O16214,6,0)</f>
        <v>SI</v>
      </c>
      <c r="L97" s="138" t="s">
        <v>2839</v>
      </c>
      <c r="M97" s="143" t="s">
        <v>2533</v>
      </c>
      <c r="N97" s="94" t="s">
        <v>2444</v>
      </c>
      <c r="O97" s="132" t="s">
        <v>2581</v>
      </c>
      <c r="P97" s="138" t="s">
        <v>2651</v>
      </c>
      <c r="Q97" s="146">
        <v>44205.824305555558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NORTE</v>
      </c>
      <c r="B98" s="124" t="s">
        <v>2857</v>
      </c>
      <c r="C98" s="95">
        <v>44440.720821759256</v>
      </c>
      <c r="D98" s="95" t="s">
        <v>2460</v>
      </c>
      <c r="E98" s="124">
        <v>808</v>
      </c>
      <c r="F98" s="132" t="str">
        <f>VLOOKUP(E98,VIP!$A$2:$O15772,2,0)</f>
        <v>DRBR808</v>
      </c>
      <c r="G98" s="132" t="str">
        <f>VLOOKUP(E98,'LISTADO ATM'!$A$2:$B$900,2,0)</f>
        <v xml:space="preserve">ATM Oficina Castillo </v>
      </c>
      <c r="H98" s="132" t="str">
        <f>VLOOKUP(E98,VIP!$A$2:$O20733,7,FALSE)</f>
        <v>Si</v>
      </c>
      <c r="I98" s="132" t="str">
        <f>VLOOKUP(E98,VIP!$A$2:$O12698,8,FALSE)</f>
        <v>Si</v>
      </c>
      <c r="J98" s="132" t="str">
        <f>VLOOKUP(E98,VIP!$A$2:$O12648,8,FALSE)</f>
        <v>Si</v>
      </c>
      <c r="K98" s="132" t="str">
        <f>VLOOKUP(E98,VIP!$A$2:$O16222,6,0)</f>
        <v>NO</v>
      </c>
      <c r="L98" s="138" t="s">
        <v>2858</v>
      </c>
      <c r="M98" s="143" t="s">
        <v>2533</v>
      </c>
      <c r="N98" s="94" t="s">
        <v>2649</v>
      </c>
      <c r="O98" s="132" t="s">
        <v>2640</v>
      </c>
      <c r="P98" s="138" t="s">
        <v>2883</v>
      </c>
      <c r="Q98" s="146">
        <v>44205.824999999997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2776</v>
      </c>
      <c r="C99" s="95">
        <v>44440.375648148147</v>
      </c>
      <c r="D99" s="95" t="s">
        <v>2441</v>
      </c>
      <c r="E99" s="124">
        <v>813</v>
      </c>
      <c r="F99" s="132" t="str">
        <f>VLOOKUP(E99,VIP!$A$2:$O15721,2,0)</f>
        <v>DRBR815</v>
      </c>
      <c r="G99" s="132" t="str">
        <f>VLOOKUP(E99,'LISTADO ATM'!$A$2:$B$900,2,0)</f>
        <v>ATM Occidental Mall</v>
      </c>
      <c r="H99" s="132" t="str">
        <f>VLOOKUP(E99,VIP!$A$2:$O20682,7,FALSE)</f>
        <v>Si</v>
      </c>
      <c r="I99" s="132" t="str">
        <f>VLOOKUP(E99,VIP!$A$2:$O12647,8,FALSE)</f>
        <v>Si</v>
      </c>
      <c r="J99" s="132" t="str">
        <f>VLOOKUP(E99,VIP!$A$2:$O12597,8,FALSE)</f>
        <v>Si</v>
      </c>
      <c r="K99" s="132" t="str">
        <f>VLOOKUP(E99,VIP!$A$2:$O16171,6,0)</f>
        <v>NO</v>
      </c>
      <c r="L99" s="138" t="s">
        <v>2410</v>
      </c>
      <c r="M99" s="143" t="s">
        <v>2533</v>
      </c>
      <c r="N99" s="94" t="s">
        <v>2444</v>
      </c>
      <c r="O99" s="132" t="s">
        <v>2445</v>
      </c>
      <c r="P99" s="138"/>
      <c r="Q99" s="146">
        <v>44205.515277777777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DISTRITO NACIONAL</v>
      </c>
      <c r="B100" s="124">
        <v>3336009202</v>
      </c>
      <c r="C100" s="95">
        <v>44440.258333333331</v>
      </c>
      <c r="D100" s="95" t="s">
        <v>2441</v>
      </c>
      <c r="E100" s="124">
        <v>300</v>
      </c>
      <c r="F100" s="132" t="str">
        <f>VLOOKUP(E100,VIP!$A$2:$O15566,2,0)</f>
        <v>DRBR300</v>
      </c>
      <c r="G100" s="132" t="str">
        <f>VLOOKUP(E100,'LISTADO ATM'!$A$2:$B$900,2,0)</f>
        <v xml:space="preserve">ATM S/M Aprezio Los Guaricanos </v>
      </c>
      <c r="H100" s="132" t="str">
        <f>VLOOKUP(E100,VIP!$A$2:$O20527,7,FALSE)</f>
        <v>Si</v>
      </c>
      <c r="I100" s="132" t="str">
        <f>VLOOKUP(E100,VIP!$A$2:$O12492,8,FALSE)</f>
        <v>Si</v>
      </c>
      <c r="J100" s="132" t="str">
        <f>VLOOKUP(E100,VIP!$A$2:$O12442,8,FALSE)</f>
        <v>Si</v>
      </c>
      <c r="K100" s="132" t="str">
        <f>VLOOKUP(E100,VIP!$A$2:$O16016,6,0)</f>
        <v>NO</v>
      </c>
      <c r="L100" s="138" t="s">
        <v>2410</v>
      </c>
      <c r="M100" s="143" t="s">
        <v>2533</v>
      </c>
      <c r="N100" s="94" t="s">
        <v>2444</v>
      </c>
      <c r="O100" s="132" t="s">
        <v>2445</v>
      </c>
      <c r="P100" s="138"/>
      <c r="Q100" s="146">
        <v>44205.790972222225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NORTE</v>
      </c>
      <c r="B101" s="124" t="s">
        <v>2827</v>
      </c>
      <c r="C101" s="95">
        <v>44440.611238425925</v>
      </c>
      <c r="D101" s="95" t="s">
        <v>2624</v>
      </c>
      <c r="E101" s="124">
        <v>94</v>
      </c>
      <c r="F101" s="132" t="str">
        <f>VLOOKUP(E101,VIP!$A$2:$O15756,2,0)</f>
        <v>DRBR094</v>
      </c>
      <c r="G101" s="132" t="str">
        <f>VLOOKUP(E101,'LISTADO ATM'!$A$2:$B$900,2,0)</f>
        <v xml:space="preserve">ATM Centro de Caja Porvenir (San Francisco) </v>
      </c>
      <c r="H101" s="132" t="str">
        <f>VLOOKUP(E101,VIP!$A$2:$O20717,7,FALSE)</f>
        <v>Si</v>
      </c>
      <c r="I101" s="132" t="str">
        <f>VLOOKUP(E101,VIP!$A$2:$O12682,8,FALSE)</f>
        <v>Si</v>
      </c>
      <c r="J101" s="132" t="str">
        <f>VLOOKUP(E101,VIP!$A$2:$O12632,8,FALSE)</f>
        <v>Si</v>
      </c>
      <c r="K101" s="132" t="str">
        <f>VLOOKUP(E101,VIP!$A$2:$O16206,6,0)</f>
        <v>NO</v>
      </c>
      <c r="L101" s="138" t="s">
        <v>2410</v>
      </c>
      <c r="M101" s="143" t="s">
        <v>2533</v>
      </c>
      <c r="N101" s="94" t="s">
        <v>2444</v>
      </c>
      <c r="O101" s="132" t="s">
        <v>2625</v>
      </c>
      <c r="P101" s="138"/>
      <c r="Q101" s="146">
        <v>44205.797222222223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SUR</v>
      </c>
      <c r="B102" s="124" t="s">
        <v>2685</v>
      </c>
      <c r="C102" s="95">
        <v>44439.752384259256</v>
      </c>
      <c r="D102" s="95" t="s">
        <v>2460</v>
      </c>
      <c r="E102" s="124">
        <v>84</v>
      </c>
      <c r="F102" s="132" t="str">
        <f>VLOOKUP(E102,VIP!$A$2:$O15586,2,0)</f>
        <v>DRBR084</v>
      </c>
      <c r="G102" s="132" t="str">
        <f>VLOOKUP(E102,'LISTADO ATM'!$A$2:$B$900,2,0)</f>
        <v xml:space="preserve">ATM Oficina Multicentro Sirena San Cristóbal </v>
      </c>
      <c r="H102" s="132" t="str">
        <f>VLOOKUP(E102,VIP!$A$2:$O20547,7,FALSE)</f>
        <v>Si</v>
      </c>
      <c r="I102" s="132" t="str">
        <f>VLOOKUP(E102,VIP!$A$2:$O12512,8,FALSE)</f>
        <v>Si</v>
      </c>
      <c r="J102" s="132" t="str">
        <f>VLOOKUP(E102,VIP!$A$2:$O12462,8,FALSE)</f>
        <v>Si</v>
      </c>
      <c r="K102" s="132" t="str">
        <f>VLOOKUP(E102,VIP!$A$2:$O16036,6,0)</f>
        <v>SI</v>
      </c>
      <c r="L102" s="138" t="s">
        <v>2410</v>
      </c>
      <c r="M102" s="143" t="s">
        <v>2533</v>
      </c>
      <c r="N102" s="94" t="s">
        <v>2444</v>
      </c>
      <c r="O102" s="132" t="s">
        <v>2461</v>
      </c>
      <c r="P102" s="138"/>
      <c r="Q102" s="146">
        <v>44205.802083333336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ESTE</v>
      </c>
      <c r="B103" s="124" t="s">
        <v>2799</v>
      </c>
      <c r="C103" s="95">
        <v>44440.53696759259</v>
      </c>
      <c r="D103" s="95" t="s">
        <v>2460</v>
      </c>
      <c r="E103" s="124">
        <v>117</v>
      </c>
      <c r="F103" s="132" t="str">
        <f>VLOOKUP(E103,VIP!$A$2:$O15733,2,0)</f>
        <v>DRBR117</v>
      </c>
      <c r="G103" s="132" t="str">
        <f>VLOOKUP(E103,'LISTADO ATM'!$A$2:$B$900,2,0)</f>
        <v xml:space="preserve">ATM Oficina El Seybo </v>
      </c>
      <c r="H103" s="132" t="str">
        <f>VLOOKUP(E103,VIP!$A$2:$O20694,7,FALSE)</f>
        <v>Si</v>
      </c>
      <c r="I103" s="132" t="str">
        <f>VLOOKUP(E103,VIP!$A$2:$O12659,8,FALSE)</f>
        <v>Si</v>
      </c>
      <c r="J103" s="132" t="str">
        <f>VLOOKUP(E103,VIP!$A$2:$O12609,8,FALSE)</f>
        <v>Si</v>
      </c>
      <c r="K103" s="132" t="str">
        <f>VLOOKUP(E103,VIP!$A$2:$O16183,6,0)</f>
        <v>SI</v>
      </c>
      <c r="L103" s="138" t="s">
        <v>2410</v>
      </c>
      <c r="M103" s="143" t="s">
        <v>2533</v>
      </c>
      <c r="N103" s="94" t="s">
        <v>2444</v>
      </c>
      <c r="O103" s="132" t="s">
        <v>2781</v>
      </c>
      <c r="P103" s="138"/>
      <c r="Q103" s="146">
        <v>44205.802083333336</v>
      </c>
    </row>
    <row r="104" spans="1:23" ht="18" x14ac:dyDescent="0.25">
      <c r="A104" s="132" t="str">
        <f>VLOOKUP(E104,'LISTADO ATM'!$A$2:$C$901,3,0)</f>
        <v>SUR</v>
      </c>
      <c r="B104" s="124" t="s">
        <v>2754</v>
      </c>
      <c r="C104" s="95">
        <v>44440.260416666664</v>
      </c>
      <c r="D104" s="95" t="s">
        <v>2441</v>
      </c>
      <c r="E104" s="124">
        <v>48</v>
      </c>
      <c r="F104" s="132" t="str">
        <f>VLOOKUP(E104,VIP!$A$2:$O15583,2,0)</f>
        <v>DRBR048</v>
      </c>
      <c r="G104" s="132" t="str">
        <f>VLOOKUP(E104,'LISTADO ATM'!$A$2:$B$900,2,0)</f>
        <v xml:space="preserve">ATM Autoservicio Neiba I </v>
      </c>
      <c r="H104" s="132" t="str">
        <f>VLOOKUP(E104,VIP!$A$2:$O20544,7,FALSE)</f>
        <v>Si</v>
      </c>
      <c r="I104" s="132" t="str">
        <f>VLOOKUP(E104,VIP!$A$2:$O12509,8,FALSE)</f>
        <v>Si</v>
      </c>
      <c r="J104" s="132" t="str">
        <f>VLOOKUP(E104,VIP!$A$2:$O12459,8,FALSE)</f>
        <v>Si</v>
      </c>
      <c r="K104" s="132" t="str">
        <f>VLOOKUP(E104,VIP!$A$2:$O16033,6,0)</f>
        <v>SI</v>
      </c>
      <c r="L104" s="138" t="s">
        <v>2410</v>
      </c>
      <c r="M104" s="143" t="s">
        <v>2533</v>
      </c>
      <c r="N104" s="94" t="s">
        <v>2444</v>
      </c>
      <c r="O104" s="132" t="s">
        <v>2445</v>
      </c>
      <c r="P104" s="138"/>
      <c r="Q104" s="146">
        <v>44205.802777777775</v>
      </c>
    </row>
    <row r="105" spans="1:23" ht="18" x14ac:dyDescent="0.25">
      <c r="A105" s="132" t="str">
        <f>VLOOKUP(E105,'LISTADO ATM'!$A$2:$C$901,3,0)</f>
        <v>NORTE</v>
      </c>
      <c r="B105" s="124" t="s">
        <v>2793</v>
      </c>
      <c r="C105" s="95">
        <v>44440.588680555556</v>
      </c>
      <c r="D105" s="95" t="s">
        <v>2624</v>
      </c>
      <c r="E105" s="124">
        <v>129</v>
      </c>
      <c r="F105" s="132" t="str">
        <f>VLOOKUP(E105,VIP!$A$2:$O15727,2,0)</f>
        <v>DRBR129</v>
      </c>
      <c r="G105" s="132" t="str">
        <f>VLOOKUP(E105,'LISTADO ATM'!$A$2:$B$900,2,0)</f>
        <v xml:space="preserve">ATM Multicentro La Sirena (Santiago) </v>
      </c>
      <c r="H105" s="132" t="str">
        <f>VLOOKUP(E105,VIP!$A$2:$O20688,7,FALSE)</f>
        <v>Si</v>
      </c>
      <c r="I105" s="132" t="str">
        <f>VLOOKUP(E105,VIP!$A$2:$O12653,8,FALSE)</f>
        <v>Si</v>
      </c>
      <c r="J105" s="132" t="str">
        <f>VLOOKUP(E105,VIP!$A$2:$O12603,8,FALSE)</f>
        <v>Si</v>
      </c>
      <c r="K105" s="132" t="str">
        <f>VLOOKUP(E105,VIP!$A$2:$O16177,6,0)</f>
        <v>SI</v>
      </c>
      <c r="L105" s="138" t="s">
        <v>2410</v>
      </c>
      <c r="M105" s="143" t="s">
        <v>2533</v>
      </c>
      <c r="N105" s="94" t="s">
        <v>2444</v>
      </c>
      <c r="O105" s="132" t="s">
        <v>2625</v>
      </c>
      <c r="P105" s="138"/>
      <c r="Q105" s="146">
        <v>44205.803472222222</v>
      </c>
    </row>
    <row r="106" spans="1:23" ht="18" x14ac:dyDescent="0.25">
      <c r="A106" s="132" t="str">
        <f>VLOOKUP(E106,'LISTADO ATM'!$A$2:$C$901,3,0)</f>
        <v>DISTRITO NACIONAL</v>
      </c>
      <c r="B106" s="124" t="s">
        <v>2683</v>
      </c>
      <c r="C106" s="95">
        <v>44439.756342592591</v>
      </c>
      <c r="D106" s="95" t="s">
        <v>2441</v>
      </c>
      <c r="E106" s="124">
        <v>183</v>
      </c>
      <c r="F106" s="132" t="str">
        <f>VLOOKUP(E106,VIP!$A$2:$O15605,2,0)</f>
        <v>DRBR183</v>
      </c>
      <c r="G106" s="132" t="str">
        <f>VLOOKUP(E106,'LISTADO ATM'!$A$2:$B$900,2,0)</f>
        <v>ATM Estación Nativa Km. 22 Aut. Duarte.</v>
      </c>
      <c r="H106" s="132" t="str">
        <f>VLOOKUP(E106,VIP!$A$2:$O20566,7,FALSE)</f>
        <v>N/A</v>
      </c>
      <c r="I106" s="132" t="str">
        <f>VLOOKUP(E106,VIP!$A$2:$O12531,8,FALSE)</f>
        <v>N/A</v>
      </c>
      <c r="J106" s="132" t="str">
        <f>VLOOKUP(E106,VIP!$A$2:$O12481,8,FALSE)</f>
        <v>N/A</v>
      </c>
      <c r="K106" s="132" t="str">
        <f>VLOOKUP(E106,VIP!$A$2:$O16055,6,0)</f>
        <v>N/A</v>
      </c>
      <c r="L106" s="138" t="s">
        <v>2410</v>
      </c>
      <c r="M106" s="143" t="s">
        <v>2533</v>
      </c>
      <c r="N106" s="94" t="s">
        <v>2444</v>
      </c>
      <c r="O106" s="132" t="s">
        <v>2445</v>
      </c>
      <c r="P106" s="138"/>
      <c r="Q106" s="146">
        <v>44205.803472222222</v>
      </c>
    </row>
    <row r="107" spans="1:23" ht="18" x14ac:dyDescent="0.25">
      <c r="A107" s="132" t="str">
        <f>VLOOKUP(E107,'LISTADO ATM'!$A$2:$C$901,3,0)</f>
        <v>NORTE</v>
      </c>
      <c r="B107" s="124">
        <v>3336009203</v>
      </c>
      <c r="C107" s="95">
        <v>44440.259027777778</v>
      </c>
      <c r="D107" s="95" t="s">
        <v>2624</v>
      </c>
      <c r="E107" s="124">
        <v>198</v>
      </c>
      <c r="F107" s="132" t="str">
        <f>VLOOKUP(E107,VIP!$A$2:$O15565,2,0)</f>
        <v>DRBR198</v>
      </c>
      <c r="G107" s="132" t="str">
        <f>VLOOKUP(E107,'LISTADO ATM'!$A$2:$B$900,2,0)</f>
        <v xml:space="preserve">ATM Almacenes El Encanto  (Santiago) </v>
      </c>
      <c r="H107" s="132" t="str">
        <f>VLOOKUP(E107,VIP!$A$2:$O20526,7,FALSE)</f>
        <v>NO</v>
      </c>
      <c r="I107" s="132" t="str">
        <f>VLOOKUP(E107,VIP!$A$2:$O12491,8,FALSE)</f>
        <v>NO</v>
      </c>
      <c r="J107" s="132" t="str">
        <f>VLOOKUP(E107,VIP!$A$2:$O12441,8,FALSE)</f>
        <v>NO</v>
      </c>
      <c r="K107" s="132" t="str">
        <f>VLOOKUP(E107,VIP!$A$2:$O16015,6,0)</f>
        <v>NO</v>
      </c>
      <c r="L107" s="138" t="s">
        <v>2410</v>
      </c>
      <c r="M107" s="143" t="s">
        <v>2533</v>
      </c>
      <c r="N107" s="94" t="s">
        <v>2444</v>
      </c>
      <c r="O107" s="132" t="s">
        <v>2625</v>
      </c>
      <c r="P107" s="138"/>
      <c r="Q107" s="146">
        <v>44205.803472222222</v>
      </c>
    </row>
    <row r="108" spans="1:23" ht="18" x14ac:dyDescent="0.25">
      <c r="A108" s="132" t="str">
        <f>VLOOKUP(E108,'LISTADO ATM'!$A$2:$C$901,3,0)</f>
        <v>DISTRITO NACIONAL</v>
      </c>
      <c r="B108" s="124" t="s">
        <v>2804</v>
      </c>
      <c r="C108" s="95">
        <v>44440.525231481479</v>
      </c>
      <c r="D108" s="95" t="s">
        <v>2441</v>
      </c>
      <c r="E108" s="124">
        <v>338</v>
      </c>
      <c r="F108" s="132" t="str">
        <f>VLOOKUP(E108,VIP!$A$2:$O15738,2,0)</f>
        <v>DRBR338</v>
      </c>
      <c r="G108" s="132" t="str">
        <f>VLOOKUP(E108,'LISTADO ATM'!$A$2:$B$900,2,0)</f>
        <v>ATM S/M Aprezio Pantoja</v>
      </c>
      <c r="H108" s="132" t="str">
        <f>VLOOKUP(E108,VIP!$A$2:$O20699,7,FALSE)</f>
        <v>Si</v>
      </c>
      <c r="I108" s="132" t="str">
        <f>VLOOKUP(E108,VIP!$A$2:$O12664,8,FALSE)</f>
        <v>Si</v>
      </c>
      <c r="J108" s="132" t="str">
        <f>VLOOKUP(E108,VIP!$A$2:$O12614,8,FALSE)</f>
        <v>Si</v>
      </c>
      <c r="K108" s="132" t="str">
        <f>VLOOKUP(E108,VIP!$A$2:$O16188,6,0)</f>
        <v>NO</v>
      </c>
      <c r="L108" s="138" t="s">
        <v>2410</v>
      </c>
      <c r="M108" s="143" t="s">
        <v>2533</v>
      </c>
      <c r="N108" s="94" t="s">
        <v>2444</v>
      </c>
      <c r="O108" s="132" t="s">
        <v>2445</v>
      </c>
      <c r="P108" s="138"/>
      <c r="Q108" s="146">
        <v>44205.804166666669</v>
      </c>
    </row>
    <row r="109" spans="1:23" ht="18" x14ac:dyDescent="0.25">
      <c r="A109" s="132" t="str">
        <f>VLOOKUP(E109,'LISTADO ATM'!$A$2:$C$901,3,0)</f>
        <v>SUR</v>
      </c>
      <c r="B109" s="124" t="s">
        <v>2797</v>
      </c>
      <c r="C109" s="95">
        <v>44440.546446759261</v>
      </c>
      <c r="D109" s="95" t="s">
        <v>2441</v>
      </c>
      <c r="E109" s="124">
        <v>356</v>
      </c>
      <c r="F109" s="132" t="str">
        <f>VLOOKUP(E109,VIP!$A$2:$O15731,2,0)</f>
        <v>DRBR356</v>
      </c>
      <c r="G109" s="132" t="str">
        <f>VLOOKUP(E109,'LISTADO ATM'!$A$2:$B$900,2,0)</f>
        <v xml:space="preserve">ATM Estación Sigma (San Cristóbal) </v>
      </c>
      <c r="H109" s="132" t="str">
        <f>VLOOKUP(E109,VIP!$A$2:$O20692,7,FALSE)</f>
        <v>Si</v>
      </c>
      <c r="I109" s="132" t="str">
        <f>VLOOKUP(E109,VIP!$A$2:$O12657,8,FALSE)</f>
        <v>Si</v>
      </c>
      <c r="J109" s="132" t="str">
        <f>VLOOKUP(E109,VIP!$A$2:$O12607,8,FALSE)</f>
        <v>Si</v>
      </c>
      <c r="K109" s="132" t="str">
        <f>VLOOKUP(E109,VIP!$A$2:$O16181,6,0)</f>
        <v>NO</v>
      </c>
      <c r="L109" s="138" t="s">
        <v>2410</v>
      </c>
      <c r="M109" s="143" t="s">
        <v>2533</v>
      </c>
      <c r="N109" s="94" t="s">
        <v>2444</v>
      </c>
      <c r="O109" s="132" t="s">
        <v>2445</v>
      </c>
      <c r="P109" s="138"/>
      <c r="Q109" s="146">
        <v>44205.805555555555</v>
      </c>
    </row>
    <row r="110" spans="1:23" ht="18" x14ac:dyDescent="0.25">
      <c r="A110" s="132" t="str">
        <f>VLOOKUP(E110,'LISTADO ATM'!$A$2:$C$901,3,0)</f>
        <v>NORTE</v>
      </c>
      <c r="B110" s="124" t="s">
        <v>2829</v>
      </c>
      <c r="C110" s="95">
        <v>44440.605729166666</v>
      </c>
      <c r="D110" s="95" t="s">
        <v>2624</v>
      </c>
      <c r="E110" s="124">
        <v>371</v>
      </c>
      <c r="F110" s="132" t="str">
        <f>VLOOKUP(E110,VIP!$A$2:$O15758,2,0)</f>
        <v>DRBR371</v>
      </c>
      <c r="G110" s="132" t="str">
        <f>VLOOKUP(E110,'LISTADO ATM'!$A$2:$B$900,2,0)</f>
        <v>ATM AYUNTAMIENTO JIMA LA VEGA</v>
      </c>
      <c r="H110" s="132">
        <f>VLOOKUP(E110,VIP!$A$2:$O20719,7,FALSE)</f>
        <v>0</v>
      </c>
      <c r="I110" s="132">
        <f>VLOOKUP(E110,VIP!$A$2:$O12684,8,FALSE)</f>
        <v>0</v>
      </c>
      <c r="J110" s="132">
        <f>VLOOKUP(E110,VIP!$A$2:$O12634,8,FALSE)</f>
        <v>0</v>
      </c>
      <c r="K110" s="132">
        <f>VLOOKUP(E110,VIP!$A$2:$O16208,6,0)</f>
        <v>0</v>
      </c>
      <c r="L110" s="138" t="s">
        <v>2410</v>
      </c>
      <c r="M110" s="143" t="s">
        <v>2533</v>
      </c>
      <c r="N110" s="94" t="s">
        <v>2444</v>
      </c>
      <c r="O110" s="132" t="s">
        <v>2625</v>
      </c>
      <c r="P110" s="138"/>
      <c r="Q110" s="146">
        <v>44205.806250000001</v>
      </c>
    </row>
    <row r="111" spans="1:23" ht="18" x14ac:dyDescent="0.25">
      <c r="A111" s="132" t="str">
        <f>VLOOKUP(E111,'LISTADO ATM'!$A$2:$C$901,3,0)</f>
        <v>NORTE</v>
      </c>
      <c r="B111" s="124" t="s">
        <v>2672</v>
      </c>
      <c r="C111" s="95">
        <v>44439.615972222222</v>
      </c>
      <c r="D111" s="95" t="s">
        <v>2624</v>
      </c>
      <c r="E111" s="124">
        <v>632</v>
      </c>
      <c r="F111" s="132" t="str">
        <f>VLOOKUP(E111,VIP!$A$2:$O15656,2,0)</f>
        <v>DRBR263</v>
      </c>
      <c r="G111" s="132" t="str">
        <f>VLOOKUP(E111,'LISTADO ATM'!$A$2:$B$900,2,0)</f>
        <v xml:space="preserve">ATM Autobanco Gurabo </v>
      </c>
      <c r="H111" s="132" t="str">
        <f>VLOOKUP(E111,VIP!$A$2:$O20617,7,FALSE)</f>
        <v>Si</v>
      </c>
      <c r="I111" s="132" t="str">
        <f>VLOOKUP(E111,VIP!$A$2:$O12582,8,FALSE)</f>
        <v>Si</v>
      </c>
      <c r="J111" s="132" t="str">
        <f>VLOOKUP(E111,VIP!$A$2:$O12532,8,FALSE)</f>
        <v>Si</v>
      </c>
      <c r="K111" s="132" t="str">
        <f>VLOOKUP(E111,VIP!$A$2:$O16106,6,0)</f>
        <v>NO</v>
      </c>
      <c r="L111" s="138" t="s">
        <v>2410</v>
      </c>
      <c r="M111" s="143" t="s">
        <v>2533</v>
      </c>
      <c r="N111" s="94" t="s">
        <v>2444</v>
      </c>
      <c r="O111" s="132" t="s">
        <v>2625</v>
      </c>
      <c r="P111" s="138"/>
      <c r="Q111" s="146">
        <v>44205.806250000001</v>
      </c>
    </row>
    <row r="112" spans="1:23" ht="18" x14ac:dyDescent="0.25">
      <c r="A112" s="132" t="str">
        <f>VLOOKUP(E112,'LISTADO ATM'!$A$2:$C$901,3,0)</f>
        <v>ESTE</v>
      </c>
      <c r="B112" s="124" t="s">
        <v>2802</v>
      </c>
      <c r="C112" s="95">
        <v>44440.532604166663</v>
      </c>
      <c r="D112" s="95" t="s">
        <v>2460</v>
      </c>
      <c r="E112" s="124">
        <v>366</v>
      </c>
      <c r="F112" s="132" t="str">
        <f>VLOOKUP(E112,VIP!$A$2:$O15736,2,0)</f>
        <v>DRBR366</v>
      </c>
      <c r="G112" s="132" t="str">
        <f>VLOOKUP(E112,'LISTADO ATM'!$A$2:$B$900,2,0)</f>
        <v>ATM Oficina Boulevard (Higuey) II</v>
      </c>
      <c r="H112" s="132" t="str">
        <f>VLOOKUP(E112,VIP!$A$2:$O20697,7,FALSE)</f>
        <v>N/A</v>
      </c>
      <c r="I112" s="132" t="str">
        <f>VLOOKUP(E112,VIP!$A$2:$O12662,8,FALSE)</f>
        <v>N/A</v>
      </c>
      <c r="J112" s="132" t="str">
        <f>VLOOKUP(E112,VIP!$A$2:$O12612,8,FALSE)</f>
        <v>N/A</v>
      </c>
      <c r="K112" s="132" t="str">
        <f>VLOOKUP(E112,VIP!$A$2:$O16186,6,0)</f>
        <v>N/A</v>
      </c>
      <c r="L112" s="138" t="s">
        <v>2410</v>
      </c>
      <c r="M112" s="143" t="s">
        <v>2533</v>
      </c>
      <c r="N112" s="94" t="s">
        <v>2444</v>
      </c>
      <c r="O112" s="132" t="s">
        <v>2781</v>
      </c>
      <c r="P112" s="138"/>
      <c r="Q112" s="146">
        <v>44205.806944444441</v>
      </c>
    </row>
    <row r="113" spans="1:17" ht="18" x14ac:dyDescent="0.25">
      <c r="A113" s="132" t="str">
        <f>VLOOKUP(E113,'LISTADO ATM'!$A$2:$C$901,3,0)</f>
        <v>DISTRITO NACIONAL</v>
      </c>
      <c r="B113" s="124" t="s">
        <v>2702</v>
      </c>
      <c r="C113" s="95">
        <v>44439.837106481478</v>
      </c>
      <c r="D113" s="95" t="s">
        <v>2460</v>
      </c>
      <c r="E113" s="124">
        <v>493</v>
      </c>
      <c r="F113" s="132" t="str">
        <f>VLOOKUP(E113,VIP!$A$2:$O15636,2,0)</f>
        <v>DRBR493</v>
      </c>
      <c r="G113" s="132" t="str">
        <f>VLOOKUP(E113,'LISTADO ATM'!$A$2:$B$900,2,0)</f>
        <v xml:space="preserve">ATM Oficina Haina Occidental II </v>
      </c>
      <c r="H113" s="132" t="str">
        <f>VLOOKUP(E113,VIP!$A$2:$O20597,7,FALSE)</f>
        <v>Si</v>
      </c>
      <c r="I113" s="132" t="str">
        <f>VLOOKUP(E113,VIP!$A$2:$O12562,8,FALSE)</f>
        <v>Si</v>
      </c>
      <c r="J113" s="132" t="str">
        <f>VLOOKUP(E113,VIP!$A$2:$O12512,8,FALSE)</f>
        <v>Si</v>
      </c>
      <c r="K113" s="132" t="str">
        <f>VLOOKUP(E113,VIP!$A$2:$O16086,6,0)</f>
        <v>NO</v>
      </c>
      <c r="L113" s="138" t="s">
        <v>2410</v>
      </c>
      <c r="M113" s="143" t="s">
        <v>2533</v>
      </c>
      <c r="N113" s="94" t="s">
        <v>2444</v>
      </c>
      <c r="O113" s="132" t="s">
        <v>2461</v>
      </c>
      <c r="P113" s="138"/>
      <c r="Q113" s="146">
        <v>44205.810416666667</v>
      </c>
    </row>
    <row r="114" spans="1:17" ht="18" x14ac:dyDescent="0.25">
      <c r="A114" s="132" t="str">
        <f>VLOOKUP(E114,'LISTADO ATM'!$A$2:$C$901,3,0)</f>
        <v>DISTRITO NACIONAL</v>
      </c>
      <c r="B114" s="124" t="s">
        <v>2645</v>
      </c>
      <c r="C114" s="95">
        <v>44439.395810185182</v>
      </c>
      <c r="D114" s="95" t="s">
        <v>2460</v>
      </c>
      <c r="E114" s="124">
        <v>979</v>
      </c>
      <c r="F114" s="132" t="str">
        <f>VLOOKUP(E114,VIP!$A$2:$O15699,2,0)</f>
        <v>DRBR979</v>
      </c>
      <c r="G114" s="132" t="str">
        <f>VLOOKUP(E114,'LISTADO ATM'!$A$2:$B$900,2,0)</f>
        <v xml:space="preserve">ATM Oficina Luperón I </v>
      </c>
      <c r="H114" s="132" t="str">
        <f>VLOOKUP(E114,VIP!$A$2:$O20660,7,FALSE)</f>
        <v>Si</v>
      </c>
      <c r="I114" s="132" t="str">
        <f>VLOOKUP(E114,VIP!$A$2:$O12625,8,FALSE)</f>
        <v>Si</v>
      </c>
      <c r="J114" s="132" t="str">
        <f>VLOOKUP(E114,VIP!$A$2:$O12575,8,FALSE)</f>
        <v>Si</v>
      </c>
      <c r="K114" s="132" t="str">
        <f>VLOOKUP(E114,VIP!$A$2:$O16149,6,0)</f>
        <v>NO</v>
      </c>
      <c r="L114" s="138" t="s">
        <v>2410</v>
      </c>
      <c r="M114" s="143" t="s">
        <v>2533</v>
      </c>
      <c r="N114" s="94" t="s">
        <v>2444</v>
      </c>
      <c r="O114" s="132" t="s">
        <v>2641</v>
      </c>
      <c r="P114" s="138"/>
      <c r="Q114" s="146">
        <v>44205.810416666667</v>
      </c>
    </row>
    <row r="115" spans="1:17" ht="18" x14ac:dyDescent="0.25">
      <c r="A115" s="132" t="str">
        <f>VLOOKUP(E115,'LISTADO ATM'!$A$2:$C$901,3,0)</f>
        <v>DISTRITO NACIONAL</v>
      </c>
      <c r="B115" s="124" t="s">
        <v>2806</v>
      </c>
      <c r="C115" s="95">
        <v>44440.511203703703</v>
      </c>
      <c r="D115" s="95" t="s">
        <v>2441</v>
      </c>
      <c r="E115" s="124">
        <v>655</v>
      </c>
      <c r="F115" s="132" t="str">
        <f>VLOOKUP(E115,VIP!$A$2:$O15740,2,0)</f>
        <v>DRBR655</v>
      </c>
      <c r="G115" s="132" t="str">
        <f>VLOOKUP(E115,'LISTADO ATM'!$A$2:$B$900,2,0)</f>
        <v>ATM Farmacia Sandra</v>
      </c>
      <c r="H115" s="132" t="str">
        <f>VLOOKUP(E115,VIP!$A$2:$O20701,7,FALSE)</f>
        <v>Si</v>
      </c>
      <c r="I115" s="132" t="str">
        <f>VLOOKUP(E115,VIP!$A$2:$O12666,8,FALSE)</f>
        <v>Si</v>
      </c>
      <c r="J115" s="132" t="str">
        <f>VLOOKUP(E115,VIP!$A$2:$O12616,8,FALSE)</f>
        <v>Si</v>
      </c>
      <c r="K115" s="132" t="str">
        <f>VLOOKUP(E115,VIP!$A$2:$O16190,6,0)</f>
        <v>NO</v>
      </c>
      <c r="L115" s="138" t="s">
        <v>2410</v>
      </c>
      <c r="M115" s="143" t="s">
        <v>2533</v>
      </c>
      <c r="N115" s="94" t="s">
        <v>2444</v>
      </c>
      <c r="O115" s="132" t="s">
        <v>2445</v>
      </c>
      <c r="P115" s="138"/>
      <c r="Q115" s="146">
        <v>44205.8125</v>
      </c>
    </row>
    <row r="116" spans="1:17" ht="18" x14ac:dyDescent="0.25">
      <c r="A116" s="132" t="str">
        <f>VLOOKUP(E116,'LISTADO ATM'!$A$2:$C$901,3,0)</f>
        <v>DISTRITO NACIONAL</v>
      </c>
      <c r="B116" s="124" t="s">
        <v>2694</v>
      </c>
      <c r="C116" s="95">
        <v>44439.916967592595</v>
      </c>
      <c r="D116" s="95" t="s">
        <v>2460</v>
      </c>
      <c r="E116" s="124">
        <v>823</v>
      </c>
      <c r="F116" s="132" t="str">
        <f>VLOOKUP(E116,VIP!$A$2:$O15676,2,0)</f>
        <v>DRBR823</v>
      </c>
      <c r="G116" s="132" t="str">
        <f>VLOOKUP(E116,'LISTADO ATM'!$A$2:$B$900,2,0)</f>
        <v xml:space="preserve">ATM UNP El Carril (Haina) </v>
      </c>
      <c r="H116" s="132" t="str">
        <f>VLOOKUP(E116,VIP!$A$2:$O20637,7,FALSE)</f>
        <v>Si</v>
      </c>
      <c r="I116" s="132" t="str">
        <f>VLOOKUP(E116,VIP!$A$2:$O12602,8,FALSE)</f>
        <v>Si</v>
      </c>
      <c r="J116" s="132" t="str">
        <f>VLOOKUP(E116,VIP!$A$2:$O12552,8,FALSE)</f>
        <v>Si</v>
      </c>
      <c r="K116" s="132" t="str">
        <f>VLOOKUP(E116,VIP!$A$2:$O16126,6,0)</f>
        <v>NO</v>
      </c>
      <c r="L116" s="138" t="s">
        <v>2410</v>
      </c>
      <c r="M116" s="143" t="s">
        <v>2533</v>
      </c>
      <c r="N116" s="94" t="s">
        <v>2444</v>
      </c>
      <c r="O116" s="132" t="s">
        <v>2461</v>
      </c>
      <c r="P116" s="138"/>
      <c r="Q116" s="146">
        <v>44205.813194444447</v>
      </c>
    </row>
    <row r="117" spans="1:17" ht="18" x14ac:dyDescent="0.25">
      <c r="A117" s="132" t="str">
        <f>VLOOKUP(E117,'LISTADO ATM'!$A$2:$C$901,3,0)</f>
        <v>DISTRITO NACIONAL</v>
      </c>
      <c r="B117" s="124" t="s">
        <v>2698</v>
      </c>
      <c r="C117" s="95">
        <v>44439.879479166666</v>
      </c>
      <c r="D117" s="95" t="s">
        <v>2441</v>
      </c>
      <c r="E117" s="124">
        <v>708</v>
      </c>
      <c r="F117" s="132" t="str">
        <f>VLOOKUP(E117,VIP!$A$2:$O15662,2,0)</f>
        <v>DRBR505</v>
      </c>
      <c r="G117" s="132" t="str">
        <f>VLOOKUP(E117,'LISTADO ATM'!$A$2:$B$900,2,0)</f>
        <v xml:space="preserve">ATM El Vestir De Hoy </v>
      </c>
      <c r="H117" s="132" t="str">
        <f>VLOOKUP(E117,VIP!$A$2:$O20623,7,FALSE)</f>
        <v>Si</v>
      </c>
      <c r="I117" s="132" t="str">
        <f>VLOOKUP(E117,VIP!$A$2:$O12588,8,FALSE)</f>
        <v>Si</v>
      </c>
      <c r="J117" s="132" t="str">
        <f>VLOOKUP(E117,VIP!$A$2:$O12538,8,FALSE)</f>
        <v>Si</v>
      </c>
      <c r="K117" s="132" t="str">
        <f>VLOOKUP(E117,VIP!$A$2:$O16112,6,0)</f>
        <v>NO</v>
      </c>
      <c r="L117" s="138" t="s">
        <v>2410</v>
      </c>
      <c r="M117" s="143" t="s">
        <v>2533</v>
      </c>
      <c r="N117" s="94" t="s">
        <v>2444</v>
      </c>
      <c r="O117" s="132" t="s">
        <v>2445</v>
      </c>
      <c r="P117" s="138"/>
      <c r="Q117" s="146">
        <v>44205.814583333333</v>
      </c>
    </row>
    <row r="118" spans="1:17" ht="18" x14ac:dyDescent="0.25">
      <c r="A118" s="132" t="str">
        <f>VLOOKUP(E118,'LISTADO ATM'!$A$2:$C$901,3,0)</f>
        <v>NORTE</v>
      </c>
      <c r="B118" s="124" t="s">
        <v>2722</v>
      </c>
      <c r="C118" s="95">
        <v>44440.222719907404</v>
      </c>
      <c r="D118" s="95" t="s">
        <v>2624</v>
      </c>
      <c r="E118" s="124">
        <v>747</v>
      </c>
      <c r="F118" s="132" t="str">
        <f>VLOOKUP(E118,VIP!$A$2:$O15666,2,0)</f>
        <v>DRBR200</v>
      </c>
      <c r="G118" s="132" t="str">
        <f>VLOOKUP(E118,'LISTADO ATM'!$A$2:$B$900,2,0)</f>
        <v xml:space="preserve">ATM Club BR (Santiago) </v>
      </c>
      <c r="H118" s="132" t="str">
        <f>VLOOKUP(E118,VIP!$A$2:$O20627,7,FALSE)</f>
        <v>Si</v>
      </c>
      <c r="I118" s="132" t="str">
        <f>VLOOKUP(E118,VIP!$A$2:$O12592,8,FALSE)</f>
        <v>Si</v>
      </c>
      <c r="J118" s="132" t="str">
        <f>VLOOKUP(E118,VIP!$A$2:$O12542,8,FALSE)</f>
        <v>Si</v>
      </c>
      <c r="K118" s="132" t="str">
        <f>VLOOKUP(E118,VIP!$A$2:$O16116,6,0)</f>
        <v>SI</v>
      </c>
      <c r="L118" s="138" t="s">
        <v>2410</v>
      </c>
      <c r="M118" s="143" t="s">
        <v>2533</v>
      </c>
      <c r="N118" s="94" t="s">
        <v>2444</v>
      </c>
      <c r="O118" s="132" t="s">
        <v>2625</v>
      </c>
      <c r="P118" s="138"/>
      <c r="Q118" s="146">
        <v>44205.815972222219</v>
      </c>
    </row>
    <row r="119" spans="1:17" ht="18" x14ac:dyDescent="0.25">
      <c r="A119" s="132" t="str">
        <f>VLOOKUP(E119,'LISTADO ATM'!$A$2:$C$901,3,0)</f>
        <v>DISTRITO NACIONAL</v>
      </c>
      <c r="B119" s="124" t="s">
        <v>2758</v>
      </c>
      <c r="C119" s="95">
        <v>44440.309386574074</v>
      </c>
      <c r="D119" s="95" t="s">
        <v>2441</v>
      </c>
      <c r="E119" s="124">
        <v>989</v>
      </c>
      <c r="F119" s="132" t="str">
        <f>VLOOKUP(E119,VIP!$A$2:$O15704,2,0)</f>
        <v>DRBR989</v>
      </c>
      <c r="G119" s="132" t="str">
        <f>VLOOKUP(E119,'LISTADO ATM'!$A$2:$B$900,2,0)</f>
        <v xml:space="preserve">ATM Ministerio de Deportes </v>
      </c>
      <c r="H119" s="132" t="str">
        <f>VLOOKUP(E119,VIP!$A$2:$O20665,7,FALSE)</f>
        <v>Si</v>
      </c>
      <c r="I119" s="132" t="str">
        <f>VLOOKUP(E119,VIP!$A$2:$O12630,8,FALSE)</f>
        <v>Si</v>
      </c>
      <c r="J119" s="132" t="str">
        <f>VLOOKUP(E119,VIP!$A$2:$O12580,8,FALSE)</f>
        <v>Si</v>
      </c>
      <c r="K119" s="132" t="str">
        <f>VLOOKUP(E119,VIP!$A$2:$O16154,6,0)</f>
        <v>NO</v>
      </c>
      <c r="L119" s="138" t="s">
        <v>2410</v>
      </c>
      <c r="M119" s="143" t="s">
        <v>2533</v>
      </c>
      <c r="N119" s="94" t="s">
        <v>2444</v>
      </c>
      <c r="O119" s="132" t="s">
        <v>2445</v>
      </c>
      <c r="P119" s="138"/>
      <c r="Q119" s="146">
        <v>44205.815972222219</v>
      </c>
    </row>
    <row r="120" spans="1:17" ht="18" x14ac:dyDescent="0.25">
      <c r="A120" s="132" t="str">
        <f>VLOOKUP(E120,'LISTADO ATM'!$A$2:$C$901,3,0)</f>
        <v>NORTE</v>
      </c>
      <c r="B120" s="124" t="s">
        <v>2805</v>
      </c>
      <c r="C120" s="95">
        <v>44440.521666666667</v>
      </c>
      <c r="D120" s="95" t="s">
        <v>2460</v>
      </c>
      <c r="E120" s="124">
        <v>728</v>
      </c>
      <c r="F120" s="132" t="str">
        <f>VLOOKUP(E120,VIP!$A$2:$O15739,2,0)</f>
        <v>DRBR051</v>
      </c>
      <c r="G120" s="132" t="str">
        <f>VLOOKUP(E120,'LISTADO ATM'!$A$2:$B$900,2,0)</f>
        <v xml:space="preserve">ATM UNP La Vega Oficina Regional Norcentral </v>
      </c>
      <c r="H120" s="132" t="str">
        <f>VLOOKUP(E120,VIP!$A$2:$O20700,7,FALSE)</f>
        <v>Si</v>
      </c>
      <c r="I120" s="132" t="str">
        <f>VLOOKUP(E120,VIP!$A$2:$O12665,8,FALSE)</f>
        <v>Si</v>
      </c>
      <c r="J120" s="132" t="str">
        <f>VLOOKUP(E120,VIP!$A$2:$O12615,8,FALSE)</f>
        <v>Si</v>
      </c>
      <c r="K120" s="132" t="str">
        <f>VLOOKUP(E120,VIP!$A$2:$O16189,6,0)</f>
        <v>SI</v>
      </c>
      <c r="L120" s="138" t="s">
        <v>2410</v>
      </c>
      <c r="M120" s="143" t="s">
        <v>2533</v>
      </c>
      <c r="N120" s="94" t="s">
        <v>2444</v>
      </c>
      <c r="O120" s="132" t="s">
        <v>2781</v>
      </c>
      <c r="P120" s="138"/>
      <c r="Q120" s="146">
        <v>44205.816666666666</v>
      </c>
    </row>
    <row r="121" spans="1:17" ht="18" x14ac:dyDescent="0.25">
      <c r="A121" s="132" t="str">
        <f>VLOOKUP(E121,'LISTADO ATM'!$A$2:$C$901,3,0)</f>
        <v>DISTRITO NACIONAL</v>
      </c>
      <c r="B121" s="124" t="s">
        <v>2749</v>
      </c>
      <c r="C121" s="95">
        <v>44440.035532407404</v>
      </c>
      <c r="D121" s="95" t="s">
        <v>2441</v>
      </c>
      <c r="E121" s="124">
        <v>925</v>
      </c>
      <c r="F121" s="132" t="str">
        <f>VLOOKUP(E121,VIP!$A$2:$O15686,2,0)</f>
        <v>DRBR24L</v>
      </c>
      <c r="G121" s="132" t="str">
        <f>VLOOKUP(E121,'LISTADO ATM'!$A$2:$B$900,2,0)</f>
        <v xml:space="preserve">ATM Oficina Plaza Lama Av. 27 de Febrero </v>
      </c>
      <c r="H121" s="132" t="str">
        <f>VLOOKUP(E121,VIP!$A$2:$O20647,7,FALSE)</f>
        <v>Si</v>
      </c>
      <c r="I121" s="132" t="str">
        <f>VLOOKUP(E121,VIP!$A$2:$O12612,8,FALSE)</f>
        <v>Si</v>
      </c>
      <c r="J121" s="132" t="str">
        <f>VLOOKUP(E121,VIP!$A$2:$O12562,8,FALSE)</f>
        <v>Si</v>
      </c>
      <c r="K121" s="132" t="str">
        <f>VLOOKUP(E121,VIP!$A$2:$O16136,6,0)</f>
        <v>SI</v>
      </c>
      <c r="L121" s="138" t="s">
        <v>2410</v>
      </c>
      <c r="M121" s="143" t="s">
        <v>2533</v>
      </c>
      <c r="N121" s="94" t="s">
        <v>2444</v>
      </c>
      <c r="O121" s="132" t="s">
        <v>2445</v>
      </c>
      <c r="P121" s="138"/>
      <c r="Q121" s="146">
        <v>44205.818055555559</v>
      </c>
    </row>
    <row r="122" spans="1:17" ht="18" x14ac:dyDescent="0.25">
      <c r="A122" s="132" t="str">
        <f>VLOOKUP(E122,'LISTADO ATM'!$A$2:$C$901,3,0)</f>
        <v>DISTRITO NACIONAL</v>
      </c>
      <c r="B122" s="124" t="s">
        <v>2770</v>
      </c>
      <c r="C122" s="95">
        <v>44440.412604166668</v>
      </c>
      <c r="D122" s="95" t="s">
        <v>2441</v>
      </c>
      <c r="E122" s="124">
        <v>900</v>
      </c>
      <c r="F122" s="132" t="str">
        <f>VLOOKUP(E122,VIP!$A$2:$O15714,2,0)</f>
        <v>DRBR900</v>
      </c>
      <c r="G122" s="132" t="str">
        <f>VLOOKUP(E122,'LISTADO ATM'!$A$2:$B$900,2,0)</f>
        <v xml:space="preserve">ATM UNP Merca Santo Domingo </v>
      </c>
      <c r="H122" s="132" t="str">
        <f>VLOOKUP(E122,VIP!$A$2:$O20675,7,FALSE)</f>
        <v>Si</v>
      </c>
      <c r="I122" s="132" t="str">
        <f>VLOOKUP(E122,VIP!$A$2:$O12640,8,FALSE)</f>
        <v>Si</v>
      </c>
      <c r="J122" s="132" t="str">
        <f>VLOOKUP(E122,VIP!$A$2:$O12590,8,FALSE)</f>
        <v>Si</v>
      </c>
      <c r="K122" s="132" t="str">
        <f>VLOOKUP(E122,VIP!$A$2:$O16164,6,0)</f>
        <v>NO</v>
      </c>
      <c r="L122" s="138" t="s">
        <v>2410</v>
      </c>
      <c r="M122" s="143" t="s">
        <v>2533</v>
      </c>
      <c r="N122" s="94" t="s">
        <v>2444</v>
      </c>
      <c r="O122" s="132" t="s">
        <v>2445</v>
      </c>
      <c r="P122" s="138"/>
      <c r="Q122" s="146">
        <v>44205.818749999999</v>
      </c>
    </row>
    <row r="123" spans="1:17" ht="18" x14ac:dyDescent="0.25">
      <c r="A123" s="132" t="str">
        <f>VLOOKUP(E123,'LISTADO ATM'!$A$2:$C$901,3,0)</f>
        <v>DISTRITO NACIONAL</v>
      </c>
      <c r="B123" s="124" t="s">
        <v>2803</v>
      </c>
      <c r="C123" s="95">
        <v>44440.527083333334</v>
      </c>
      <c r="D123" s="95" t="s">
        <v>2441</v>
      </c>
      <c r="E123" s="124">
        <v>816</v>
      </c>
      <c r="F123" s="132" t="str">
        <f>VLOOKUP(E123,VIP!$A$2:$O15737,2,0)</f>
        <v>DRBR816</v>
      </c>
      <c r="G123" s="132" t="str">
        <f>VLOOKUP(E123,'LISTADO ATM'!$A$2:$B$900,2,0)</f>
        <v xml:space="preserve">ATM Oficina Pedro Brand </v>
      </c>
      <c r="H123" s="132" t="str">
        <f>VLOOKUP(E123,VIP!$A$2:$O20698,7,FALSE)</f>
        <v>Si</v>
      </c>
      <c r="I123" s="132" t="str">
        <f>VLOOKUP(E123,VIP!$A$2:$O12663,8,FALSE)</f>
        <v>Si</v>
      </c>
      <c r="J123" s="132" t="str">
        <f>VLOOKUP(E123,VIP!$A$2:$O12613,8,FALSE)</f>
        <v>Si</v>
      </c>
      <c r="K123" s="132" t="str">
        <f>VLOOKUP(E123,VIP!$A$2:$O16187,6,0)</f>
        <v>NO</v>
      </c>
      <c r="L123" s="138" t="s">
        <v>2410</v>
      </c>
      <c r="M123" s="143" t="s">
        <v>2533</v>
      </c>
      <c r="N123" s="94" t="s">
        <v>2444</v>
      </c>
      <c r="O123" s="132" t="s">
        <v>2445</v>
      </c>
      <c r="P123" s="138"/>
      <c r="Q123" s="146">
        <v>44205.819444444445</v>
      </c>
    </row>
    <row r="124" spans="1:17" ht="18" x14ac:dyDescent="0.25">
      <c r="A124" s="132" t="str">
        <f>VLOOKUP(E124,'LISTADO ATM'!$A$2:$C$901,3,0)</f>
        <v>DISTRITO NACIONAL</v>
      </c>
      <c r="B124" s="124" t="s">
        <v>2637</v>
      </c>
      <c r="C124" s="95">
        <v>44439.13585648148</v>
      </c>
      <c r="D124" s="95" t="s">
        <v>2460</v>
      </c>
      <c r="E124" s="124">
        <v>930</v>
      </c>
      <c r="F124" s="132" t="str">
        <f>VLOOKUP(E124,VIP!$A$2:$O15687,2,0)</f>
        <v>DRBR930</v>
      </c>
      <c r="G124" s="132" t="str">
        <f>VLOOKUP(E124,'LISTADO ATM'!$A$2:$B$900,2,0)</f>
        <v>ATM Oficina Plaza Spring Center</v>
      </c>
      <c r="H124" s="132" t="str">
        <f>VLOOKUP(E124,VIP!$A$2:$O20648,7,FALSE)</f>
        <v>Si</v>
      </c>
      <c r="I124" s="132" t="str">
        <f>VLOOKUP(E124,VIP!$A$2:$O12613,8,FALSE)</f>
        <v>Si</v>
      </c>
      <c r="J124" s="132" t="str">
        <f>VLOOKUP(E124,VIP!$A$2:$O12563,8,FALSE)</f>
        <v>Si</v>
      </c>
      <c r="K124" s="132" t="str">
        <f>VLOOKUP(E124,VIP!$A$2:$O16137,6,0)</f>
        <v>NO</v>
      </c>
      <c r="L124" s="138" t="s">
        <v>2410</v>
      </c>
      <c r="M124" s="143" t="s">
        <v>2533</v>
      </c>
      <c r="N124" s="94" t="s">
        <v>2444</v>
      </c>
      <c r="O124" s="132" t="s">
        <v>2640</v>
      </c>
      <c r="P124" s="138"/>
      <c r="Q124" s="146">
        <v>44205.819444444445</v>
      </c>
    </row>
    <row r="125" spans="1:17" ht="18" x14ac:dyDescent="0.25">
      <c r="A125" s="132" t="str">
        <f>VLOOKUP(E125,'LISTADO ATM'!$A$2:$C$901,3,0)</f>
        <v>DISTRITO NACIONAL</v>
      </c>
      <c r="B125" s="124" t="s">
        <v>2765</v>
      </c>
      <c r="C125" s="95">
        <v>44440.426539351851</v>
      </c>
      <c r="D125" s="95" t="s">
        <v>2441</v>
      </c>
      <c r="E125" s="124">
        <v>889</v>
      </c>
      <c r="F125" s="132" t="str">
        <f>VLOOKUP(E125,VIP!$A$2:$O15709,2,0)</f>
        <v>DRBR889</v>
      </c>
      <c r="G125" s="132" t="str">
        <f>VLOOKUP(E125,'LISTADO ATM'!$A$2:$B$900,2,0)</f>
        <v>ATM Oficina Plaza Lama Máximo Gómez II</v>
      </c>
      <c r="H125" s="132" t="str">
        <f>VLOOKUP(E125,VIP!$A$2:$O20670,7,FALSE)</f>
        <v>Si</v>
      </c>
      <c r="I125" s="132" t="str">
        <f>VLOOKUP(E125,VIP!$A$2:$O12635,8,FALSE)</f>
        <v>Si</v>
      </c>
      <c r="J125" s="132" t="str">
        <f>VLOOKUP(E125,VIP!$A$2:$O12585,8,FALSE)</f>
        <v>Si</v>
      </c>
      <c r="K125" s="132" t="str">
        <f>VLOOKUP(E125,VIP!$A$2:$O16159,6,0)</f>
        <v>NO</v>
      </c>
      <c r="L125" s="138" t="s">
        <v>2410</v>
      </c>
      <c r="M125" s="143" t="s">
        <v>2533</v>
      </c>
      <c r="N125" s="94" t="s">
        <v>2444</v>
      </c>
      <c r="O125" s="132" t="s">
        <v>2445</v>
      </c>
      <c r="P125" s="138"/>
      <c r="Q125" s="146">
        <v>44205.820138888892</v>
      </c>
    </row>
    <row r="126" spans="1:17" ht="18" x14ac:dyDescent="0.25">
      <c r="A126" s="132" t="str">
        <f>VLOOKUP(E126,'LISTADO ATM'!$A$2:$C$901,3,0)</f>
        <v>NORTE</v>
      </c>
      <c r="B126" s="124" t="s">
        <v>2871</v>
      </c>
      <c r="C126" s="95">
        <v>44440.674583333333</v>
      </c>
      <c r="D126" s="95" t="s">
        <v>2624</v>
      </c>
      <c r="E126" s="124">
        <v>22</v>
      </c>
      <c r="F126" s="132" t="str">
        <f>VLOOKUP(E126,VIP!$A$2:$O15784,2,0)</f>
        <v>DRBR813</v>
      </c>
      <c r="G126" s="132" t="str">
        <f>VLOOKUP(E126,'LISTADO ATM'!$A$2:$B$900,2,0)</f>
        <v>ATM S/M Olimpico (Santiago)</v>
      </c>
      <c r="H126" s="132" t="str">
        <f>VLOOKUP(E126,VIP!$A$2:$O20745,7,FALSE)</f>
        <v>Si</v>
      </c>
      <c r="I126" s="132" t="str">
        <f>VLOOKUP(E126,VIP!$A$2:$O12710,8,FALSE)</f>
        <v>Si</v>
      </c>
      <c r="J126" s="132" t="str">
        <f>VLOOKUP(E126,VIP!$A$2:$O12660,8,FALSE)</f>
        <v>Si</v>
      </c>
      <c r="K126" s="132" t="str">
        <f>VLOOKUP(E126,VIP!$A$2:$O16234,6,0)</f>
        <v>NO</v>
      </c>
      <c r="L126" s="138" t="s">
        <v>2410</v>
      </c>
      <c r="M126" s="143" t="s">
        <v>2533</v>
      </c>
      <c r="N126" s="94" t="s">
        <v>2649</v>
      </c>
      <c r="O126" s="132" t="s">
        <v>2625</v>
      </c>
      <c r="P126" s="138"/>
      <c r="Q126" s="146">
        <v>44205.820833333331</v>
      </c>
    </row>
    <row r="127" spans="1:17" ht="18" x14ac:dyDescent="0.25">
      <c r="A127" s="132" t="str">
        <f>VLOOKUP(E127,'LISTADO ATM'!$A$2:$C$901,3,0)</f>
        <v>DISTRITO NACIONAL</v>
      </c>
      <c r="B127" s="124" t="s">
        <v>2719</v>
      </c>
      <c r="C127" s="95">
        <v>44440.229895833334</v>
      </c>
      <c r="D127" s="95" t="s">
        <v>2460</v>
      </c>
      <c r="E127" s="124">
        <v>973</v>
      </c>
      <c r="F127" s="132" t="str">
        <f>VLOOKUP(E127,VIP!$A$2:$O15697,2,0)</f>
        <v>DRBR912</v>
      </c>
      <c r="G127" s="132" t="str">
        <f>VLOOKUP(E127,'LISTADO ATM'!$A$2:$B$900,2,0)</f>
        <v xml:space="preserve">ATM Oficina Sabana de la Mar </v>
      </c>
      <c r="H127" s="132" t="str">
        <f>VLOOKUP(E127,VIP!$A$2:$O20658,7,FALSE)</f>
        <v>Si</v>
      </c>
      <c r="I127" s="132" t="str">
        <f>VLOOKUP(E127,VIP!$A$2:$O12623,8,FALSE)</f>
        <v>Si</v>
      </c>
      <c r="J127" s="132" t="str">
        <f>VLOOKUP(E127,VIP!$A$2:$O12573,8,FALSE)</f>
        <v>Si</v>
      </c>
      <c r="K127" s="132" t="str">
        <f>VLOOKUP(E127,VIP!$A$2:$O16147,6,0)</f>
        <v>NO</v>
      </c>
      <c r="L127" s="138" t="s">
        <v>2410</v>
      </c>
      <c r="M127" s="143" t="s">
        <v>2533</v>
      </c>
      <c r="N127" s="94" t="s">
        <v>2444</v>
      </c>
      <c r="O127" s="132" t="s">
        <v>2461</v>
      </c>
      <c r="P127" s="138"/>
      <c r="Q127" s="146">
        <v>44205.821527777778</v>
      </c>
    </row>
    <row r="128" spans="1:17" ht="18" x14ac:dyDescent="0.25">
      <c r="A128" s="132" t="str">
        <f>VLOOKUP(E128,'LISTADO ATM'!$A$2:$C$901,3,0)</f>
        <v>NORTE</v>
      </c>
      <c r="B128" s="124" t="s">
        <v>2767</v>
      </c>
      <c r="C128" s="95">
        <v>44440.418287037035</v>
      </c>
      <c r="D128" s="95" t="s">
        <v>2624</v>
      </c>
      <c r="E128" s="124">
        <v>633</v>
      </c>
      <c r="F128" s="132" t="str">
        <f>VLOOKUP(E128,VIP!$A$2:$O15711,2,0)</f>
        <v>DRBR260</v>
      </c>
      <c r="G128" s="132" t="str">
        <f>VLOOKUP(E128,'LISTADO ATM'!$A$2:$B$900,2,0)</f>
        <v xml:space="preserve">ATM Autobanco Las Colinas </v>
      </c>
      <c r="H128" s="132" t="str">
        <f>VLOOKUP(E128,VIP!$A$2:$O20672,7,FALSE)</f>
        <v>Si</v>
      </c>
      <c r="I128" s="132" t="str">
        <f>VLOOKUP(E128,VIP!$A$2:$O12637,8,FALSE)</f>
        <v>Si</v>
      </c>
      <c r="J128" s="132" t="str">
        <f>VLOOKUP(E128,VIP!$A$2:$O12587,8,FALSE)</f>
        <v>Si</v>
      </c>
      <c r="K128" s="132" t="str">
        <f>VLOOKUP(E128,VIP!$A$2:$O16161,6,0)</f>
        <v>SI</v>
      </c>
      <c r="L128" s="138" t="s">
        <v>2410</v>
      </c>
      <c r="M128" s="143" t="s">
        <v>2533</v>
      </c>
      <c r="N128" s="94" t="s">
        <v>2444</v>
      </c>
      <c r="O128" s="132" t="s">
        <v>2625</v>
      </c>
      <c r="P128" s="138"/>
      <c r="Q128" s="146">
        <v>44440.509351851855</v>
      </c>
    </row>
    <row r="129" spans="1:18" ht="18" x14ac:dyDescent="0.25">
      <c r="A129" s="132" t="str">
        <f>VLOOKUP(E129,'LISTADO ATM'!$A$2:$C$901,3,0)</f>
        <v>DISTRITO NACIONAL</v>
      </c>
      <c r="B129" s="124" t="s">
        <v>2769</v>
      </c>
      <c r="C129" s="95">
        <v>44440.414386574077</v>
      </c>
      <c r="D129" s="95" t="s">
        <v>2441</v>
      </c>
      <c r="E129" s="124">
        <v>486</v>
      </c>
      <c r="F129" s="132" t="str">
        <f>VLOOKUP(E129,VIP!$A$2:$O15713,2,0)</f>
        <v>DRBR486</v>
      </c>
      <c r="G129" s="132" t="str">
        <f>VLOOKUP(E129,'LISTADO ATM'!$A$2:$B$900,2,0)</f>
        <v xml:space="preserve">ATM Olé La Caleta </v>
      </c>
      <c r="H129" s="132" t="str">
        <f>VLOOKUP(E129,VIP!$A$2:$O20674,7,FALSE)</f>
        <v>Si</v>
      </c>
      <c r="I129" s="132" t="str">
        <f>VLOOKUP(E129,VIP!$A$2:$O12639,8,FALSE)</f>
        <v>Si</v>
      </c>
      <c r="J129" s="132" t="str">
        <f>VLOOKUP(E129,VIP!$A$2:$O12589,8,FALSE)</f>
        <v>Si</v>
      </c>
      <c r="K129" s="132" t="str">
        <f>VLOOKUP(E129,VIP!$A$2:$O16163,6,0)</f>
        <v>NO</v>
      </c>
      <c r="L129" s="138" t="s">
        <v>2410</v>
      </c>
      <c r="M129" s="143" t="s">
        <v>2533</v>
      </c>
      <c r="N129" s="94" t="s">
        <v>2444</v>
      </c>
      <c r="O129" s="132" t="s">
        <v>2445</v>
      </c>
      <c r="P129" s="138"/>
      <c r="Q129" s="146">
        <v>44440.512164351851</v>
      </c>
    </row>
    <row r="130" spans="1:18" ht="18" x14ac:dyDescent="0.25">
      <c r="A130" s="132" t="str">
        <f>VLOOKUP(E130,'LISTADO ATM'!$A$2:$C$901,3,0)</f>
        <v>NORTE</v>
      </c>
      <c r="B130" s="124" t="s">
        <v>2779</v>
      </c>
      <c r="C130" s="95">
        <v>44440.339444444442</v>
      </c>
      <c r="D130" s="95" t="s">
        <v>2441</v>
      </c>
      <c r="E130" s="124">
        <v>703</v>
      </c>
      <c r="F130" s="132" t="str">
        <f>VLOOKUP(E130,VIP!$A$2:$O15724,2,0)</f>
        <v>DRBR703</v>
      </c>
      <c r="G130" s="132" t="str">
        <f>VLOOKUP(E130,'LISTADO ATM'!$A$2:$B$900,2,0)</f>
        <v xml:space="preserve">ATM Oficina El Mamey Los Hidalgos </v>
      </c>
      <c r="H130" s="132" t="str">
        <f>VLOOKUP(E130,VIP!$A$2:$O20685,7,FALSE)</f>
        <v>Si</v>
      </c>
      <c r="I130" s="132" t="str">
        <f>VLOOKUP(E130,VIP!$A$2:$O12650,8,FALSE)</f>
        <v>Si</v>
      </c>
      <c r="J130" s="132" t="str">
        <f>VLOOKUP(E130,VIP!$A$2:$O12600,8,FALSE)</f>
        <v>Si</v>
      </c>
      <c r="K130" s="132" t="str">
        <f>VLOOKUP(E130,VIP!$A$2:$O16174,6,0)</f>
        <v>NO</v>
      </c>
      <c r="L130" s="138" t="s">
        <v>2410</v>
      </c>
      <c r="M130" s="143" t="s">
        <v>2533</v>
      </c>
      <c r="N130" s="94" t="s">
        <v>2444</v>
      </c>
      <c r="O130" s="132" t="s">
        <v>2445</v>
      </c>
      <c r="P130" s="138"/>
      <c r="Q130" s="146">
        <v>44440.518229166664</v>
      </c>
    </row>
    <row r="131" spans="1:18" ht="18" x14ac:dyDescent="0.25">
      <c r="A131" s="132" t="str">
        <f>VLOOKUP(E131,'LISTADO ATM'!$A$2:$C$901,3,0)</f>
        <v>ESTE</v>
      </c>
      <c r="B131" s="124">
        <v>3336009197</v>
      </c>
      <c r="C131" s="95">
        <v>44440.253472222219</v>
      </c>
      <c r="D131" s="95" t="s">
        <v>2441</v>
      </c>
      <c r="E131" s="124">
        <v>843</v>
      </c>
      <c r="F131" s="132" t="str">
        <f>VLOOKUP(E131,VIP!$A$2:$O15571,2,0)</f>
        <v>DRBR843</v>
      </c>
      <c r="G131" s="132" t="str">
        <f>VLOOKUP(E131,'LISTADO ATM'!$A$2:$B$900,2,0)</f>
        <v xml:space="preserve">ATM Oficina Romana Centro </v>
      </c>
      <c r="H131" s="132" t="str">
        <f>VLOOKUP(E131,VIP!$A$2:$O20532,7,FALSE)</f>
        <v>Si</v>
      </c>
      <c r="I131" s="132" t="str">
        <f>VLOOKUP(E131,VIP!$A$2:$O12497,8,FALSE)</f>
        <v>Si</v>
      </c>
      <c r="J131" s="132" t="str">
        <f>VLOOKUP(E131,VIP!$A$2:$O12447,8,FALSE)</f>
        <v>Si</v>
      </c>
      <c r="K131" s="132" t="str">
        <f>VLOOKUP(E131,VIP!$A$2:$O16021,6,0)</f>
        <v>NO</v>
      </c>
      <c r="L131" s="138" t="s">
        <v>2410</v>
      </c>
      <c r="M131" s="143" t="s">
        <v>2533</v>
      </c>
      <c r="N131" s="94" t="s">
        <v>2444</v>
      </c>
      <c r="O131" s="132" t="s">
        <v>2445</v>
      </c>
      <c r="P131" s="138"/>
      <c r="Q131" s="146">
        <v>44440.519675925927</v>
      </c>
    </row>
    <row r="132" spans="1:18" ht="18" x14ac:dyDescent="0.25">
      <c r="A132" s="132" t="str">
        <f>VLOOKUP(E132,'LISTADO ATM'!$A$2:$C$901,3,0)</f>
        <v>DISTRITO NACIONAL</v>
      </c>
      <c r="B132" s="124" t="s">
        <v>2715</v>
      </c>
      <c r="C132" s="95">
        <v>44440.236979166664</v>
      </c>
      <c r="D132" s="95" t="s">
        <v>2460</v>
      </c>
      <c r="E132" s="124">
        <v>884</v>
      </c>
      <c r="F132" s="132" t="str">
        <f>VLOOKUP(E132,VIP!$A$2:$O15679,2,0)</f>
        <v>DRBR884</v>
      </c>
      <c r="G132" s="132" t="str">
        <f>VLOOKUP(E132,'LISTADO ATM'!$A$2:$B$900,2,0)</f>
        <v xml:space="preserve">ATM UNP Olé Sabana Perdida </v>
      </c>
      <c r="H132" s="132" t="str">
        <f>VLOOKUP(E132,VIP!$A$2:$O20640,7,FALSE)</f>
        <v>Si</v>
      </c>
      <c r="I132" s="132" t="str">
        <f>VLOOKUP(E132,VIP!$A$2:$O12605,8,FALSE)</f>
        <v>Si</v>
      </c>
      <c r="J132" s="132" t="str">
        <f>VLOOKUP(E132,VIP!$A$2:$O12555,8,FALSE)</f>
        <v>Si</v>
      </c>
      <c r="K132" s="132" t="str">
        <f>VLOOKUP(E132,VIP!$A$2:$O16129,6,0)</f>
        <v>NO</v>
      </c>
      <c r="L132" s="138" t="s">
        <v>2410</v>
      </c>
      <c r="M132" s="143" t="s">
        <v>2533</v>
      </c>
      <c r="N132" s="94" t="s">
        <v>2444</v>
      </c>
      <c r="O132" s="132" t="s">
        <v>2461</v>
      </c>
      <c r="P132" s="138"/>
      <c r="Q132" s="146">
        <v>44440.523576388892</v>
      </c>
    </row>
    <row r="133" spans="1:18" ht="18" x14ac:dyDescent="0.25">
      <c r="A133" s="132" t="str">
        <f>VLOOKUP(E133,'LISTADO ATM'!$A$2:$C$901,3,0)</f>
        <v>DISTRITO NACIONAL</v>
      </c>
      <c r="B133" s="124" t="s">
        <v>2718</v>
      </c>
      <c r="C133" s="95">
        <v>44440.231458333335</v>
      </c>
      <c r="D133" s="95" t="s">
        <v>2460</v>
      </c>
      <c r="E133" s="124">
        <v>957</v>
      </c>
      <c r="F133" s="132" t="str">
        <f>VLOOKUP(E133,VIP!$A$2:$O15692,2,0)</f>
        <v>DRBR23F</v>
      </c>
      <c r="G133" s="132" t="str">
        <f>VLOOKUP(E133,'LISTADO ATM'!$A$2:$B$900,2,0)</f>
        <v xml:space="preserve">ATM Oficina Venezuela </v>
      </c>
      <c r="H133" s="132" t="str">
        <f>VLOOKUP(E133,VIP!$A$2:$O20653,7,FALSE)</f>
        <v>Si</v>
      </c>
      <c r="I133" s="132" t="str">
        <f>VLOOKUP(E133,VIP!$A$2:$O12618,8,FALSE)</f>
        <v>Si</v>
      </c>
      <c r="J133" s="132" t="str">
        <f>VLOOKUP(E133,VIP!$A$2:$O12568,8,FALSE)</f>
        <v>Si</v>
      </c>
      <c r="K133" s="132" t="str">
        <f>VLOOKUP(E133,VIP!$A$2:$O16142,6,0)</f>
        <v>SI</v>
      </c>
      <c r="L133" s="138" t="s">
        <v>2410</v>
      </c>
      <c r="M133" s="143" t="s">
        <v>2533</v>
      </c>
      <c r="N133" s="94" t="s">
        <v>2444</v>
      </c>
      <c r="O133" s="132" t="s">
        <v>2461</v>
      </c>
      <c r="P133" s="138"/>
      <c r="Q133" s="146">
        <v>44440.523969907408</v>
      </c>
    </row>
    <row r="134" spans="1:18" ht="18" x14ac:dyDescent="0.25">
      <c r="A134" s="132" t="str">
        <f>VLOOKUP(E134,'LISTADO ATM'!$A$2:$C$901,3,0)</f>
        <v>NORTE</v>
      </c>
      <c r="B134" s="124" t="s">
        <v>2725</v>
      </c>
      <c r="C134" s="95">
        <v>44440.201736111114</v>
      </c>
      <c r="D134" s="95" t="s">
        <v>2624</v>
      </c>
      <c r="E134" s="124">
        <v>538</v>
      </c>
      <c r="F134" s="132" t="str">
        <f>VLOOKUP(E134,VIP!$A$2:$O15645,2,0)</f>
        <v>DRBR538</v>
      </c>
      <c r="G134" s="132" t="str">
        <f>VLOOKUP(E134,'LISTADO ATM'!$A$2:$B$900,2,0)</f>
        <v>ATM  Autoservicio San Fco. Macorís</v>
      </c>
      <c r="H134" s="132" t="str">
        <f>VLOOKUP(E134,VIP!$A$2:$O20606,7,FALSE)</f>
        <v>Si</v>
      </c>
      <c r="I134" s="132" t="str">
        <f>VLOOKUP(E134,VIP!$A$2:$O12571,8,FALSE)</f>
        <v>Si</v>
      </c>
      <c r="J134" s="132" t="str">
        <f>VLOOKUP(E134,VIP!$A$2:$O12521,8,FALSE)</f>
        <v>Si</v>
      </c>
      <c r="K134" s="132" t="str">
        <f>VLOOKUP(E134,VIP!$A$2:$O16095,6,0)</f>
        <v>NO</v>
      </c>
      <c r="L134" s="138" t="s">
        <v>2410</v>
      </c>
      <c r="M134" s="143" t="s">
        <v>2533</v>
      </c>
      <c r="N134" s="94" t="s">
        <v>2444</v>
      </c>
      <c r="O134" s="132" t="s">
        <v>2625</v>
      </c>
      <c r="P134" s="138"/>
      <c r="Q134" s="146">
        <v>44440.525555555556</v>
      </c>
    </row>
    <row r="135" spans="1:18" ht="18" x14ac:dyDescent="0.25">
      <c r="A135" s="132" t="str">
        <f>VLOOKUP(E135,'LISTADO ATM'!$A$2:$C$901,3,0)</f>
        <v>SUR</v>
      </c>
      <c r="B135" s="124" t="s">
        <v>2721</v>
      </c>
      <c r="C135" s="95">
        <v>44440.224259259259</v>
      </c>
      <c r="D135" s="95" t="s">
        <v>2460</v>
      </c>
      <c r="E135" s="124">
        <v>750</v>
      </c>
      <c r="F135" s="132" t="str">
        <f>VLOOKUP(E135,VIP!$A$2:$O15667,2,0)</f>
        <v>DRBR265</v>
      </c>
      <c r="G135" s="132" t="str">
        <f>VLOOKUP(E135,'LISTADO ATM'!$A$2:$B$900,2,0)</f>
        <v xml:space="preserve">ATM UNP Duvergé </v>
      </c>
      <c r="H135" s="132" t="str">
        <f>VLOOKUP(E135,VIP!$A$2:$O20628,7,FALSE)</f>
        <v>Si</v>
      </c>
      <c r="I135" s="132" t="str">
        <f>VLOOKUP(E135,VIP!$A$2:$O12593,8,FALSE)</f>
        <v>Si</v>
      </c>
      <c r="J135" s="132" t="str">
        <f>VLOOKUP(E135,VIP!$A$2:$O12543,8,FALSE)</f>
        <v>Si</v>
      </c>
      <c r="K135" s="132" t="str">
        <f>VLOOKUP(E135,VIP!$A$2:$O16117,6,0)</f>
        <v>SI</v>
      </c>
      <c r="L135" s="138" t="s">
        <v>2410</v>
      </c>
      <c r="M135" s="143" t="s">
        <v>2533</v>
      </c>
      <c r="N135" s="94" t="s">
        <v>2444</v>
      </c>
      <c r="O135" s="132" t="s">
        <v>2461</v>
      </c>
      <c r="P135" s="138"/>
      <c r="Q135" s="146">
        <v>44440.526261574072</v>
      </c>
    </row>
    <row r="136" spans="1:18" ht="18" x14ac:dyDescent="0.25">
      <c r="A136" s="132" t="str">
        <f>VLOOKUP(E136,'LISTADO ATM'!$A$2:$C$901,3,0)</f>
        <v>DISTRITO NACIONAL</v>
      </c>
      <c r="B136" s="124" t="s">
        <v>2724</v>
      </c>
      <c r="C136" s="95">
        <v>44440.214375000003</v>
      </c>
      <c r="D136" s="95" t="s">
        <v>2441</v>
      </c>
      <c r="E136" s="124">
        <v>600</v>
      </c>
      <c r="F136" s="132" t="str">
        <f>VLOOKUP(E136,VIP!$A$2:$O15651,2,0)</f>
        <v>DRBR600</v>
      </c>
      <c r="G136" s="132" t="str">
        <f>VLOOKUP(E136,'LISTADO ATM'!$A$2:$B$900,2,0)</f>
        <v>ATM S/M Bravo Hipica</v>
      </c>
      <c r="H136" s="132" t="str">
        <f>VLOOKUP(E136,VIP!$A$2:$O20612,7,FALSE)</f>
        <v>N/A</v>
      </c>
      <c r="I136" s="132" t="str">
        <f>VLOOKUP(E136,VIP!$A$2:$O12577,8,FALSE)</f>
        <v>N/A</v>
      </c>
      <c r="J136" s="132" t="str">
        <f>VLOOKUP(E136,VIP!$A$2:$O12527,8,FALSE)</f>
        <v>N/A</v>
      </c>
      <c r="K136" s="132" t="str">
        <f>VLOOKUP(E136,VIP!$A$2:$O16101,6,0)</f>
        <v>N/A</v>
      </c>
      <c r="L136" s="138" t="s">
        <v>2410</v>
      </c>
      <c r="M136" s="143" t="s">
        <v>2533</v>
      </c>
      <c r="N136" s="94" t="s">
        <v>2444</v>
      </c>
      <c r="O136" s="132" t="s">
        <v>2445</v>
      </c>
      <c r="P136" s="138"/>
      <c r="Q136" s="146">
        <v>44440.527581018519</v>
      </c>
    </row>
    <row r="137" spans="1:18" ht="18" x14ac:dyDescent="0.25">
      <c r="A137" s="132" t="str">
        <f>VLOOKUP(E137,'LISTADO ATM'!$A$2:$C$901,3,0)</f>
        <v>DISTRITO NACIONAL</v>
      </c>
      <c r="B137" s="124" t="s">
        <v>2701</v>
      </c>
      <c r="C137" s="95">
        <v>44439.876261574071</v>
      </c>
      <c r="D137" s="95" t="s">
        <v>2441</v>
      </c>
      <c r="E137" s="124">
        <v>391</v>
      </c>
      <c r="F137" s="132" t="str">
        <f>VLOOKUP(E137,VIP!$A$2:$O15626,2,0)</f>
        <v>DRBR391</v>
      </c>
      <c r="G137" s="132" t="str">
        <f>VLOOKUP(E137,'LISTADO ATM'!$A$2:$B$900,2,0)</f>
        <v xml:space="preserve">ATM S/M Jumbo Luperón </v>
      </c>
      <c r="H137" s="132" t="str">
        <f>VLOOKUP(E137,VIP!$A$2:$O20587,7,FALSE)</f>
        <v>Si</v>
      </c>
      <c r="I137" s="132" t="str">
        <f>VLOOKUP(E137,VIP!$A$2:$O12552,8,FALSE)</f>
        <v>Si</v>
      </c>
      <c r="J137" s="132" t="str">
        <f>VLOOKUP(E137,VIP!$A$2:$O12502,8,FALSE)</f>
        <v>Si</v>
      </c>
      <c r="K137" s="132" t="str">
        <f>VLOOKUP(E137,VIP!$A$2:$O16076,6,0)</f>
        <v>NO</v>
      </c>
      <c r="L137" s="138" t="s">
        <v>2410</v>
      </c>
      <c r="M137" s="143" t="s">
        <v>2533</v>
      </c>
      <c r="N137" s="94" t="s">
        <v>2444</v>
      </c>
      <c r="O137" s="132" t="s">
        <v>2445</v>
      </c>
      <c r="P137" s="138"/>
      <c r="Q137" s="146">
        <v>44440.533437500002</v>
      </c>
    </row>
    <row r="138" spans="1:18" ht="18" x14ac:dyDescent="0.25">
      <c r="A138" s="132" t="str">
        <f>VLOOKUP(E138,'LISTADO ATM'!$A$2:$C$901,3,0)</f>
        <v>ESTE</v>
      </c>
      <c r="B138" s="124" t="s">
        <v>2681</v>
      </c>
      <c r="C138" s="95">
        <v>44439.758946759262</v>
      </c>
      <c r="D138" s="95" t="s">
        <v>2460</v>
      </c>
      <c r="E138" s="124">
        <v>385</v>
      </c>
      <c r="F138" s="132" t="str">
        <f>VLOOKUP(E138,VIP!$A$2:$O15624,2,0)</f>
        <v>DRBR385</v>
      </c>
      <c r="G138" s="132" t="str">
        <f>VLOOKUP(E138,'LISTADO ATM'!$A$2:$B$900,2,0)</f>
        <v xml:space="preserve">ATM Plaza Verón I </v>
      </c>
      <c r="H138" s="132" t="str">
        <f>VLOOKUP(E138,VIP!$A$2:$O20585,7,FALSE)</f>
        <v>Si</v>
      </c>
      <c r="I138" s="132" t="str">
        <f>VLOOKUP(E138,VIP!$A$2:$O12550,8,FALSE)</f>
        <v>Si</v>
      </c>
      <c r="J138" s="132" t="str">
        <f>VLOOKUP(E138,VIP!$A$2:$O12500,8,FALSE)</f>
        <v>Si</v>
      </c>
      <c r="K138" s="132" t="str">
        <f>VLOOKUP(E138,VIP!$A$2:$O16074,6,0)</f>
        <v>NO</v>
      </c>
      <c r="L138" s="138" t="s">
        <v>2410</v>
      </c>
      <c r="M138" s="143" t="s">
        <v>2533</v>
      </c>
      <c r="N138" s="94" t="s">
        <v>2444</v>
      </c>
      <c r="O138" s="132" t="s">
        <v>2461</v>
      </c>
      <c r="P138" s="138"/>
      <c r="Q138" s="146">
        <v>44440.533958333333</v>
      </c>
    </row>
    <row r="139" spans="1:18" ht="18" x14ac:dyDescent="0.25">
      <c r="A139" s="132" t="str">
        <f>VLOOKUP(E139,'LISTADO ATM'!$A$2:$C$901,3,0)</f>
        <v>NORTE</v>
      </c>
      <c r="B139" s="124" t="s">
        <v>2693</v>
      </c>
      <c r="C139" s="95">
        <v>44439.917870370373</v>
      </c>
      <c r="D139" s="95" t="s">
        <v>2460</v>
      </c>
      <c r="E139" s="124">
        <v>119</v>
      </c>
      <c r="F139" s="132" t="str">
        <f>VLOOKUP(E139,VIP!$A$2:$O15594,2,0)</f>
        <v>DRBR119</v>
      </c>
      <c r="G139" s="132" t="str">
        <f>VLOOKUP(E139,'LISTADO ATM'!$A$2:$B$900,2,0)</f>
        <v>ATM Oficina La Barranquita</v>
      </c>
      <c r="H139" s="132" t="str">
        <f>VLOOKUP(E139,VIP!$A$2:$O20555,7,FALSE)</f>
        <v>N/A</v>
      </c>
      <c r="I139" s="132" t="str">
        <f>VLOOKUP(E139,VIP!$A$2:$O12520,8,FALSE)</f>
        <v>N/A</v>
      </c>
      <c r="J139" s="132" t="str">
        <f>VLOOKUP(E139,VIP!$A$2:$O12470,8,FALSE)</f>
        <v>N/A</v>
      </c>
      <c r="K139" s="132" t="str">
        <f>VLOOKUP(E139,VIP!$A$2:$O16044,6,0)</f>
        <v>N/A</v>
      </c>
      <c r="L139" s="138" t="s">
        <v>2410</v>
      </c>
      <c r="M139" s="143" t="s">
        <v>2533</v>
      </c>
      <c r="N139" s="94" t="s">
        <v>2444</v>
      </c>
      <c r="O139" s="132" t="s">
        <v>2461</v>
      </c>
      <c r="P139" s="138"/>
      <c r="Q139" s="146">
        <v>44440.535162037035</v>
      </c>
      <c r="R139" s="42" t="s">
        <v>2791</v>
      </c>
    </row>
    <row r="140" spans="1:18" ht="18" x14ac:dyDescent="0.25">
      <c r="A140" s="132" t="str">
        <f>VLOOKUP(E140,'LISTADO ATM'!$A$2:$C$901,3,0)</f>
        <v>NORTE</v>
      </c>
      <c r="B140" s="124" t="s">
        <v>2700</v>
      </c>
      <c r="C140" s="95">
        <v>44439.877743055556</v>
      </c>
      <c r="D140" s="95" t="s">
        <v>2624</v>
      </c>
      <c r="E140" s="124">
        <v>837</v>
      </c>
      <c r="F140" s="132" t="str">
        <f>VLOOKUP(E140,VIP!$A$2:$O15677,2,0)</f>
        <v>DRBR837</v>
      </c>
      <c r="G140" s="132" t="str">
        <f>VLOOKUP(E140,'LISTADO ATM'!$A$2:$B$900,2,0)</f>
        <v>ATM Estación Next Canabacoa</v>
      </c>
      <c r="H140" s="132" t="str">
        <f>VLOOKUP(E140,VIP!$A$2:$O20638,7,FALSE)</f>
        <v>Si</v>
      </c>
      <c r="I140" s="132" t="str">
        <f>VLOOKUP(E140,VIP!$A$2:$O12603,8,FALSE)</f>
        <v>Si</v>
      </c>
      <c r="J140" s="132" t="str">
        <f>VLOOKUP(E140,VIP!$A$2:$O12553,8,FALSE)</f>
        <v>Si</v>
      </c>
      <c r="K140" s="132" t="str">
        <f>VLOOKUP(E140,VIP!$A$2:$O16127,6,0)</f>
        <v>NO</v>
      </c>
      <c r="L140" s="138" t="s">
        <v>2410</v>
      </c>
      <c r="M140" s="143" t="s">
        <v>2533</v>
      </c>
      <c r="N140" s="94" t="s">
        <v>2444</v>
      </c>
      <c r="O140" s="132" t="s">
        <v>2625</v>
      </c>
      <c r="P140" s="138"/>
      <c r="Q140" s="146">
        <v>44440.535949074074</v>
      </c>
    </row>
    <row r="141" spans="1:18" s="121" customFormat="1" ht="18" x14ac:dyDescent="0.25">
      <c r="A141" s="132" t="str">
        <f>VLOOKUP(E141,'LISTADO ATM'!$A$2:$C$901,3,0)</f>
        <v>NORTE</v>
      </c>
      <c r="B141" s="124" t="s">
        <v>2699</v>
      </c>
      <c r="C141" s="95">
        <v>44439.878703703704</v>
      </c>
      <c r="D141" s="95" t="s">
        <v>2624</v>
      </c>
      <c r="E141" s="124">
        <v>40</v>
      </c>
      <c r="F141" s="132" t="str">
        <f>VLOOKUP(E141,VIP!$A$2:$O15584,2,0)</f>
        <v>DRBR040</v>
      </c>
      <c r="G141" s="132" t="str">
        <f>VLOOKUP(E141,'LISTADO ATM'!$A$2:$B$900,2,0)</f>
        <v xml:space="preserve">ATM Oficina El Puñal </v>
      </c>
      <c r="H141" s="132" t="str">
        <f>VLOOKUP(E141,VIP!$A$2:$O20545,7,FALSE)</f>
        <v>Si</v>
      </c>
      <c r="I141" s="132" t="str">
        <f>VLOOKUP(E141,VIP!$A$2:$O12510,8,FALSE)</f>
        <v>Si</v>
      </c>
      <c r="J141" s="132" t="str">
        <f>VLOOKUP(E141,VIP!$A$2:$O12460,8,FALSE)</f>
        <v>Si</v>
      </c>
      <c r="K141" s="132" t="str">
        <f>VLOOKUP(E141,VIP!$A$2:$O16034,6,0)</f>
        <v>NO</v>
      </c>
      <c r="L141" s="138" t="s">
        <v>2410</v>
      </c>
      <c r="M141" s="143" t="s">
        <v>2533</v>
      </c>
      <c r="N141" s="94" t="s">
        <v>2444</v>
      </c>
      <c r="O141" s="132" t="s">
        <v>2625</v>
      </c>
      <c r="P141" s="138"/>
      <c r="Q141" s="146">
        <v>44440.536458333336</v>
      </c>
    </row>
    <row r="142" spans="1:18" s="121" customFormat="1" ht="18" x14ac:dyDescent="0.25">
      <c r="A142" s="132" t="str">
        <f>VLOOKUP(E142,'LISTADO ATM'!$A$2:$C$901,3,0)</f>
        <v>DISTRITO NACIONAL</v>
      </c>
      <c r="B142" s="124" t="s">
        <v>2682</v>
      </c>
      <c r="C142" s="95">
        <v>44439.758252314816</v>
      </c>
      <c r="D142" s="95" t="s">
        <v>2460</v>
      </c>
      <c r="E142" s="124">
        <v>246</v>
      </c>
      <c r="F142" s="132" t="str">
        <f>VLOOKUP(E142,VIP!$A$2:$O15612,2,0)</f>
        <v>DRBR246</v>
      </c>
      <c r="G142" s="132" t="str">
        <f>VLOOKUP(E142,'LISTADO ATM'!$A$2:$B$900,2,0)</f>
        <v xml:space="preserve">ATM Oficina Torre BR (Lobby) </v>
      </c>
      <c r="H142" s="132" t="str">
        <f>VLOOKUP(E142,VIP!$A$2:$O20573,7,FALSE)</f>
        <v>Si</v>
      </c>
      <c r="I142" s="132" t="str">
        <f>VLOOKUP(E142,VIP!$A$2:$O12538,8,FALSE)</f>
        <v>Si</v>
      </c>
      <c r="J142" s="132" t="str">
        <f>VLOOKUP(E142,VIP!$A$2:$O12488,8,FALSE)</f>
        <v>Si</v>
      </c>
      <c r="K142" s="132" t="str">
        <f>VLOOKUP(E142,VIP!$A$2:$O16062,6,0)</f>
        <v>SI</v>
      </c>
      <c r="L142" s="138" t="s">
        <v>2410</v>
      </c>
      <c r="M142" s="143" t="s">
        <v>2533</v>
      </c>
      <c r="N142" s="94" t="s">
        <v>2444</v>
      </c>
      <c r="O142" s="132" t="s">
        <v>2461</v>
      </c>
      <c r="P142" s="138"/>
      <c r="Q142" s="146">
        <v>44440.537210648145</v>
      </c>
    </row>
    <row r="143" spans="1:18" s="121" customFormat="1" ht="18" x14ac:dyDescent="0.25">
      <c r="A143" s="132" t="str">
        <f>VLOOKUP(E143,'LISTADO ATM'!$A$2:$C$901,3,0)</f>
        <v>DISTRITO NACIONAL</v>
      </c>
      <c r="B143" s="124" t="s">
        <v>2679</v>
      </c>
      <c r="C143" s="95">
        <v>44439.760555555556</v>
      </c>
      <c r="D143" s="95" t="s">
        <v>2441</v>
      </c>
      <c r="E143" s="124">
        <v>698</v>
      </c>
      <c r="F143" s="132" t="str">
        <f>VLOOKUP(E143,VIP!$A$2:$O15660,2,0)</f>
        <v>DRBR698</v>
      </c>
      <c r="G143" s="132" t="str">
        <f>VLOOKUP(E143,'LISTADO ATM'!$A$2:$B$900,2,0)</f>
        <v>ATM Parador Bellamar</v>
      </c>
      <c r="H143" s="132" t="str">
        <f>VLOOKUP(E143,VIP!$A$2:$O20621,7,FALSE)</f>
        <v>Si</v>
      </c>
      <c r="I143" s="132" t="str">
        <f>VLOOKUP(E143,VIP!$A$2:$O12586,8,FALSE)</f>
        <v>Si</v>
      </c>
      <c r="J143" s="132" t="str">
        <f>VLOOKUP(E143,VIP!$A$2:$O12536,8,FALSE)</f>
        <v>Si</v>
      </c>
      <c r="K143" s="132" t="str">
        <f>VLOOKUP(E143,VIP!$A$2:$O16110,6,0)</f>
        <v>NO</v>
      </c>
      <c r="L143" s="138" t="s">
        <v>2410</v>
      </c>
      <c r="M143" s="143" t="s">
        <v>2533</v>
      </c>
      <c r="N143" s="94" t="s">
        <v>2444</v>
      </c>
      <c r="O143" s="132" t="s">
        <v>2445</v>
      </c>
      <c r="P143" s="138"/>
      <c r="Q143" s="146">
        <v>44440.541388888887</v>
      </c>
    </row>
    <row r="144" spans="1:18" s="121" customFormat="1" ht="18" x14ac:dyDescent="0.25">
      <c r="A144" s="132" t="str">
        <f>VLOOKUP(E144,'LISTADO ATM'!$A$2:$C$901,3,0)</f>
        <v>DISTRITO NACIONAL</v>
      </c>
      <c r="B144" s="124" t="s">
        <v>2710</v>
      </c>
      <c r="C144" s="95">
        <v>44439.824421296296</v>
      </c>
      <c r="D144" s="95" t="s">
        <v>2460</v>
      </c>
      <c r="E144" s="124">
        <v>507</v>
      </c>
      <c r="F144" s="132" t="str">
        <f>VLOOKUP(E144,VIP!$A$2:$O15638,2,0)</f>
        <v>DRBR507</v>
      </c>
      <c r="G144" s="132" t="str">
        <f>VLOOKUP(E144,'LISTADO ATM'!$A$2:$B$900,2,0)</f>
        <v>ATM Estación Sigma Boca Chica</v>
      </c>
      <c r="H144" s="132" t="str">
        <f>VLOOKUP(E144,VIP!$A$2:$O20599,7,FALSE)</f>
        <v>Si</v>
      </c>
      <c r="I144" s="132" t="str">
        <f>VLOOKUP(E144,VIP!$A$2:$O12564,8,FALSE)</f>
        <v>Si</v>
      </c>
      <c r="J144" s="132" t="str">
        <f>VLOOKUP(E144,VIP!$A$2:$O12514,8,FALSE)</f>
        <v>Si</v>
      </c>
      <c r="K144" s="132" t="str">
        <f>VLOOKUP(E144,VIP!$A$2:$O16088,6,0)</f>
        <v>NO</v>
      </c>
      <c r="L144" s="138" t="s">
        <v>2410</v>
      </c>
      <c r="M144" s="143" t="s">
        <v>2533</v>
      </c>
      <c r="N144" s="94" t="s">
        <v>2444</v>
      </c>
      <c r="O144" s="132" t="s">
        <v>2461</v>
      </c>
      <c r="P144" s="138"/>
      <c r="Q144" s="146">
        <v>44440.541875000003</v>
      </c>
    </row>
    <row r="145" spans="1:17" s="121" customFormat="1" ht="18" x14ac:dyDescent="0.25">
      <c r="A145" s="132" t="str">
        <f>VLOOKUP(E145,'LISTADO ATM'!$A$2:$C$901,3,0)</f>
        <v>DISTRITO NACIONAL</v>
      </c>
      <c r="B145" s="124" t="s">
        <v>2680</v>
      </c>
      <c r="C145" s="95">
        <v>44439.759826388887</v>
      </c>
      <c r="D145" s="95" t="s">
        <v>2460</v>
      </c>
      <c r="E145" s="124">
        <v>551</v>
      </c>
      <c r="F145" s="132" t="str">
        <f>VLOOKUP(E145,VIP!$A$2:$O15646,2,0)</f>
        <v>DRBR01C</v>
      </c>
      <c r="G145" s="132" t="str">
        <f>VLOOKUP(E145,'LISTADO ATM'!$A$2:$B$900,2,0)</f>
        <v xml:space="preserve">ATM Oficina Padre Castellanos </v>
      </c>
      <c r="H145" s="132" t="str">
        <f>VLOOKUP(E145,VIP!$A$2:$O20607,7,FALSE)</f>
        <v>Si</v>
      </c>
      <c r="I145" s="132" t="str">
        <f>VLOOKUP(E145,VIP!$A$2:$O12572,8,FALSE)</f>
        <v>Si</v>
      </c>
      <c r="J145" s="132" t="str">
        <f>VLOOKUP(E145,VIP!$A$2:$O12522,8,FALSE)</f>
        <v>Si</v>
      </c>
      <c r="K145" s="132" t="str">
        <f>VLOOKUP(E145,VIP!$A$2:$O16096,6,0)</f>
        <v>NO</v>
      </c>
      <c r="L145" s="138" t="s">
        <v>2410</v>
      </c>
      <c r="M145" s="143" t="s">
        <v>2533</v>
      </c>
      <c r="N145" s="94" t="s">
        <v>2444</v>
      </c>
      <c r="O145" s="132" t="s">
        <v>2461</v>
      </c>
      <c r="P145" s="138"/>
      <c r="Q145" s="146">
        <v>44440.543692129628</v>
      </c>
    </row>
    <row r="146" spans="1:17" s="121" customFormat="1" ht="18" x14ac:dyDescent="0.25">
      <c r="A146" s="132" t="str">
        <f>VLOOKUP(E146,'LISTADO ATM'!$A$2:$C$901,3,0)</f>
        <v>DISTRITO NACIONAL</v>
      </c>
      <c r="B146" s="124" t="s">
        <v>2684</v>
      </c>
      <c r="C146" s="95">
        <v>44439.754537037035</v>
      </c>
      <c r="D146" s="95" t="s">
        <v>2441</v>
      </c>
      <c r="E146" s="124">
        <v>628</v>
      </c>
      <c r="F146" s="132" t="str">
        <f>VLOOKUP(E146,VIP!$A$2:$O15654,2,0)</f>
        <v>DRBR086</v>
      </c>
      <c r="G146" s="132" t="str">
        <f>VLOOKUP(E146,'LISTADO ATM'!$A$2:$B$900,2,0)</f>
        <v xml:space="preserve">ATM Autobanco San Isidro </v>
      </c>
      <c r="H146" s="132" t="str">
        <f>VLOOKUP(E146,VIP!$A$2:$O20615,7,FALSE)</f>
        <v>Si</v>
      </c>
      <c r="I146" s="132" t="str">
        <f>VLOOKUP(E146,VIP!$A$2:$O12580,8,FALSE)</f>
        <v>Si</v>
      </c>
      <c r="J146" s="132" t="str">
        <f>VLOOKUP(E146,VIP!$A$2:$O12530,8,FALSE)</f>
        <v>Si</v>
      </c>
      <c r="K146" s="132" t="str">
        <f>VLOOKUP(E146,VIP!$A$2:$O16104,6,0)</f>
        <v>SI</v>
      </c>
      <c r="L146" s="138" t="s">
        <v>2410</v>
      </c>
      <c r="M146" s="143" t="s">
        <v>2533</v>
      </c>
      <c r="N146" s="94" t="s">
        <v>2444</v>
      </c>
      <c r="O146" s="132" t="s">
        <v>2445</v>
      </c>
      <c r="P146" s="138"/>
      <c r="Q146" s="146">
        <v>44440.545439814814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2670</v>
      </c>
      <c r="C147" s="95">
        <v>44439.627905092595</v>
      </c>
      <c r="D147" s="95" t="s">
        <v>2441</v>
      </c>
      <c r="E147" s="124">
        <v>815</v>
      </c>
      <c r="F147" s="132" t="str">
        <f>VLOOKUP(E147,VIP!$A$2:$O15674,2,0)</f>
        <v>DRBR24A</v>
      </c>
      <c r="G147" s="132" t="str">
        <f>VLOOKUP(E147,'LISTADO ATM'!$A$2:$B$900,2,0)</f>
        <v xml:space="preserve">ATM Oficina Atalaya del Mar </v>
      </c>
      <c r="H147" s="132" t="str">
        <f>VLOOKUP(E147,VIP!$A$2:$O20635,7,FALSE)</f>
        <v>Si</v>
      </c>
      <c r="I147" s="132" t="str">
        <f>VLOOKUP(E147,VIP!$A$2:$O12600,8,FALSE)</f>
        <v>Si</v>
      </c>
      <c r="J147" s="132" t="str">
        <f>VLOOKUP(E147,VIP!$A$2:$O12550,8,FALSE)</f>
        <v>Si</v>
      </c>
      <c r="K147" s="132" t="str">
        <f>VLOOKUP(E147,VIP!$A$2:$O16124,6,0)</f>
        <v>SI</v>
      </c>
      <c r="L147" s="138" t="s">
        <v>2410</v>
      </c>
      <c r="M147" s="143" t="s">
        <v>2533</v>
      </c>
      <c r="N147" s="94" t="s">
        <v>2444</v>
      </c>
      <c r="O147" s="132" t="s">
        <v>2445</v>
      </c>
      <c r="P147" s="138"/>
      <c r="Q147" s="146">
        <v>44440.556828703702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2673</v>
      </c>
      <c r="C148" s="95">
        <v>44439.611701388887</v>
      </c>
      <c r="D148" s="95" t="s">
        <v>2441</v>
      </c>
      <c r="E148" s="124">
        <v>32</v>
      </c>
      <c r="F148" s="132" t="str">
        <f>VLOOKUP(E148,VIP!$A$2:$O15581,2,0)</f>
        <v>DRBR032</v>
      </c>
      <c r="G148" s="132" t="str">
        <f>VLOOKUP(E148,'LISTADO ATM'!$A$2:$B$900,2,0)</f>
        <v xml:space="preserve">ATM Oficina San Martín II </v>
      </c>
      <c r="H148" s="132" t="str">
        <f>VLOOKUP(E148,VIP!$A$2:$O20542,7,FALSE)</f>
        <v>Si</v>
      </c>
      <c r="I148" s="132" t="str">
        <f>VLOOKUP(E148,VIP!$A$2:$O12507,8,FALSE)</f>
        <v>Si</v>
      </c>
      <c r="J148" s="132" t="str">
        <f>VLOOKUP(E148,VIP!$A$2:$O12457,8,FALSE)</f>
        <v>Si</v>
      </c>
      <c r="K148" s="132" t="str">
        <f>VLOOKUP(E148,VIP!$A$2:$O16031,6,0)</f>
        <v>NO</v>
      </c>
      <c r="L148" s="138" t="s">
        <v>2410</v>
      </c>
      <c r="M148" s="143" t="s">
        <v>2533</v>
      </c>
      <c r="N148" s="94" t="s">
        <v>2444</v>
      </c>
      <c r="O148" s="132" t="s">
        <v>2445</v>
      </c>
      <c r="P148" s="138"/>
      <c r="Q148" s="146">
        <v>44440.559120370373</v>
      </c>
    </row>
    <row r="149" spans="1:17" s="121" customFormat="1" ht="18" x14ac:dyDescent="0.25">
      <c r="A149" s="132" t="str">
        <f>VLOOKUP(E149,'LISTADO ATM'!$A$2:$C$901,3,0)</f>
        <v>NORTE</v>
      </c>
      <c r="B149" s="124" t="s">
        <v>2820</v>
      </c>
      <c r="C149" s="95">
        <v>44440.634062500001</v>
      </c>
      <c r="D149" s="95" t="s">
        <v>2175</v>
      </c>
      <c r="E149" s="124">
        <v>91</v>
      </c>
      <c r="F149" s="132" t="str">
        <f>VLOOKUP(E149,VIP!$A$2:$O15749,2,0)</f>
        <v>DRBR091</v>
      </c>
      <c r="G149" s="132" t="str">
        <f>VLOOKUP(E149,'LISTADO ATM'!$A$2:$B$900,2,0)</f>
        <v xml:space="preserve">ATM UNP Villa Isabela </v>
      </c>
      <c r="H149" s="132" t="str">
        <f>VLOOKUP(E149,VIP!$A$2:$O20710,7,FALSE)</f>
        <v>Si</v>
      </c>
      <c r="I149" s="132" t="str">
        <f>VLOOKUP(E149,VIP!$A$2:$O12675,8,FALSE)</f>
        <v>Si</v>
      </c>
      <c r="J149" s="132" t="str">
        <f>VLOOKUP(E149,VIP!$A$2:$O12625,8,FALSE)</f>
        <v>Si</v>
      </c>
      <c r="K149" s="132" t="str">
        <f>VLOOKUP(E149,VIP!$A$2:$O16199,6,0)</f>
        <v>NO</v>
      </c>
      <c r="L149" s="138" t="s">
        <v>2456</v>
      </c>
      <c r="M149" s="143" t="s">
        <v>2533</v>
      </c>
      <c r="N149" s="94" t="s">
        <v>2444</v>
      </c>
      <c r="O149" s="132" t="s">
        <v>2581</v>
      </c>
      <c r="P149" s="138"/>
      <c r="Q149" s="146">
        <v>44205.799305555556</v>
      </c>
    </row>
    <row r="150" spans="1:17" s="121" customFormat="1" ht="18" x14ac:dyDescent="0.25">
      <c r="A150" s="132" t="str">
        <f>VLOOKUP(E150,'LISTADO ATM'!$A$2:$C$901,3,0)</f>
        <v>SUR</v>
      </c>
      <c r="B150" s="124">
        <v>3336007396</v>
      </c>
      <c r="C150" s="95">
        <v>44438.900173611109</v>
      </c>
      <c r="D150" s="95" t="s">
        <v>2174</v>
      </c>
      <c r="E150" s="124">
        <v>356</v>
      </c>
      <c r="F150" s="132" t="str">
        <f>VLOOKUP(E150,VIP!$A$2:$O15622,2,0)</f>
        <v>DRBR356</v>
      </c>
      <c r="G150" s="132" t="str">
        <f>VLOOKUP(E150,'LISTADO ATM'!$A$2:$B$900,2,0)</f>
        <v xml:space="preserve">ATM Estación Sigma (San Cristóbal) </v>
      </c>
      <c r="H150" s="132" t="str">
        <f>VLOOKUP(E150,VIP!$A$2:$O20583,7,FALSE)</f>
        <v>Si</v>
      </c>
      <c r="I150" s="132" t="str">
        <f>VLOOKUP(E150,VIP!$A$2:$O12548,8,FALSE)</f>
        <v>Si</v>
      </c>
      <c r="J150" s="132" t="str">
        <f>VLOOKUP(E150,VIP!$A$2:$O12498,8,FALSE)</f>
        <v>Si</v>
      </c>
      <c r="K150" s="132" t="str">
        <f>VLOOKUP(E150,VIP!$A$2:$O16072,6,0)</f>
        <v>NO</v>
      </c>
      <c r="L150" s="138" t="s">
        <v>2456</v>
      </c>
      <c r="M150" s="143" t="s">
        <v>2533</v>
      </c>
      <c r="N150" s="94" t="s">
        <v>2444</v>
      </c>
      <c r="O150" s="132" t="s">
        <v>2446</v>
      </c>
      <c r="P150" s="138"/>
      <c r="Q150" s="146">
        <v>44205.805555555555</v>
      </c>
    </row>
    <row r="151" spans="1:17" s="121" customFormat="1" ht="18" x14ac:dyDescent="0.25">
      <c r="A151" s="132" t="str">
        <f>VLOOKUP(E151,'LISTADO ATM'!$A$2:$C$901,3,0)</f>
        <v>DISTRITO NACIONAL</v>
      </c>
      <c r="B151" s="124" t="s">
        <v>2811</v>
      </c>
      <c r="C151" s="95">
        <v>44440.481226851851</v>
      </c>
      <c r="D151" s="95" t="s">
        <v>2174</v>
      </c>
      <c r="E151" s="124">
        <v>416</v>
      </c>
      <c r="F151" s="132" t="str">
        <f>VLOOKUP(E151,VIP!$A$2:$O15745,2,0)</f>
        <v>DRBR416</v>
      </c>
      <c r="G151" s="132" t="str">
        <f>VLOOKUP(E151,'LISTADO ATM'!$A$2:$B$900,2,0)</f>
        <v xml:space="preserve">ATM Autobanco San Martín II </v>
      </c>
      <c r="H151" s="132" t="str">
        <f>VLOOKUP(E151,VIP!$A$2:$O20706,7,FALSE)</f>
        <v>Si</v>
      </c>
      <c r="I151" s="132" t="str">
        <f>VLOOKUP(E151,VIP!$A$2:$O12671,8,FALSE)</f>
        <v>Si</v>
      </c>
      <c r="J151" s="132" t="str">
        <f>VLOOKUP(E151,VIP!$A$2:$O12621,8,FALSE)</f>
        <v>Si</v>
      </c>
      <c r="K151" s="132" t="str">
        <f>VLOOKUP(E151,VIP!$A$2:$O16195,6,0)</f>
        <v>NO</v>
      </c>
      <c r="L151" s="138" t="s">
        <v>2456</v>
      </c>
      <c r="M151" s="143" t="s">
        <v>2533</v>
      </c>
      <c r="N151" s="94" t="s">
        <v>2444</v>
      </c>
      <c r="O151" s="132" t="s">
        <v>2446</v>
      </c>
      <c r="P151" s="138"/>
      <c r="Q151" s="146">
        <v>44205.807638888888</v>
      </c>
    </row>
    <row r="152" spans="1:17" s="121" customFormat="1" ht="18" x14ac:dyDescent="0.25">
      <c r="A152" s="132" t="str">
        <f>VLOOKUP(E152,'LISTADO ATM'!$A$2:$C$901,3,0)</f>
        <v>DISTRITO NACIONAL</v>
      </c>
      <c r="B152" s="124" t="s">
        <v>2643</v>
      </c>
      <c r="C152" s="95">
        <v>44439.418611111112</v>
      </c>
      <c r="D152" s="95" t="s">
        <v>2174</v>
      </c>
      <c r="E152" s="124">
        <v>153</v>
      </c>
      <c r="F152" s="132" t="str">
        <f>VLOOKUP(E152,VIP!$A$2:$O15599,2,0)</f>
        <v>DRBR153</v>
      </c>
      <c r="G152" s="132" t="str">
        <f>VLOOKUP(E152,'LISTADO ATM'!$A$2:$B$900,2,0)</f>
        <v xml:space="preserve">ATM Rehabilitación </v>
      </c>
      <c r="H152" s="132" t="str">
        <f>VLOOKUP(E152,VIP!$A$2:$O20560,7,FALSE)</f>
        <v>No</v>
      </c>
      <c r="I152" s="132" t="str">
        <f>VLOOKUP(E152,VIP!$A$2:$O12525,8,FALSE)</f>
        <v>No</v>
      </c>
      <c r="J152" s="132" t="str">
        <f>VLOOKUP(E152,VIP!$A$2:$O12475,8,FALSE)</f>
        <v>No</v>
      </c>
      <c r="K152" s="132" t="str">
        <f>VLOOKUP(E152,VIP!$A$2:$O16049,6,0)</f>
        <v>NO</v>
      </c>
      <c r="L152" s="138" t="s">
        <v>2456</v>
      </c>
      <c r="M152" s="143" t="s">
        <v>2533</v>
      </c>
      <c r="N152" s="94" t="s">
        <v>2444</v>
      </c>
      <c r="O152" s="132" t="s">
        <v>2446</v>
      </c>
      <c r="P152" s="138" t="s">
        <v>2651</v>
      </c>
      <c r="Q152" s="146">
        <v>44205.807638888888</v>
      </c>
    </row>
    <row r="153" spans="1:17" s="121" customFormat="1" ht="18" x14ac:dyDescent="0.25">
      <c r="A153" s="132" t="str">
        <f>VLOOKUP(E153,'LISTADO ATM'!$A$2:$C$901,3,0)</f>
        <v>DISTRITO NACIONAL</v>
      </c>
      <c r="B153" s="124" t="s">
        <v>2644</v>
      </c>
      <c r="C153" s="95">
        <v>44439.417650462965</v>
      </c>
      <c r="D153" s="95" t="s">
        <v>2174</v>
      </c>
      <c r="E153" s="124">
        <v>850</v>
      </c>
      <c r="F153" s="132" t="str">
        <f>VLOOKUP(E153,VIP!$A$2:$O15678,2,0)</f>
        <v>DRBR850</v>
      </c>
      <c r="G153" s="132" t="str">
        <f>VLOOKUP(E153,'LISTADO ATM'!$A$2:$B$900,2,0)</f>
        <v xml:space="preserve">ATM Hotel Be Live Hamaca </v>
      </c>
      <c r="H153" s="132" t="str">
        <f>VLOOKUP(E153,VIP!$A$2:$O20639,7,FALSE)</f>
        <v>Si</v>
      </c>
      <c r="I153" s="132" t="str">
        <f>VLOOKUP(E153,VIP!$A$2:$O12604,8,FALSE)</f>
        <v>Si</v>
      </c>
      <c r="J153" s="132" t="str">
        <f>VLOOKUP(E153,VIP!$A$2:$O12554,8,FALSE)</f>
        <v>Si</v>
      </c>
      <c r="K153" s="132" t="str">
        <f>VLOOKUP(E153,VIP!$A$2:$O16128,6,0)</f>
        <v>NO</v>
      </c>
      <c r="L153" s="138" t="s">
        <v>2456</v>
      </c>
      <c r="M153" s="143" t="s">
        <v>2533</v>
      </c>
      <c r="N153" s="94" t="s">
        <v>2444</v>
      </c>
      <c r="O153" s="132" t="s">
        <v>2446</v>
      </c>
      <c r="P153" s="138" t="s">
        <v>2651</v>
      </c>
      <c r="Q153" s="146">
        <v>44205.818055555559</v>
      </c>
    </row>
    <row r="154" spans="1:17" s="121" customFormat="1" ht="18" x14ac:dyDescent="0.25">
      <c r="A154" s="132" t="str">
        <f>VLOOKUP(E154,'LISTADO ATM'!$A$2:$C$901,3,0)</f>
        <v>NORTE</v>
      </c>
      <c r="B154" s="124">
        <v>3336007426</v>
      </c>
      <c r="C154" s="95">
        <v>44438.949502314812</v>
      </c>
      <c r="D154" s="95" t="s">
        <v>2175</v>
      </c>
      <c r="E154" s="124">
        <v>332</v>
      </c>
      <c r="F154" s="132" t="str">
        <f>VLOOKUP(E154,VIP!$A$2:$O15620,2,0)</f>
        <v>DRBR332</v>
      </c>
      <c r="G154" s="132" t="str">
        <f>VLOOKUP(E154,'LISTADO ATM'!$A$2:$B$900,2,0)</f>
        <v>ATM Estación Sigma (Cotuí)</v>
      </c>
      <c r="H154" s="132" t="str">
        <f>VLOOKUP(E154,VIP!$A$2:$O20581,7,FALSE)</f>
        <v>Si</v>
      </c>
      <c r="I154" s="132" t="str">
        <f>VLOOKUP(E154,VIP!$A$2:$O12546,8,FALSE)</f>
        <v>Si</v>
      </c>
      <c r="J154" s="132" t="str">
        <f>VLOOKUP(E154,VIP!$A$2:$O12496,8,FALSE)</f>
        <v>Si</v>
      </c>
      <c r="K154" s="132" t="str">
        <f>VLOOKUP(E154,VIP!$A$2:$O16070,6,0)</f>
        <v>NO</v>
      </c>
      <c r="L154" s="138" t="s">
        <v>2456</v>
      </c>
      <c r="M154" s="143" t="s">
        <v>2533</v>
      </c>
      <c r="N154" s="94" t="s">
        <v>2444</v>
      </c>
      <c r="O154" s="132" t="s">
        <v>2628</v>
      </c>
      <c r="P154" s="138"/>
      <c r="Q154" s="146">
        <v>44440.298125000001</v>
      </c>
    </row>
    <row r="155" spans="1:17" s="121" customFormat="1" ht="18" x14ac:dyDescent="0.25">
      <c r="A155" s="132" t="str">
        <f>VLOOKUP(E155,'LISTADO ATM'!$A$2:$C$901,3,0)</f>
        <v>DISTRITO NACIONAL</v>
      </c>
      <c r="B155" s="124" t="s">
        <v>2771</v>
      </c>
      <c r="C155" s="95">
        <v>44440.405706018515</v>
      </c>
      <c r="D155" s="95" t="s">
        <v>2174</v>
      </c>
      <c r="E155" s="124">
        <v>35</v>
      </c>
      <c r="F155" s="132" t="str">
        <f>VLOOKUP(E155,VIP!$A$2:$O15715,2,0)</f>
        <v>DRBR035</v>
      </c>
      <c r="G155" s="132" t="str">
        <f>VLOOKUP(E155,'LISTADO ATM'!$A$2:$B$900,2,0)</f>
        <v xml:space="preserve">ATM Dirección General de Aduanas I </v>
      </c>
      <c r="H155" s="132" t="str">
        <f>VLOOKUP(E155,VIP!$A$2:$O20676,7,FALSE)</f>
        <v>Si</v>
      </c>
      <c r="I155" s="132" t="str">
        <f>VLOOKUP(E155,VIP!$A$2:$O12641,8,FALSE)</f>
        <v>Si</v>
      </c>
      <c r="J155" s="132" t="str">
        <f>VLOOKUP(E155,VIP!$A$2:$O12591,8,FALSE)</f>
        <v>Si</v>
      </c>
      <c r="K155" s="132" t="str">
        <f>VLOOKUP(E155,VIP!$A$2:$O16165,6,0)</f>
        <v>NO</v>
      </c>
      <c r="L155" s="138" t="s">
        <v>2456</v>
      </c>
      <c r="M155" s="143" t="s">
        <v>2533</v>
      </c>
      <c r="N155" s="94" t="s">
        <v>2623</v>
      </c>
      <c r="O155" s="132" t="s">
        <v>2446</v>
      </c>
      <c r="P155" s="138"/>
      <c r="Q155" s="146">
        <v>44440.503321759257</v>
      </c>
    </row>
    <row r="156" spans="1:17" s="121" customFormat="1" ht="18" x14ac:dyDescent="0.25">
      <c r="A156" s="132" t="str">
        <f>VLOOKUP(E156,'LISTADO ATM'!$A$2:$C$901,3,0)</f>
        <v>SUR</v>
      </c>
      <c r="B156" s="124" t="s">
        <v>2775</v>
      </c>
      <c r="C156" s="95">
        <v>44440.380011574074</v>
      </c>
      <c r="D156" s="95" t="s">
        <v>2174</v>
      </c>
      <c r="E156" s="124">
        <v>50</v>
      </c>
      <c r="F156" s="132" t="str">
        <f>VLOOKUP(E156,VIP!$A$2:$O15720,2,0)</f>
        <v>DRBR050</v>
      </c>
      <c r="G156" s="132" t="str">
        <f>VLOOKUP(E156,'LISTADO ATM'!$A$2:$B$900,2,0)</f>
        <v xml:space="preserve">ATM Oficina Padre Las Casas (Azua) </v>
      </c>
      <c r="H156" s="132" t="str">
        <f>VLOOKUP(E156,VIP!$A$2:$O20681,7,FALSE)</f>
        <v>Si</v>
      </c>
      <c r="I156" s="132" t="str">
        <f>VLOOKUP(E156,VIP!$A$2:$O12646,8,FALSE)</f>
        <v>Si</v>
      </c>
      <c r="J156" s="132" t="str">
        <f>VLOOKUP(E156,VIP!$A$2:$O12596,8,FALSE)</f>
        <v>Si</v>
      </c>
      <c r="K156" s="132" t="str">
        <f>VLOOKUP(E156,VIP!$A$2:$O16170,6,0)</f>
        <v>NO</v>
      </c>
      <c r="L156" s="138" t="s">
        <v>2456</v>
      </c>
      <c r="M156" s="143" t="s">
        <v>2533</v>
      </c>
      <c r="N156" s="94" t="s">
        <v>2623</v>
      </c>
      <c r="O156" s="132" t="s">
        <v>2446</v>
      </c>
      <c r="P156" s="138"/>
      <c r="Q156" s="146">
        <v>44440.514317129629</v>
      </c>
    </row>
    <row r="157" spans="1:17" s="121" customFormat="1" ht="18" x14ac:dyDescent="0.25">
      <c r="A157" s="132" t="str">
        <f>VLOOKUP(E157,'LISTADO ATM'!$A$2:$C$901,3,0)</f>
        <v>ESTE</v>
      </c>
      <c r="B157" s="124" t="s">
        <v>2687</v>
      </c>
      <c r="C157" s="95">
        <v>44439.73164351852</v>
      </c>
      <c r="D157" s="95" t="s">
        <v>2174</v>
      </c>
      <c r="E157" s="124">
        <v>159</v>
      </c>
      <c r="F157" s="132" t="str">
        <f>VLOOKUP(E157,VIP!$A$2:$O15575,2,0)</f>
        <v>DRBR159</v>
      </c>
      <c r="G157" s="132" t="str">
        <f>VLOOKUP(E157,'LISTADO ATM'!$A$2:$B$900,2,0)</f>
        <v xml:space="preserve">ATM Hotel Dreams Bayahibe I </v>
      </c>
      <c r="H157" s="132" t="str">
        <f>VLOOKUP(E157,VIP!$A$2:$O20536,7,FALSE)</f>
        <v>Si</v>
      </c>
      <c r="I157" s="132" t="str">
        <f>VLOOKUP(E157,VIP!$A$2:$O12501,8,FALSE)</f>
        <v>Si</v>
      </c>
      <c r="J157" s="132" t="str">
        <f>VLOOKUP(E157,VIP!$A$2:$O12451,8,FALSE)</f>
        <v>Si</v>
      </c>
      <c r="K157" s="132" t="str">
        <f>VLOOKUP(E157,VIP!$A$2:$O16025,6,0)</f>
        <v>NO</v>
      </c>
      <c r="L157" s="138" t="s">
        <v>2456</v>
      </c>
      <c r="M157" s="143" t="s">
        <v>2533</v>
      </c>
      <c r="N157" s="94" t="s">
        <v>2623</v>
      </c>
      <c r="O157" s="132" t="s">
        <v>2446</v>
      </c>
      <c r="P157" s="138"/>
      <c r="Q157" s="146">
        <v>44440.545289351852</v>
      </c>
    </row>
    <row r="158" spans="1:17" s="121" customFormat="1" ht="18" x14ac:dyDescent="0.25">
      <c r="A158" s="132" t="str">
        <f>VLOOKUP(E158,'LISTADO ATM'!$A$2:$C$901,3,0)</f>
        <v>DISTRITO NACIONAL</v>
      </c>
      <c r="B158" s="124" t="s">
        <v>2659</v>
      </c>
      <c r="C158" s="95">
        <v>44439.479861111111</v>
      </c>
      <c r="D158" s="95" t="s">
        <v>2174</v>
      </c>
      <c r="E158" s="124">
        <v>525</v>
      </c>
      <c r="F158" s="132" t="str">
        <f>VLOOKUP(E158,VIP!$A$2:$O15576,2,0)</f>
        <v>DRBR525</v>
      </c>
      <c r="G158" s="132" t="str">
        <f>VLOOKUP(E158,'LISTADO ATM'!$A$2:$B$900,2,0)</f>
        <v>ATM S/M Bravo Las Americas</v>
      </c>
      <c r="H158" s="132" t="str">
        <f>VLOOKUP(E158,VIP!$A$2:$O20537,7,FALSE)</f>
        <v>Si</v>
      </c>
      <c r="I158" s="132" t="str">
        <f>VLOOKUP(E158,VIP!$A$2:$O12502,8,FALSE)</f>
        <v>Si</v>
      </c>
      <c r="J158" s="132" t="str">
        <f>VLOOKUP(E158,VIP!$A$2:$O12452,8,FALSE)</f>
        <v>Si</v>
      </c>
      <c r="K158" s="132" t="str">
        <f>VLOOKUP(E158,VIP!$A$2:$O16026,6,0)</f>
        <v>NO</v>
      </c>
      <c r="L158" s="138" t="s">
        <v>2456</v>
      </c>
      <c r="M158" s="143" t="s">
        <v>2533</v>
      </c>
      <c r="N158" s="94" t="s">
        <v>2623</v>
      </c>
      <c r="O158" s="132" t="s">
        <v>2446</v>
      </c>
      <c r="P158" s="138"/>
      <c r="Q158" s="146">
        <v>44440.562141203707</v>
      </c>
    </row>
    <row r="159" spans="1:17" s="121" customFormat="1" ht="18" x14ac:dyDescent="0.25">
      <c r="A159" s="132" t="str">
        <f>VLOOKUP(E159,'LISTADO ATM'!$A$2:$C$901,3,0)</f>
        <v>DISTRITO NACIONAL</v>
      </c>
      <c r="B159" s="124">
        <v>3336004651</v>
      </c>
      <c r="C159" s="95">
        <v>44435.587025462963</v>
      </c>
      <c r="D159" s="95" t="s">
        <v>2174</v>
      </c>
      <c r="E159" s="124">
        <v>2</v>
      </c>
      <c r="F159" s="132" t="str">
        <f>VLOOKUP(E159,VIP!$A$2:$O15574,2,0)</f>
        <v>DRBR002</v>
      </c>
      <c r="G159" s="132" t="str">
        <f>VLOOKUP(E159,'LISTADO ATM'!$A$2:$B$900,2,0)</f>
        <v>ATM Autoservicio Padre Castellano</v>
      </c>
      <c r="H159" s="132" t="str">
        <f>VLOOKUP(E159,VIP!$A$2:$O20535,7,FALSE)</f>
        <v>Si</v>
      </c>
      <c r="I159" s="132" t="str">
        <f>VLOOKUP(E159,VIP!$A$2:$O12500,8,FALSE)</f>
        <v>Si</v>
      </c>
      <c r="J159" s="132" t="str">
        <f>VLOOKUP(E159,VIP!$A$2:$O12450,8,FALSE)</f>
        <v>Si</v>
      </c>
      <c r="K159" s="132" t="str">
        <f>VLOOKUP(E159,VIP!$A$2:$O16024,6,0)</f>
        <v>NO</v>
      </c>
      <c r="L159" s="138" t="s">
        <v>2213</v>
      </c>
      <c r="M159" s="94" t="s">
        <v>2438</v>
      </c>
      <c r="N159" s="94" t="s">
        <v>2623</v>
      </c>
      <c r="O159" s="132" t="s">
        <v>2446</v>
      </c>
      <c r="P159" s="138"/>
      <c r="Q159" s="127" t="s">
        <v>2213</v>
      </c>
    </row>
    <row r="160" spans="1:17" s="121" customFormat="1" ht="18" x14ac:dyDescent="0.25">
      <c r="A160" s="132" t="str">
        <f>VLOOKUP(E160,'LISTADO ATM'!$A$2:$C$901,3,0)</f>
        <v>DISTRITO NACIONAL</v>
      </c>
      <c r="B160" s="124">
        <v>3336000027</v>
      </c>
      <c r="C160" s="95">
        <v>44432.61141203704</v>
      </c>
      <c r="D160" s="95" t="s">
        <v>2174</v>
      </c>
      <c r="E160" s="124">
        <v>14</v>
      </c>
      <c r="F160" s="132" t="str">
        <f>VLOOKUP(E160,VIP!$A$2:$O15579,2,0)</f>
        <v>DRBR014</v>
      </c>
      <c r="G160" s="132" t="str">
        <f>VLOOKUP(E160,'LISTADO ATM'!$A$2:$B$900,2,0)</f>
        <v xml:space="preserve">ATM Oficina Aeropuerto Las Américas I </v>
      </c>
      <c r="H160" s="132" t="str">
        <f>VLOOKUP(E160,VIP!$A$2:$O20540,7,FALSE)</f>
        <v>Si</v>
      </c>
      <c r="I160" s="132" t="str">
        <f>VLOOKUP(E160,VIP!$A$2:$O12505,8,FALSE)</f>
        <v>Si</v>
      </c>
      <c r="J160" s="132" t="str">
        <f>VLOOKUP(E160,VIP!$A$2:$O12455,8,FALSE)</f>
        <v>Si</v>
      </c>
      <c r="K160" s="132" t="str">
        <f>VLOOKUP(E160,VIP!$A$2:$O16029,6,0)</f>
        <v>NO</v>
      </c>
      <c r="L160" s="138" t="s">
        <v>2213</v>
      </c>
      <c r="M160" s="94" t="s">
        <v>2438</v>
      </c>
      <c r="N160" s="94" t="s">
        <v>2444</v>
      </c>
      <c r="O160" s="132" t="s">
        <v>2446</v>
      </c>
      <c r="P160" s="138"/>
      <c r="Q160" s="127" t="s">
        <v>2213</v>
      </c>
    </row>
    <row r="161" spans="1:17" s="121" customFormat="1" ht="18" x14ac:dyDescent="0.25">
      <c r="A161" s="132" t="str">
        <f>VLOOKUP(E161,'LISTADO ATM'!$A$2:$C$901,3,0)</f>
        <v>DISTRITO NACIONAL</v>
      </c>
      <c r="B161" s="124">
        <v>3336005598</v>
      </c>
      <c r="C161" s="95">
        <v>44437.740613425929</v>
      </c>
      <c r="D161" s="95" t="s">
        <v>2174</v>
      </c>
      <c r="E161" s="124">
        <v>36</v>
      </c>
      <c r="F161" s="132" t="str">
        <f>VLOOKUP(E161,VIP!$A$2:$O15583,2,0)</f>
        <v>DRBR036</v>
      </c>
      <c r="G161" s="132" t="str">
        <f>VLOOKUP(E161,'LISTADO ATM'!$A$2:$B$900,2,0)</f>
        <v xml:space="preserve">ATM Banco Central </v>
      </c>
      <c r="H161" s="132" t="str">
        <f>VLOOKUP(E161,VIP!$A$2:$O20544,7,FALSE)</f>
        <v>Si</v>
      </c>
      <c r="I161" s="132" t="str">
        <f>VLOOKUP(E161,VIP!$A$2:$O12509,8,FALSE)</f>
        <v>Si</v>
      </c>
      <c r="J161" s="132" t="str">
        <f>VLOOKUP(E161,VIP!$A$2:$O12459,8,FALSE)</f>
        <v>Si</v>
      </c>
      <c r="K161" s="132" t="str">
        <f>VLOOKUP(E161,VIP!$A$2:$O16033,6,0)</f>
        <v>SI</v>
      </c>
      <c r="L161" s="138" t="s">
        <v>2213</v>
      </c>
      <c r="M161" s="94" t="s">
        <v>2438</v>
      </c>
      <c r="N161" s="94" t="s">
        <v>2444</v>
      </c>
      <c r="O161" s="132" t="s">
        <v>2446</v>
      </c>
      <c r="P161" s="138"/>
      <c r="Q161" s="127" t="s">
        <v>2213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2763</v>
      </c>
      <c r="C162" s="95">
        <v>44440.445011574076</v>
      </c>
      <c r="D162" s="95" t="s">
        <v>2174</v>
      </c>
      <c r="E162" s="124">
        <v>115</v>
      </c>
      <c r="F162" s="132" t="str">
        <f>VLOOKUP(E162,VIP!$A$2:$O15707,2,0)</f>
        <v>DRBR115</v>
      </c>
      <c r="G162" s="132" t="str">
        <f>VLOOKUP(E162,'LISTADO ATM'!$A$2:$B$900,2,0)</f>
        <v xml:space="preserve">ATM Oficina Megacentro I </v>
      </c>
      <c r="H162" s="132" t="str">
        <f>VLOOKUP(E162,VIP!$A$2:$O20668,7,FALSE)</f>
        <v>Si</v>
      </c>
      <c r="I162" s="132" t="str">
        <f>VLOOKUP(E162,VIP!$A$2:$O12633,8,FALSE)</f>
        <v>Si</v>
      </c>
      <c r="J162" s="132" t="str">
        <f>VLOOKUP(E162,VIP!$A$2:$O12583,8,FALSE)</f>
        <v>Si</v>
      </c>
      <c r="K162" s="132" t="str">
        <f>VLOOKUP(E162,VIP!$A$2:$O16157,6,0)</f>
        <v>SI</v>
      </c>
      <c r="L162" s="138" t="s">
        <v>2213</v>
      </c>
      <c r="M162" s="94" t="s">
        <v>2438</v>
      </c>
      <c r="N162" s="94" t="s">
        <v>2444</v>
      </c>
      <c r="O162" s="132" t="s">
        <v>2446</v>
      </c>
      <c r="P162" s="138"/>
      <c r="Q162" s="127" t="s">
        <v>2213</v>
      </c>
    </row>
    <row r="163" spans="1:17" s="121" customFormat="1" ht="18" x14ac:dyDescent="0.25">
      <c r="A163" s="132" t="str">
        <f>VLOOKUP(E163,'LISTADO ATM'!$A$2:$C$901,3,0)</f>
        <v>NORTE</v>
      </c>
      <c r="B163" s="124" t="s">
        <v>2760</v>
      </c>
      <c r="C163" s="95">
        <v>44440.449467592596</v>
      </c>
      <c r="D163" s="95" t="s">
        <v>2175</v>
      </c>
      <c r="E163" s="124">
        <v>172</v>
      </c>
      <c r="F163" s="132" t="str">
        <f>VLOOKUP(E163,VIP!$A$2:$O15704,2,0)</f>
        <v>DRBR172</v>
      </c>
      <c r="G163" s="132" t="str">
        <f>VLOOKUP(E163,'LISTADO ATM'!$A$2:$B$900,2,0)</f>
        <v xml:space="preserve">ATM UNP Guaucí </v>
      </c>
      <c r="H163" s="132" t="str">
        <f>VLOOKUP(E163,VIP!$A$2:$O20665,7,FALSE)</f>
        <v>Si</v>
      </c>
      <c r="I163" s="132" t="str">
        <f>VLOOKUP(E163,VIP!$A$2:$O12630,8,FALSE)</f>
        <v>Si</v>
      </c>
      <c r="J163" s="132" t="str">
        <f>VLOOKUP(E163,VIP!$A$2:$O12580,8,FALSE)</f>
        <v>Si</v>
      </c>
      <c r="K163" s="132" t="str">
        <f>VLOOKUP(E163,VIP!$A$2:$O16154,6,0)</f>
        <v>NO</v>
      </c>
      <c r="L163" s="138" t="s">
        <v>2213</v>
      </c>
      <c r="M163" s="94" t="s">
        <v>2438</v>
      </c>
      <c r="N163" s="94" t="s">
        <v>2444</v>
      </c>
      <c r="O163" s="132" t="s">
        <v>2581</v>
      </c>
      <c r="P163" s="138"/>
      <c r="Q163" s="127" t="s">
        <v>2213</v>
      </c>
    </row>
    <row r="164" spans="1:17" s="121" customFormat="1" ht="18" x14ac:dyDescent="0.25">
      <c r="A164" s="132" t="str">
        <f>VLOOKUP(E164,'LISTADO ATM'!$A$2:$C$901,3,0)</f>
        <v>DISTRITO NACIONAL</v>
      </c>
      <c r="B164" s="124" t="s">
        <v>2633</v>
      </c>
      <c r="C164" s="95">
        <v>44439.211817129632</v>
      </c>
      <c r="D164" s="95" t="s">
        <v>2174</v>
      </c>
      <c r="E164" s="124">
        <v>244</v>
      </c>
      <c r="F164" s="132" t="str">
        <f>VLOOKUP(E164,VIP!$A$2:$O15611,2,0)</f>
        <v>DRBR244</v>
      </c>
      <c r="G164" s="132" t="str">
        <f>VLOOKUP(E164,'LISTADO ATM'!$A$2:$B$900,2,0)</f>
        <v xml:space="preserve">ATM Ministerio de Hacienda (antiguo Finanzas) </v>
      </c>
      <c r="H164" s="132" t="str">
        <f>VLOOKUP(E164,VIP!$A$2:$O20572,7,FALSE)</f>
        <v>Si</v>
      </c>
      <c r="I164" s="132" t="str">
        <f>VLOOKUP(E164,VIP!$A$2:$O12537,8,FALSE)</f>
        <v>Si</v>
      </c>
      <c r="J164" s="132" t="str">
        <f>VLOOKUP(E164,VIP!$A$2:$O12487,8,FALSE)</f>
        <v>Si</v>
      </c>
      <c r="K164" s="132" t="str">
        <f>VLOOKUP(E164,VIP!$A$2:$O16061,6,0)</f>
        <v>NO</v>
      </c>
      <c r="L164" s="138" t="s">
        <v>2213</v>
      </c>
      <c r="M164" s="94" t="s">
        <v>2438</v>
      </c>
      <c r="N164" s="94" t="s">
        <v>2444</v>
      </c>
      <c r="O164" s="132" t="s">
        <v>2446</v>
      </c>
      <c r="P164" s="138"/>
      <c r="Q164" s="127" t="s">
        <v>2213</v>
      </c>
    </row>
    <row r="165" spans="1:17" s="121" customFormat="1" ht="18" x14ac:dyDescent="0.25">
      <c r="A165" s="132" t="str">
        <f>VLOOKUP(E165,'LISTADO ATM'!$A$2:$C$901,3,0)</f>
        <v>ESTE</v>
      </c>
      <c r="B165" s="124" t="s">
        <v>2801</v>
      </c>
      <c r="C165" s="95">
        <v>44440.535439814812</v>
      </c>
      <c r="D165" s="95" t="s">
        <v>2174</v>
      </c>
      <c r="E165" s="124">
        <v>427</v>
      </c>
      <c r="F165" s="132" t="str">
        <f>VLOOKUP(E165,VIP!$A$2:$O15735,2,0)</f>
        <v>DRBR427</v>
      </c>
      <c r="G165" s="132" t="str">
        <f>VLOOKUP(E165,'LISTADO ATM'!$A$2:$B$900,2,0)</f>
        <v xml:space="preserve">ATM Almacenes Iberia (Hato Mayor) </v>
      </c>
      <c r="H165" s="132" t="str">
        <f>VLOOKUP(E165,VIP!$A$2:$O20696,7,FALSE)</f>
        <v>Si</v>
      </c>
      <c r="I165" s="132" t="str">
        <f>VLOOKUP(E165,VIP!$A$2:$O12661,8,FALSE)</f>
        <v>Si</v>
      </c>
      <c r="J165" s="132" t="str">
        <f>VLOOKUP(E165,VIP!$A$2:$O12611,8,FALSE)</f>
        <v>Si</v>
      </c>
      <c r="K165" s="132" t="str">
        <f>VLOOKUP(E165,VIP!$A$2:$O16185,6,0)</f>
        <v>NO</v>
      </c>
      <c r="L165" s="138" t="s">
        <v>2213</v>
      </c>
      <c r="M165" s="94" t="s">
        <v>2438</v>
      </c>
      <c r="N165" s="94" t="s">
        <v>2444</v>
      </c>
      <c r="O165" s="132" t="s">
        <v>2446</v>
      </c>
      <c r="P165" s="138"/>
      <c r="Q165" s="94" t="s">
        <v>2213</v>
      </c>
    </row>
    <row r="166" spans="1:17" s="121" customFormat="1" ht="18" x14ac:dyDescent="0.25">
      <c r="A166" s="132" t="str">
        <f>VLOOKUP(E166,'LISTADO ATM'!$A$2:$C$901,3,0)</f>
        <v>DISTRITO NACIONAL</v>
      </c>
      <c r="B166" s="124" t="s">
        <v>2638</v>
      </c>
      <c r="C166" s="95">
        <v>44439.032442129632</v>
      </c>
      <c r="D166" s="95" t="s">
        <v>2174</v>
      </c>
      <c r="E166" s="124">
        <v>488</v>
      </c>
      <c r="F166" s="132" t="str">
        <f>VLOOKUP(E166,VIP!$A$2:$O15635,2,0)</f>
        <v>DRBR488</v>
      </c>
      <c r="G166" s="132" t="str">
        <f>VLOOKUP(E166,'LISTADO ATM'!$A$2:$B$900,2,0)</f>
        <v xml:space="preserve">ATM Aeropuerto El Higuero </v>
      </c>
      <c r="H166" s="132" t="str">
        <f>VLOOKUP(E166,VIP!$A$2:$O20596,7,FALSE)</f>
        <v>Si</v>
      </c>
      <c r="I166" s="132" t="str">
        <f>VLOOKUP(E166,VIP!$A$2:$O12561,8,FALSE)</f>
        <v>Si</v>
      </c>
      <c r="J166" s="132" t="str">
        <f>VLOOKUP(E166,VIP!$A$2:$O12511,8,FALSE)</f>
        <v>Si</v>
      </c>
      <c r="K166" s="132" t="str">
        <f>VLOOKUP(E166,VIP!$A$2:$O16085,6,0)</f>
        <v>NO</v>
      </c>
      <c r="L166" s="138" t="s">
        <v>2213</v>
      </c>
      <c r="M166" s="94" t="s">
        <v>2438</v>
      </c>
      <c r="N166" s="94" t="s">
        <v>2444</v>
      </c>
      <c r="O166" s="132" t="s">
        <v>2446</v>
      </c>
      <c r="P166" s="138"/>
      <c r="Q166" s="127" t="s">
        <v>2213</v>
      </c>
    </row>
    <row r="167" spans="1:17" s="121" customFormat="1" ht="18" x14ac:dyDescent="0.25">
      <c r="A167" s="132" t="str">
        <f>VLOOKUP(E167,'LISTADO ATM'!$A$2:$C$901,3,0)</f>
        <v>SUR</v>
      </c>
      <c r="B167" s="124">
        <v>3336007382</v>
      </c>
      <c r="C167" s="95">
        <v>44438.852523148147</v>
      </c>
      <c r="D167" s="95" t="s">
        <v>2174</v>
      </c>
      <c r="E167" s="124">
        <v>512</v>
      </c>
      <c r="F167" s="132" t="str">
        <f>VLOOKUP(E167,VIP!$A$2:$O15639,2,0)</f>
        <v>DRBR512</v>
      </c>
      <c r="G167" s="132" t="str">
        <f>VLOOKUP(E167,'LISTADO ATM'!$A$2:$B$900,2,0)</f>
        <v>ATM Plaza Jesús Ferreira</v>
      </c>
      <c r="H167" s="132" t="str">
        <f>VLOOKUP(E167,VIP!$A$2:$O20600,7,FALSE)</f>
        <v>N/A</v>
      </c>
      <c r="I167" s="132" t="str">
        <f>VLOOKUP(E167,VIP!$A$2:$O12565,8,FALSE)</f>
        <v>N/A</v>
      </c>
      <c r="J167" s="132" t="str">
        <f>VLOOKUP(E167,VIP!$A$2:$O12515,8,FALSE)</f>
        <v>N/A</v>
      </c>
      <c r="K167" s="132" t="str">
        <f>VLOOKUP(E167,VIP!$A$2:$O16089,6,0)</f>
        <v>N/A</v>
      </c>
      <c r="L167" s="138" t="s">
        <v>2213</v>
      </c>
      <c r="M167" s="94" t="s">
        <v>2438</v>
      </c>
      <c r="N167" s="94" t="s">
        <v>2444</v>
      </c>
      <c r="O167" s="132" t="s">
        <v>2446</v>
      </c>
      <c r="P167" s="138"/>
      <c r="Q167" s="127" t="s">
        <v>2213</v>
      </c>
    </row>
    <row r="168" spans="1:17" s="121" customFormat="1" ht="18" x14ac:dyDescent="0.25">
      <c r="A168" s="132" t="str">
        <f>VLOOKUP(E168,'LISTADO ATM'!$A$2:$C$901,3,0)</f>
        <v>DISTRITO NACIONAL</v>
      </c>
      <c r="B168" s="124" t="s">
        <v>2762</v>
      </c>
      <c r="C168" s="95">
        <v>44440.445648148147</v>
      </c>
      <c r="D168" s="95" t="s">
        <v>2174</v>
      </c>
      <c r="E168" s="124">
        <v>517</v>
      </c>
      <c r="F168" s="132" t="str">
        <f>VLOOKUP(E168,VIP!$A$2:$O15706,2,0)</f>
        <v>DRBR517</v>
      </c>
      <c r="G168" s="132" t="str">
        <f>VLOOKUP(E168,'LISTADO ATM'!$A$2:$B$900,2,0)</f>
        <v xml:space="preserve">ATM Autobanco Oficina Sans Soucí </v>
      </c>
      <c r="H168" s="132" t="str">
        <f>VLOOKUP(E168,VIP!$A$2:$O20667,7,FALSE)</f>
        <v>Si</v>
      </c>
      <c r="I168" s="132" t="str">
        <f>VLOOKUP(E168,VIP!$A$2:$O12632,8,FALSE)</f>
        <v>Si</v>
      </c>
      <c r="J168" s="132" t="str">
        <f>VLOOKUP(E168,VIP!$A$2:$O12582,8,FALSE)</f>
        <v>Si</v>
      </c>
      <c r="K168" s="132" t="str">
        <f>VLOOKUP(E168,VIP!$A$2:$O16156,6,0)</f>
        <v>SI</v>
      </c>
      <c r="L168" s="138" t="s">
        <v>2213</v>
      </c>
      <c r="M168" s="94" t="s">
        <v>2438</v>
      </c>
      <c r="N168" s="94" t="s">
        <v>2444</v>
      </c>
      <c r="O168" s="132" t="s">
        <v>2446</v>
      </c>
      <c r="P168" s="138"/>
      <c r="Q168" s="127" t="s">
        <v>2213</v>
      </c>
    </row>
    <row r="169" spans="1:17" s="121" customFormat="1" ht="18" x14ac:dyDescent="0.25">
      <c r="A169" s="132" t="str">
        <f>VLOOKUP(E169,'LISTADO ATM'!$A$2:$C$901,3,0)</f>
        <v>DISTRITO NACIONAL</v>
      </c>
      <c r="B169" s="124" t="s">
        <v>2667</v>
      </c>
      <c r="C169" s="95">
        <v>44439.666493055556</v>
      </c>
      <c r="D169" s="95" t="s">
        <v>2174</v>
      </c>
      <c r="E169" s="124">
        <v>522</v>
      </c>
      <c r="F169" s="132" t="str">
        <f>VLOOKUP(E169,VIP!$A$2:$O15643,2,0)</f>
        <v>DRBR522</v>
      </c>
      <c r="G169" s="132" t="str">
        <f>VLOOKUP(E169,'LISTADO ATM'!$A$2:$B$900,2,0)</f>
        <v xml:space="preserve">ATM Oficina Galería 360 </v>
      </c>
      <c r="H169" s="132" t="str">
        <f>VLOOKUP(E169,VIP!$A$2:$O20604,7,FALSE)</f>
        <v>Si</v>
      </c>
      <c r="I169" s="132" t="str">
        <f>VLOOKUP(E169,VIP!$A$2:$O12569,8,FALSE)</f>
        <v>Si</v>
      </c>
      <c r="J169" s="132" t="str">
        <f>VLOOKUP(E169,VIP!$A$2:$O12519,8,FALSE)</f>
        <v>Si</v>
      </c>
      <c r="K169" s="132" t="str">
        <f>VLOOKUP(E169,VIP!$A$2:$O16093,6,0)</f>
        <v>SI</v>
      </c>
      <c r="L169" s="138" t="s">
        <v>2213</v>
      </c>
      <c r="M169" s="94" t="s">
        <v>2438</v>
      </c>
      <c r="N169" s="94" t="s">
        <v>2444</v>
      </c>
      <c r="O169" s="132" t="s">
        <v>2446</v>
      </c>
      <c r="P169" s="138"/>
      <c r="Q169" s="127" t="s">
        <v>2213</v>
      </c>
    </row>
    <row r="170" spans="1:17" s="121" customFormat="1" ht="18" x14ac:dyDescent="0.25">
      <c r="A170" s="132" t="str">
        <f>VLOOKUP(E170,'LISTADO ATM'!$A$2:$C$901,3,0)</f>
        <v>DISTRITO NACIONAL</v>
      </c>
      <c r="B170" s="124" t="s">
        <v>2655</v>
      </c>
      <c r="C170" s="95">
        <v>44439.584803240738</v>
      </c>
      <c r="D170" s="95" t="s">
        <v>2174</v>
      </c>
      <c r="E170" s="124">
        <v>565</v>
      </c>
      <c r="F170" s="132" t="str">
        <f>VLOOKUP(E170,VIP!$A$2:$O15647,2,0)</f>
        <v>DRBR24H</v>
      </c>
      <c r="G170" s="132" t="str">
        <f>VLOOKUP(E170,'LISTADO ATM'!$A$2:$B$900,2,0)</f>
        <v xml:space="preserve">ATM S/M La Cadena Núñez de Cáceres </v>
      </c>
      <c r="H170" s="132" t="str">
        <f>VLOOKUP(E170,VIP!$A$2:$O20608,7,FALSE)</f>
        <v>Si</v>
      </c>
      <c r="I170" s="132" t="str">
        <f>VLOOKUP(E170,VIP!$A$2:$O12573,8,FALSE)</f>
        <v>Si</v>
      </c>
      <c r="J170" s="132" t="str">
        <f>VLOOKUP(E170,VIP!$A$2:$O12523,8,FALSE)</f>
        <v>Si</v>
      </c>
      <c r="K170" s="132" t="str">
        <f>VLOOKUP(E170,VIP!$A$2:$O16097,6,0)</f>
        <v>NO</v>
      </c>
      <c r="L170" s="138" t="s">
        <v>2213</v>
      </c>
      <c r="M170" s="94" t="s">
        <v>2438</v>
      </c>
      <c r="N170" s="94" t="s">
        <v>2444</v>
      </c>
      <c r="O170" s="132" t="s">
        <v>2446</v>
      </c>
      <c r="P170" s="138"/>
      <c r="Q170" s="127" t="s">
        <v>2213</v>
      </c>
    </row>
    <row r="171" spans="1:17" s="121" customFormat="1" ht="18" x14ac:dyDescent="0.25">
      <c r="A171" s="132" t="str">
        <f>VLOOKUP(E171,'LISTADO ATM'!$A$2:$C$901,3,0)</f>
        <v>DISTRITO NACIONAL</v>
      </c>
      <c r="B171" s="124" t="s">
        <v>2630</v>
      </c>
      <c r="C171" s="95">
        <v>44439.214733796296</v>
      </c>
      <c r="D171" s="95" t="s">
        <v>2174</v>
      </c>
      <c r="E171" s="124">
        <v>623</v>
      </c>
      <c r="F171" s="132" t="str">
        <f>VLOOKUP(E171,VIP!$A$2:$O15653,2,0)</f>
        <v>DRBR623</v>
      </c>
      <c r="G171" s="132" t="str">
        <f>VLOOKUP(E171,'LISTADO ATM'!$A$2:$B$900,2,0)</f>
        <v xml:space="preserve">ATM Operaciones Especiales (Manoguayabo) </v>
      </c>
      <c r="H171" s="132" t="str">
        <f>VLOOKUP(E171,VIP!$A$2:$O20614,7,FALSE)</f>
        <v>Si</v>
      </c>
      <c r="I171" s="132" t="str">
        <f>VLOOKUP(E171,VIP!$A$2:$O12579,8,FALSE)</f>
        <v>Si</v>
      </c>
      <c r="J171" s="132" t="str">
        <f>VLOOKUP(E171,VIP!$A$2:$O12529,8,FALSE)</f>
        <v>Si</v>
      </c>
      <c r="K171" s="132" t="str">
        <f>VLOOKUP(E171,VIP!$A$2:$O16103,6,0)</f>
        <v>No</v>
      </c>
      <c r="L171" s="138" t="s">
        <v>2213</v>
      </c>
      <c r="M171" s="94" t="s">
        <v>2438</v>
      </c>
      <c r="N171" s="94" t="s">
        <v>2444</v>
      </c>
      <c r="O171" s="132" t="s">
        <v>2446</v>
      </c>
      <c r="P171" s="138"/>
      <c r="Q171" s="127" t="s">
        <v>2213</v>
      </c>
    </row>
    <row r="172" spans="1:17" s="121" customFormat="1" ht="18" x14ac:dyDescent="0.25">
      <c r="A172" s="132" t="str">
        <f>VLOOKUP(E172,'LISTADO ATM'!$A$2:$C$901,3,0)</f>
        <v>DISTRITO NACIONAL</v>
      </c>
      <c r="B172" s="124">
        <v>3336009254</v>
      </c>
      <c r="C172" s="95">
        <v>44440.327777777777</v>
      </c>
      <c r="D172" s="95" t="s">
        <v>2174</v>
      </c>
      <c r="E172" s="124">
        <v>671</v>
      </c>
      <c r="F172" s="132" t="str">
        <f>VLOOKUP(E172,VIP!$A$2:$O15702,2,0)</f>
        <v>DRBR671</v>
      </c>
      <c r="G172" s="132" t="str">
        <f>VLOOKUP(E172,'LISTADO ATM'!$A$2:$B$900,2,0)</f>
        <v>ATM Ayuntamiento Sto. Dgo. Norte</v>
      </c>
      <c r="H172" s="132" t="str">
        <f>VLOOKUP(E172,VIP!$A$2:$O20663,7,FALSE)</f>
        <v>Si</v>
      </c>
      <c r="I172" s="132" t="str">
        <f>VLOOKUP(E172,VIP!$A$2:$O12628,8,FALSE)</f>
        <v>Si</v>
      </c>
      <c r="J172" s="132" t="str">
        <f>VLOOKUP(E172,VIP!$A$2:$O12578,8,FALSE)</f>
        <v>Si</v>
      </c>
      <c r="K172" s="132" t="str">
        <f>VLOOKUP(E172,VIP!$A$2:$O16152,6,0)</f>
        <v>NO</v>
      </c>
      <c r="L172" s="138" t="s">
        <v>2213</v>
      </c>
      <c r="M172" s="94" t="s">
        <v>2438</v>
      </c>
      <c r="N172" s="94" t="s">
        <v>2444</v>
      </c>
      <c r="O172" s="132" t="s">
        <v>2446</v>
      </c>
      <c r="P172" s="138"/>
      <c r="Q172" s="127" t="s">
        <v>2213</v>
      </c>
    </row>
    <row r="173" spans="1:17" s="121" customFormat="1" ht="18" x14ac:dyDescent="0.25">
      <c r="A173" s="132" t="str">
        <f>VLOOKUP(E173,'LISTADO ATM'!$A$2:$C$901,3,0)</f>
        <v>DISTRITO NACIONAL</v>
      </c>
      <c r="B173" s="124" t="s">
        <v>2764</v>
      </c>
      <c r="C173" s="95">
        <v>44440.434502314813</v>
      </c>
      <c r="D173" s="95" t="s">
        <v>2174</v>
      </c>
      <c r="E173" s="124">
        <v>714</v>
      </c>
      <c r="F173" s="132" t="str">
        <f>VLOOKUP(E173,VIP!$A$2:$O15708,2,0)</f>
        <v>DRBR16M</v>
      </c>
      <c r="G173" s="132" t="str">
        <f>VLOOKUP(E173,'LISTADO ATM'!$A$2:$B$900,2,0)</f>
        <v xml:space="preserve">ATM Hospital de Herrera </v>
      </c>
      <c r="H173" s="132" t="str">
        <f>VLOOKUP(E173,VIP!$A$2:$O20669,7,FALSE)</f>
        <v>Si</v>
      </c>
      <c r="I173" s="132" t="str">
        <f>VLOOKUP(E173,VIP!$A$2:$O12634,8,FALSE)</f>
        <v>Si</v>
      </c>
      <c r="J173" s="132" t="str">
        <f>VLOOKUP(E173,VIP!$A$2:$O12584,8,FALSE)</f>
        <v>Si</v>
      </c>
      <c r="K173" s="132" t="str">
        <f>VLOOKUP(E173,VIP!$A$2:$O16158,6,0)</f>
        <v>NO</v>
      </c>
      <c r="L173" s="138" t="s">
        <v>2213</v>
      </c>
      <c r="M173" s="94" t="s">
        <v>2438</v>
      </c>
      <c r="N173" s="94" t="s">
        <v>2444</v>
      </c>
      <c r="O173" s="132" t="s">
        <v>2446</v>
      </c>
      <c r="P173" s="138"/>
      <c r="Q173" s="127" t="s">
        <v>2213</v>
      </c>
    </row>
    <row r="174" spans="1:17" s="121" customFormat="1" ht="18" x14ac:dyDescent="0.25">
      <c r="A174" s="132" t="str">
        <f>VLOOKUP(E174,'LISTADO ATM'!$A$2:$C$901,3,0)</f>
        <v>SUR</v>
      </c>
      <c r="B174" s="124">
        <v>3336005132</v>
      </c>
      <c r="C174" s="95">
        <v>44436.348611111112</v>
      </c>
      <c r="D174" s="95" t="s">
        <v>2174</v>
      </c>
      <c r="E174" s="124">
        <v>780</v>
      </c>
      <c r="F174" s="132" t="str">
        <f>VLOOKUP(E174,VIP!$A$2:$O15669,2,0)</f>
        <v>DRBR041</v>
      </c>
      <c r="G174" s="132" t="str">
        <f>VLOOKUP(E174,'LISTADO ATM'!$A$2:$B$900,2,0)</f>
        <v xml:space="preserve">ATM Oficina Barahona I </v>
      </c>
      <c r="H174" s="132" t="str">
        <f>VLOOKUP(E174,VIP!$A$2:$O20630,7,FALSE)</f>
        <v>Si</v>
      </c>
      <c r="I174" s="132" t="str">
        <f>VLOOKUP(E174,VIP!$A$2:$O12595,8,FALSE)</f>
        <v>Si</v>
      </c>
      <c r="J174" s="132" t="str">
        <f>VLOOKUP(E174,VIP!$A$2:$O12545,8,FALSE)</f>
        <v>Si</v>
      </c>
      <c r="K174" s="132" t="str">
        <f>VLOOKUP(E174,VIP!$A$2:$O16119,6,0)</f>
        <v>SI</v>
      </c>
      <c r="L174" s="138" t="s">
        <v>2213</v>
      </c>
      <c r="M174" s="94" t="s">
        <v>2438</v>
      </c>
      <c r="N174" s="94" t="s">
        <v>2444</v>
      </c>
      <c r="O174" s="132" t="s">
        <v>2446</v>
      </c>
      <c r="P174" s="138"/>
      <c r="Q174" s="127" t="s">
        <v>2213</v>
      </c>
    </row>
    <row r="175" spans="1:17" s="121" customFormat="1" ht="18" x14ac:dyDescent="0.25">
      <c r="A175" s="132" t="str">
        <f>VLOOKUP(E175,'LISTADO ATM'!$A$2:$C$901,3,0)</f>
        <v>DISTRITO NACIONAL</v>
      </c>
      <c r="B175" s="124" t="s">
        <v>2668</v>
      </c>
      <c r="C175" s="95">
        <v>44439.663483796299</v>
      </c>
      <c r="D175" s="95" t="s">
        <v>2174</v>
      </c>
      <c r="E175" s="124">
        <v>792</v>
      </c>
      <c r="F175" s="132" t="str">
        <f>VLOOKUP(E175,VIP!$A$2:$O15672,2,0)</f>
        <v>DRBR792</v>
      </c>
      <c r="G175" s="132" t="str">
        <f>VLOOKUP(E175,'LISTADO ATM'!$A$2:$B$900,2,0)</f>
        <v>ATM Hospital Salvador de Gautier</v>
      </c>
      <c r="H175" s="132" t="str">
        <f>VLOOKUP(E175,VIP!$A$2:$O20633,7,FALSE)</f>
        <v>Si</v>
      </c>
      <c r="I175" s="132" t="str">
        <f>VLOOKUP(E175,VIP!$A$2:$O12598,8,FALSE)</f>
        <v>Si</v>
      </c>
      <c r="J175" s="132" t="str">
        <f>VLOOKUP(E175,VIP!$A$2:$O12548,8,FALSE)</f>
        <v>Si</v>
      </c>
      <c r="K175" s="132" t="str">
        <f>VLOOKUP(E175,VIP!$A$2:$O16122,6,0)</f>
        <v>NO</v>
      </c>
      <c r="L175" s="138" t="s">
        <v>2213</v>
      </c>
      <c r="M175" s="94" t="s">
        <v>2438</v>
      </c>
      <c r="N175" s="94" t="s">
        <v>2444</v>
      </c>
      <c r="O175" s="132" t="s">
        <v>2446</v>
      </c>
      <c r="P175" s="138"/>
      <c r="Q175" s="127" t="s">
        <v>2213</v>
      </c>
    </row>
    <row r="176" spans="1:17" s="121" customFormat="1" ht="18" x14ac:dyDescent="0.25">
      <c r="A176" s="132" t="str">
        <f>VLOOKUP(E176,'LISTADO ATM'!$A$2:$C$901,3,0)</f>
        <v>NORTE</v>
      </c>
      <c r="B176" s="124" t="s">
        <v>2761</v>
      </c>
      <c r="C176" s="95">
        <v>44440.447777777779</v>
      </c>
      <c r="D176" s="95" t="s">
        <v>2175</v>
      </c>
      <c r="E176" s="124">
        <v>926</v>
      </c>
      <c r="F176" s="132" t="str">
        <f>VLOOKUP(E176,VIP!$A$2:$O15705,2,0)</f>
        <v>DRBR926</v>
      </c>
      <c r="G176" s="132" t="str">
        <f>VLOOKUP(E176,'LISTADO ATM'!$A$2:$B$900,2,0)</f>
        <v>ATM S/M Juan Cepin</v>
      </c>
      <c r="H176" s="132" t="str">
        <f>VLOOKUP(E176,VIP!$A$2:$O20666,7,FALSE)</f>
        <v>N/A</v>
      </c>
      <c r="I176" s="132" t="str">
        <f>VLOOKUP(E176,VIP!$A$2:$O12631,8,FALSE)</f>
        <v>N/A</v>
      </c>
      <c r="J176" s="132" t="str">
        <f>VLOOKUP(E176,VIP!$A$2:$O12581,8,FALSE)</f>
        <v>N/A</v>
      </c>
      <c r="K176" s="132" t="str">
        <f>VLOOKUP(E176,VIP!$A$2:$O16155,6,0)</f>
        <v>N/A</v>
      </c>
      <c r="L176" s="138" t="s">
        <v>2213</v>
      </c>
      <c r="M176" s="94" t="s">
        <v>2438</v>
      </c>
      <c r="N176" s="94" t="s">
        <v>2444</v>
      </c>
      <c r="O176" s="132" t="s">
        <v>2581</v>
      </c>
      <c r="P176" s="138"/>
      <c r="Q176" s="127" t="s">
        <v>2213</v>
      </c>
    </row>
    <row r="177" spans="1:17" s="121" customFormat="1" ht="18" x14ac:dyDescent="0.25">
      <c r="A177" s="132" t="str">
        <f>VLOOKUP(E177,'LISTADO ATM'!$A$2:$C$901,3,0)</f>
        <v>NORTE</v>
      </c>
      <c r="B177" s="124" t="s">
        <v>2833</v>
      </c>
      <c r="C177" s="95">
        <v>44440.77611111111</v>
      </c>
      <c r="D177" s="95" t="s">
        <v>2174</v>
      </c>
      <c r="E177" s="124">
        <v>351</v>
      </c>
      <c r="F177" s="132" t="str">
        <f>VLOOKUP(E177,VIP!$A$2:$O15750,2,0)</f>
        <v>DRBR351</v>
      </c>
      <c r="G177" s="132" t="str">
        <f>VLOOKUP(E177,'LISTADO ATM'!$A$2:$B$900,2,0)</f>
        <v xml:space="preserve">ATM S/M José Luís (Puerto Plata) </v>
      </c>
      <c r="H177" s="132" t="str">
        <f>VLOOKUP(E177,VIP!$A$2:$O20711,7,FALSE)</f>
        <v>Si</v>
      </c>
      <c r="I177" s="132" t="str">
        <f>VLOOKUP(E177,VIP!$A$2:$O12676,8,FALSE)</f>
        <v>Si</v>
      </c>
      <c r="J177" s="132" t="str">
        <f>VLOOKUP(E177,VIP!$A$2:$O12626,8,FALSE)</f>
        <v>Si</v>
      </c>
      <c r="K177" s="132" t="str">
        <f>VLOOKUP(E177,VIP!$A$2:$O16200,6,0)</f>
        <v>NO</v>
      </c>
      <c r="L177" s="138" t="s">
        <v>2213</v>
      </c>
      <c r="M177" s="94" t="s">
        <v>2438</v>
      </c>
      <c r="N177" s="94" t="s">
        <v>2444</v>
      </c>
      <c r="O177" s="132" t="s">
        <v>2446</v>
      </c>
      <c r="P177" s="138"/>
      <c r="Q177" s="94" t="s">
        <v>2213</v>
      </c>
    </row>
    <row r="178" spans="1:17" s="121" customFormat="1" ht="18" x14ac:dyDescent="0.25">
      <c r="A178" s="132" t="str">
        <f>VLOOKUP(E178,'LISTADO ATM'!$A$2:$C$901,3,0)</f>
        <v>NORTE</v>
      </c>
      <c r="B178" s="124" t="s">
        <v>2856</v>
      </c>
      <c r="C178" s="95">
        <v>44440.722974537035</v>
      </c>
      <c r="D178" s="95" t="s">
        <v>2175</v>
      </c>
      <c r="E178" s="124">
        <v>482</v>
      </c>
      <c r="F178" s="132" t="str">
        <f>VLOOKUP(E178,VIP!$A$2:$O15771,2,0)</f>
        <v>DRBR482</v>
      </c>
      <c r="G178" s="132" t="str">
        <f>VLOOKUP(E178,'LISTADO ATM'!$A$2:$B$900,2,0)</f>
        <v xml:space="preserve">ATM Centro de Caja Plaza Lama (Santiago) </v>
      </c>
      <c r="H178" s="132" t="str">
        <f>VLOOKUP(E178,VIP!$A$2:$O20732,7,FALSE)</f>
        <v>Si</v>
      </c>
      <c r="I178" s="132" t="str">
        <f>VLOOKUP(E178,VIP!$A$2:$O12697,8,FALSE)</f>
        <v>Si</v>
      </c>
      <c r="J178" s="132" t="str">
        <f>VLOOKUP(E178,VIP!$A$2:$O12647,8,FALSE)</f>
        <v>Si</v>
      </c>
      <c r="K178" s="132" t="str">
        <f>VLOOKUP(E178,VIP!$A$2:$O16221,6,0)</f>
        <v>NO</v>
      </c>
      <c r="L178" s="138" t="s">
        <v>2213</v>
      </c>
      <c r="M178" s="94" t="s">
        <v>2438</v>
      </c>
      <c r="N178" s="94" t="s">
        <v>2444</v>
      </c>
      <c r="O178" s="132" t="s">
        <v>2581</v>
      </c>
      <c r="P178" s="138"/>
      <c r="Q178" s="94" t="s">
        <v>2213</v>
      </c>
    </row>
    <row r="179" spans="1:17" s="121" customFormat="1" ht="18" x14ac:dyDescent="0.25">
      <c r="A179" s="132" t="str">
        <f>VLOOKUP(E179,'LISTADO ATM'!$A$2:$C$901,3,0)</f>
        <v>ESTE</v>
      </c>
      <c r="B179" s="124" t="s">
        <v>2834</v>
      </c>
      <c r="C179" s="95">
        <v>44440.773553240739</v>
      </c>
      <c r="D179" s="95" t="s">
        <v>2174</v>
      </c>
      <c r="E179" s="124">
        <v>609</v>
      </c>
      <c r="F179" s="132" t="str">
        <f>VLOOKUP(E179,VIP!$A$2:$O15751,2,0)</f>
        <v>DRBR120</v>
      </c>
      <c r="G179" s="132" t="str">
        <f>VLOOKUP(E179,'LISTADO ATM'!$A$2:$B$900,2,0)</f>
        <v xml:space="preserve">ATM S/M Jumbo (San Pedro) </v>
      </c>
      <c r="H179" s="132" t="str">
        <f>VLOOKUP(E179,VIP!$A$2:$O20712,7,FALSE)</f>
        <v>Si</v>
      </c>
      <c r="I179" s="132" t="str">
        <f>VLOOKUP(E179,VIP!$A$2:$O12677,8,FALSE)</f>
        <v>Si</v>
      </c>
      <c r="J179" s="132" t="str">
        <f>VLOOKUP(E179,VIP!$A$2:$O12627,8,FALSE)</f>
        <v>Si</v>
      </c>
      <c r="K179" s="132" t="str">
        <f>VLOOKUP(E179,VIP!$A$2:$O16201,6,0)</f>
        <v>NO</v>
      </c>
      <c r="L179" s="138" t="s">
        <v>2213</v>
      </c>
      <c r="M179" s="94" t="s">
        <v>2438</v>
      </c>
      <c r="N179" s="94" t="s">
        <v>2444</v>
      </c>
      <c r="O179" s="132" t="s">
        <v>2446</v>
      </c>
      <c r="P179" s="138"/>
      <c r="Q179" s="94" t="s">
        <v>2213</v>
      </c>
    </row>
    <row r="180" spans="1:17" s="121" customFormat="1" ht="18" x14ac:dyDescent="0.25">
      <c r="A180" s="132" t="str">
        <f>VLOOKUP(E180,'LISTADO ATM'!$A$2:$C$901,3,0)</f>
        <v>SUR</v>
      </c>
      <c r="B180" s="124" t="s">
        <v>2835</v>
      </c>
      <c r="C180" s="95">
        <v>44440.773414351854</v>
      </c>
      <c r="D180" s="95" t="s">
        <v>2174</v>
      </c>
      <c r="E180" s="124">
        <v>880</v>
      </c>
      <c r="F180" s="132" t="str">
        <f>VLOOKUP(E180,VIP!$A$2:$O15752,2,0)</f>
        <v>DRBR880</v>
      </c>
      <c r="G180" s="132" t="str">
        <f>VLOOKUP(E180,'LISTADO ATM'!$A$2:$B$900,2,0)</f>
        <v xml:space="preserve">ATM Autoservicio Barahona II </v>
      </c>
      <c r="H180" s="132" t="str">
        <f>VLOOKUP(E180,VIP!$A$2:$O20713,7,FALSE)</f>
        <v>Si</v>
      </c>
      <c r="I180" s="132" t="str">
        <f>VLOOKUP(E180,VIP!$A$2:$O12678,8,FALSE)</f>
        <v>Si</v>
      </c>
      <c r="J180" s="132" t="str">
        <f>VLOOKUP(E180,VIP!$A$2:$O12628,8,FALSE)</f>
        <v>Si</v>
      </c>
      <c r="K180" s="132" t="str">
        <f>VLOOKUP(E180,VIP!$A$2:$O16202,6,0)</f>
        <v>SI</v>
      </c>
      <c r="L180" s="138" t="s">
        <v>2213</v>
      </c>
      <c r="M180" s="94" t="s">
        <v>2438</v>
      </c>
      <c r="N180" s="94" t="s">
        <v>2444</v>
      </c>
      <c r="O180" s="132" t="s">
        <v>2446</v>
      </c>
      <c r="P180" s="138"/>
      <c r="Q180" s="94" t="s">
        <v>2213</v>
      </c>
    </row>
    <row r="181" spans="1:17" s="121" customFormat="1" ht="18" x14ac:dyDescent="0.25">
      <c r="A181" s="132" t="str">
        <f>VLOOKUP(E181,'LISTADO ATM'!$A$2:$C$901,3,0)</f>
        <v>NORTE</v>
      </c>
      <c r="B181" s="124" t="s">
        <v>2759</v>
      </c>
      <c r="C181" s="95">
        <v>44440.454745370371</v>
      </c>
      <c r="D181" s="95" t="s">
        <v>2175</v>
      </c>
      <c r="E181" s="124">
        <v>157</v>
      </c>
      <c r="F181" s="132" t="str">
        <f>VLOOKUP(E181,VIP!$A$2:$O15703,2,0)</f>
        <v>DRBR157</v>
      </c>
      <c r="G181" s="132" t="str">
        <f>VLOOKUP(E181,'LISTADO ATM'!$A$2:$B$900,2,0)</f>
        <v xml:space="preserve">ATM Oficina Samaná </v>
      </c>
      <c r="H181" s="132" t="str">
        <f>VLOOKUP(E181,VIP!$A$2:$O20664,7,FALSE)</f>
        <v>Si</v>
      </c>
      <c r="I181" s="132" t="str">
        <f>VLOOKUP(E181,VIP!$A$2:$O12629,8,FALSE)</f>
        <v>Si</v>
      </c>
      <c r="J181" s="132" t="str">
        <f>VLOOKUP(E181,VIP!$A$2:$O12579,8,FALSE)</f>
        <v>Si</v>
      </c>
      <c r="K181" s="132" t="str">
        <f>VLOOKUP(E181,VIP!$A$2:$O16153,6,0)</f>
        <v>SI</v>
      </c>
      <c r="L181" s="138" t="s">
        <v>2239</v>
      </c>
      <c r="M181" s="94" t="s">
        <v>2438</v>
      </c>
      <c r="N181" s="94" t="s">
        <v>2444</v>
      </c>
      <c r="O181" s="132" t="s">
        <v>2581</v>
      </c>
      <c r="P181" s="138"/>
      <c r="Q181" s="127" t="s">
        <v>2239</v>
      </c>
    </row>
    <row r="182" spans="1:17" s="121" customFormat="1" ht="18" x14ac:dyDescent="0.25">
      <c r="A182" s="132" t="str">
        <f>VLOOKUP(E182,'LISTADO ATM'!$A$2:$C$901,3,0)</f>
        <v>DISTRITO NACIONAL</v>
      </c>
      <c r="B182" s="124" t="s">
        <v>2822</v>
      </c>
      <c r="C182" s="95">
        <v>44440.63009259259</v>
      </c>
      <c r="D182" s="95" t="s">
        <v>2174</v>
      </c>
      <c r="E182" s="124">
        <v>239</v>
      </c>
      <c r="F182" s="132" t="str">
        <f>VLOOKUP(E182,VIP!$A$2:$O15751,2,0)</f>
        <v>DRBR239</v>
      </c>
      <c r="G182" s="132" t="str">
        <f>VLOOKUP(E182,'LISTADO ATM'!$A$2:$B$900,2,0)</f>
        <v xml:space="preserve">ATM Autobanco Charles de Gaulle </v>
      </c>
      <c r="H182" s="132" t="str">
        <f>VLOOKUP(E182,VIP!$A$2:$O20712,7,FALSE)</f>
        <v>Si</v>
      </c>
      <c r="I182" s="132" t="str">
        <f>VLOOKUP(E182,VIP!$A$2:$O12677,8,FALSE)</f>
        <v>Si</v>
      </c>
      <c r="J182" s="132" t="str">
        <f>VLOOKUP(E182,VIP!$A$2:$O12627,8,FALSE)</f>
        <v>Si</v>
      </c>
      <c r="K182" s="132" t="str">
        <f>VLOOKUP(E182,VIP!$A$2:$O16201,6,0)</f>
        <v>SI</v>
      </c>
      <c r="L182" s="138" t="s">
        <v>2239</v>
      </c>
      <c r="M182" s="94" t="s">
        <v>2438</v>
      </c>
      <c r="N182" s="94" t="s">
        <v>2444</v>
      </c>
      <c r="O182" s="132" t="s">
        <v>2446</v>
      </c>
      <c r="P182" s="138"/>
      <c r="Q182" s="94" t="s">
        <v>2239</v>
      </c>
    </row>
    <row r="183" spans="1:17" s="121" customFormat="1" ht="18" x14ac:dyDescent="0.25">
      <c r="A183" s="132" t="str">
        <f>VLOOKUP(E183,'LISTADO ATM'!$A$2:$C$901,3,0)</f>
        <v>DISTRITO NACIONAL</v>
      </c>
      <c r="B183" s="124" t="s">
        <v>2795</v>
      </c>
      <c r="C183" s="95">
        <v>44440.578252314815</v>
      </c>
      <c r="D183" s="95" t="s">
        <v>2174</v>
      </c>
      <c r="E183" s="124">
        <v>359</v>
      </c>
      <c r="F183" s="132" t="str">
        <f>VLOOKUP(E183,VIP!$A$2:$O15729,2,0)</f>
        <v>DRBR359</v>
      </c>
      <c r="G183" s="132" t="str">
        <f>VLOOKUP(E183,'LISTADO ATM'!$A$2:$B$900,2,0)</f>
        <v>ATM S/M Bravo Ozama</v>
      </c>
      <c r="H183" s="132" t="str">
        <f>VLOOKUP(E183,VIP!$A$2:$O20690,7,FALSE)</f>
        <v>N/A</v>
      </c>
      <c r="I183" s="132" t="str">
        <f>VLOOKUP(E183,VIP!$A$2:$O12655,8,FALSE)</f>
        <v>N/A</v>
      </c>
      <c r="J183" s="132" t="str">
        <f>VLOOKUP(E183,VIP!$A$2:$O12605,8,FALSE)</f>
        <v>N/A</v>
      </c>
      <c r="K183" s="132" t="str">
        <f>VLOOKUP(E183,VIP!$A$2:$O16179,6,0)</f>
        <v>N/A</v>
      </c>
      <c r="L183" s="138" t="s">
        <v>2239</v>
      </c>
      <c r="M183" s="94" t="s">
        <v>2438</v>
      </c>
      <c r="N183" s="94" t="s">
        <v>2444</v>
      </c>
      <c r="O183" s="132" t="s">
        <v>2446</v>
      </c>
      <c r="P183" s="138"/>
      <c r="Q183" s="94" t="s">
        <v>2239</v>
      </c>
    </row>
    <row r="184" spans="1:17" s="121" customFormat="1" ht="18" x14ac:dyDescent="0.25">
      <c r="A184" s="132" t="str">
        <f>VLOOKUP(E184,'LISTADO ATM'!$A$2:$C$901,3,0)</f>
        <v>DISTRITO NACIONAL</v>
      </c>
      <c r="B184" s="124" t="s">
        <v>2794</v>
      </c>
      <c r="C184" s="95">
        <v>44440.579247685186</v>
      </c>
      <c r="D184" s="95" t="s">
        <v>2174</v>
      </c>
      <c r="E184" s="124">
        <v>459</v>
      </c>
      <c r="F184" s="132" t="str">
        <f>VLOOKUP(E184,VIP!$A$2:$O15728,2,0)</f>
        <v>DRBR459</v>
      </c>
      <c r="G184" s="132" t="str">
        <f>VLOOKUP(E184,'LISTADO ATM'!$A$2:$B$900,2,0)</f>
        <v>ATM Estación Jima Bonao</v>
      </c>
      <c r="H184" s="132" t="str">
        <f>VLOOKUP(E184,VIP!$A$2:$O20689,7,FALSE)</f>
        <v>Si</v>
      </c>
      <c r="I184" s="132" t="str">
        <f>VLOOKUP(E184,VIP!$A$2:$O12654,8,FALSE)</f>
        <v>Si</v>
      </c>
      <c r="J184" s="132" t="str">
        <f>VLOOKUP(E184,VIP!$A$2:$O12604,8,FALSE)</f>
        <v>Si</v>
      </c>
      <c r="K184" s="132" t="str">
        <f>VLOOKUP(E184,VIP!$A$2:$O16178,6,0)</f>
        <v>NO</v>
      </c>
      <c r="L184" s="138" t="s">
        <v>2239</v>
      </c>
      <c r="M184" s="94" t="s">
        <v>2438</v>
      </c>
      <c r="N184" s="94" t="s">
        <v>2444</v>
      </c>
      <c r="O184" s="132" t="s">
        <v>2812</v>
      </c>
      <c r="P184" s="138"/>
      <c r="Q184" s="94" t="s">
        <v>2239</v>
      </c>
    </row>
    <row r="185" spans="1:17" s="121" customFormat="1" ht="18" x14ac:dyDescent="0.25">
      <c r="A185" s="132" t="str">
        <f>VLOOKUP(E185,'LISTADO ATM'!$A$2:$C$901,3,0)</f>
        <v>NORTE</v>
      </c>
      <c r="B185" s="124" t="s">
        <v>2866</v>
      </c>
      <c r="C185" s="95">
        <v>44440.700752314813</v>
      </c>
      <c r="D185" s="95" t="s">
        <v>2175</v>
      </c>
      <c r="E185" s="124">
        <v>926</v>
      </c>
      <c r="F185" s="132" t="str">
        <f>VLOOKUP(E185,VIP!$A$2:$O15779,2,0)</f>
        <v>DRBR926</v>
      </c>
      <c r="G185" s="132" t="str">
        <f>VLOOKUP(E185,'LISTADO ATM'!$A$2:$B$900,2,0)</f>
        <v>ATM S/M Juan Cepin</v>
      </c>
      <c r="H185" s="132" t="str">
        <f>VLOOKUP(E185,VIP!$A$2:$O20740,7,FALSE)</f>
        <v>N/A</v>
      </c>
      <c r="I185" s="132" t="str">
        <f>VLOOKUP(E185,VIP!$A$2:$O12705,8,FALSE)</f>
        <v>N/A</v>
      </c>
      <c r="J185" s="132" t="str">
        <f>VLOOKUP(E185,VIP!$A$2:$O12655,8,FALSE)</f>
        <v>N/A</v>
      </c>
      <c r="K185" s="132" t="str">
        <f>VLOOKUP(E185,VIP!$A$2:$O16229,6,0)</f>
        <v>N/A</v>
      </c>
      <c r="L185" s="138" t="s">
        <v>2239</v>
      </c>
      <c r="M185" s="94" t="s">
        <v>2438</v>
      </c>
      <c r="N185" s="94" t="s">
        <v>2444</v>
      </c>
      <c r="O185" s="132" t="s">
        <v>2581</v>
      </c>
      <c r="P185" s="138"/>
      <c r="Q185" s="94" t="s">
        <v>2239</v>
      </c>
    </row>
    <row r="186" spans="1:17" s="121" customFormat="1" ht="18" x14ac:dyDescent="0.25">
      <c r="A186" s="132" t="str">
        <f>VLOOKUP(E186,'LISTADO ATM'!$A$2:$C$901,3,0)</f>
        <v>DISTRITO NACIONAL</v>
      </c>
      <c r="B186" s="124" t="s">
        <v>2746</v>
      </c>
      <c r="C186" s="95">
        <v>44440.051053240742</v>
      </c>
      <c r="D186" s="95" t="s">
        <v>2441</v>
      </c>
      <c r="E186" s="124">
        <v>113</v>
      </c>
      <c r="F186" s="132" t="str">
        <f>VLOOKUP(E186,VIP!$A$2:$O15593,2,0)</f>
        <v>DRBR113</v>
      </c>
      <c r="G186" s="132" t="str">
        <f>VLOOKUP(E186,'LISTADO ATM'!$A$2:$B$900,2,0)</f>
        <v xml:space="preserve">ATM Autoservicio Atalaya del Mar </v>
      </c>
      <c r="H186" s="132" t="str">
        <f>VLOOKUP(E186,VIP!$A$2:$O20554,7,FALSE)</f>
        <v>Si</v>
      </c>
      <c r="I186" s="132" t="str">
        <f>VLOOKUP(E186,VIP!$A$2:$O12519,8,FALSE)</f>
        <v>No</v>
      </c>
      <c r="J186" s="132" t="str">
        <f>VLOOKUP(E186,VIP!$A$2:$O12469,8,FALSE)</f>
        <v>No</v>
      </c>
      <c r="K186" s="132" t="str">
        <f>VLOOKUP(E186,VIP!$A$2:$O16043,6,0)</f>
        <v>NO</v>
      </c>
      <c r="L186" s="138" t="s">
        <v>2621</v>
      </c>
      <c r="M186" s="94" t="s">
        <v>2438</v>
      </c>
      <c r="N186" s="94" t="s">
        <v>2444</v>
      </c>
      <c r="O186" s="132" t="s">
        <v>2445</v>
      </c>
      <c r="P186" s="138"/>
      <c r="Q186" s="127" t="s">
        <v>2621</v>
      </c>
    </row>
    <row r="187" spans="1:17" s="121" customFormat="1" ht="18" x14ac:dyDescent="0.25">
      <c r="A187" s="132" t="str">
        <f>VLOOKUP(E187,'LISTADO ATM'!$A$2:$C$901,3,0)</f>
        <v>DISTRITO NACIONAL</v>
      </c>
      <c r="B187" s="124" t="s">
        <v>2825</v>
      </c>
      <c r="C187" s="95">
        <v>44440.628437500003</v>
      </c>
      <c r="D187" s="95" t="s">
        <v>2441</v>
      </c>
      <c r="E187" s="124">
        <v>165</v>
      </c>
      <c r="F187" s="132" t="str">
        <f>VLOOKUP(E187,VIP!$A$2:$O15754,2,0)</f>
        <v>DRBR165</v>
      </c>
      <c r="G187" s="132" t="str">
        <f>VLOOKUP(E187,'LISTADO ATM'!$A$2:$B$900,2,0)</f>
        <v>ATM Autoservicio Megacentro</v>
      </c>
      <c r="H187" s="132" t="str">
        <f>VLOOKUP(E187,VIP!$A$2:$O20715,7,FALSE)</f>
        <v>Si</v>
      </c>
      <c r="I187" s="132" t="str">
        <f>VLOOKUP(E187,VIP!$A$2:$O12680,8,FALSE)</f>
        <v>Si</v>
      </c>
      <c r="J187" s="132" t="str">
        <f>VLOOKUP(E187,VIP!$A$2:$O12630,8,FALSE)</f>
        <v>Si</v>
      </c>
      <c r="K187" s="132" t="str">
        <f>VLOOKUP(E187,VIP!$A$2:$O16204,6,0)</f>
        <v>SI</v>
      </c>
      <c r="L187" s="138" t="s">
        <v>2621</v>
      </c>
      <c r="M187" s="94" t="s">
        <v>2438</v>
      </c>
      <c r="N187" s="94" t="s">
        <v>2444</v>
      </c>
      <c r="O187" s="132" t="s">
        <v>2445</v>
      </c>
      <c r="P187" s="138"/>
      <c r="Q187" s="94" t="s">
        <v>2621</v>
      </c>
    </row>
    <row r="188" spans="1:17" s="121" customFormat="1" ht="18" x14ac:dyDescent="0.25">
      <c r="A188" s="132" t="str">
        <f>VLOOKUP(E188,'LISTADO ATM'!$A$2:$C$901,3,0)</f>
        <v>DISTRITO NACIONAL</v>
      </c>
      <c r="B188" s="124" t="s">
        <v>2740</v>
      </c>
      <c r="C188" s="95">
        <v>44440.088587962964</v>
      </c>
      <c r="D188" s="95" t="s">
        <v>2441</v>
      </c>
      <c r="E188" s="124">
        <v>536</v>
      </c>
      <c r="F188" s="132" t="str">
        <f>VLOOKUP(E188,VIP!$A$2:$O15644,2,0)</f>
        <v>DRBR509</v>
      </c>
      <c r="G188" s="132" t="str">
        <f>VLOOKUP(E188,'LISTADO ATM'!$A$2:$B$900,2,0)</f>
        <v xml:space="preserve">ATM Super Lama San Isidro </v>
      </c>
      <c r="H188" s="132" t="str">
        <f>VLOOKUP(E188,VIP!$A$2:$O20605,7,FALSE)</f>
        <v>Si</v>
      </c>
      <c r="I188" s="132" t="str">
        <f>VLOOKUP(E188,VIP!$A$2:$O12570,8,FALSE)</f>
        <v>Si</v>
      </c>
      <c r="J188" s="132" t="str">
        <f>VLOOKUP(E188,VIP!$A$2:$O12520,8,FALSE)</f>
        <v>Si</v>
      </c>
      <c r="K188" s="132" t="str">
        <f>VLOOKUP(E188,VIP!$A$2:$O16094,6,0)</f>
        <v>NO</v>
      </c>
      <c r="L188" s="138" t="s">
        <v>2621</v>
      </c>
      <c r="M188" s="94" t="s">
        <v>2438</v>
      </c>
      <c r="N188" s="94" t="s">
        <v>2444</v>
      </c>
      <c r="O188" s="132" t="s">
        <v>2445</v>
      </c>
      <c r="P188" s="138"/>
      <c r="Q188" s="127" t="s">
        <v>2621</v>
      </c>
    </row>
    <row r="189" spans="1:17" s="121" customFormat="1" ht="18" x14ac:dyDescent="0.25">
      <c r="A189" s="132" t="str">
        <f>VLOOKUP(E189,'LISTADO ATM'!$A$2:$C$901,3,0)</f>
        <v>DISTRITO NACIONAL</v>
      </c>
      <c r="B189" s="124" t="s">
        <v>2703</v>
      </c>
      <c r="C189" s="95">
        <v>44439.833981481483</v>
      </c>
      <c r="D189" s="95" t="s">
        <v>2460</v>
      </c>
      <c r="E189" s="124">
        <v>160</v>
      </c>
      <c r="F189" s="132" t="str">
        <f>VLOOKUP(E189,VIP!$A$2:$O15600,2,0)</f>
        <v>DRBR160</v>
      </c>
      <c r="G189" s="132" t="str">
        <f>VLOOKUP(E189,'LISTADO ATM'!$A$2:$B$900,2,0)</f>
        <v xml:space="preserve">ATM Oficina Herrera </v>
      </c>
      <c r="H189" s="132" t="str">
        <f>VLOOKUP(E189,VIP!$A$2:$O20561,7,FALSE)</f>
        <v>Si</v>
      </c>
      <c r="I189" s="132" t="str">
        <f>VLOOKUP(E189,VIP!$A$2:$O12526,8,FALSE)</f>
        <v>Si</v>
      </c>
      <c r="J189" s="132" t="str">
        <f>VLOOKUP(E189,VIP!$A$2:$O12476,8,FALSE)</f>
        <v>Si</v>
      </c>
      <c r="K189" s="132" t="str">
        <f>VLOOKUP(E189,VIP!$A$2:$O16050,6,0)</f>
        <v>NO</v>
      </c>
      <c r="L189" s="138" t="s">
        <v>2548</v>
      </c>
      <c r="M189" s="94" t="s">
        <v>2438</v>
      </c>
      <c r="N189" s="94" t="s">
        <v>2444</v>
      </c>
      <c r="O189" s="132" t="s">
        <v>2461</v>
      </c>
      <c r="P189" s="138"/>
      <c r="Q189" s="127" t="s">
        <v>2548</v>
      </c>
    </row>
    <row r="190" spans="1:17" s="121" customFormat="1" ht="18" x14ac:dyDescent="0.25">
      <c r="A190" s="132" t="str">
        <f>VLOOKUP(E190,'LISTADO ATM'!$A$2:$C$901,3,0)</f>
        <v>ESTE</v>
      </c>
      <c r="B190" s="124" t="s">
        <v>2809</v>
      </c>
      <c r="C190" s="95">
        <v>44440.498518518521</v>
      </c>
      <c r="D190" s="95" t="s">
        <v>2441</v>
      </c>
      <c r="E190" s="124">
        <v>294</v>
      </c>
      <c r="F190" s="132" t="str">
        <f>VLOOKUP(E190,VIP!$A$2:$O15743,2,0)</f>
        <v>DRBR294</v>
      </c>
      <c r="G190" s="132" t="str">
        <f>VLOOKUP(E190,'LISTADO ATM'!$A$2:$B$900,2,0)</f>
        <v xml:space="preserve">ATM Plaza Zaglul San Pedro II </v>
      </c>
      <c r="H190" s="132" t="str">
        <f>VLOOKUP(E190,VIP!$A$2:$O20704,7,FALSE)</f>
        <v>Si</v>
      </c>
      <c r="I190" s="132" t="str">
        <f>VLOOKUP(E190,VIP!$A$2:$O12669,8,FALSE)</f>
        <v>Si</v>
      </c>
      <c r="J190" s="132" t="str">
        <f>VLOOKUP(E190,VIP!$A$2:$O12619,8,FALSE)</f>
        <v>Si</v>
      </c>
      <c r="K190" s="132" t="str">
        <f>VLOOKUP(E190,VIP!$A$2:$O16193,6,0)</f>
        <v>NO</v>
      </c>
      <c r="L190" s="138" t="s">
        <v>2548</v>
      </c>
      <c r="M190" s="94" t="s">
        <v>2438</v>
      </c>
      <c r="N190" s="94" t="s">
        <v>2444</v>
      </c>
      <c r="O190" s="132" t="s">
        <v>2445</v>
      </c>
      <c r="P190" s="138"/>
      <c r="Q190" s="94" t="s">
        <v>2548</v>
      </c>
    </row>
    <row r="191" spans="1:17" s="121" customFormat="1" ht="18" x14ac:dyDescent="0.25">
      <c r="A191" s="132" t="str">
        <f>VLOOKUP(E191,'LISTADO ATM'!$A$2:$C$901,3,0)</f>
        <v>ESTE</v>
      </c>
      <c r="B191" s="124" t="s">
        <v>2826</v>
      </c>
      <c r="C191" s="95">
        <v>44440.624907407408</v>
      </c>
      <c r="D191" s="95" t="s">
        <v>2441</v>
      </c>
      <c r="E191" s="124">
        <v>353</v>
      </c>
      <c r="F191" s="132" t="str">
        <f>VLOOKUP(E191,VIP!$A$2:$O15755,2,0)</f>
        <v>DRBR353</v>
      </c>
      <c r="G191" s="132" t="str">
        <f>VLOOKUP(E191,'LISTADO ATM'!$A$2:$B$900,2,0)</f>
        <v xml:space="preserve">ATM Estación Boulevard Juan Dolio </v>
      </c>
      <c r="H191" s="132" t="str">
        <f>VLOOKUP(E191,VIP!$A$2:$O20716,7,FALSE)</f>
        <v>Si</v>
      </c>
      <c r="I191" s="132" t="str">
        <f>VLOOKUP(E191,VIP!$A$2:$O12681,8,FALSE)</f>
        <v>Si</v>
      </c>
      <c r="J191" s="132" t="str">
        <f>VLOOKUP(E191,VIP!$A$2:$O12631,8,FALSE)</f>
        <v>Si</v>
      </c>
      <c r="K191" s="132" t="str">
        <f>VLOOKUP(E191,VIP!$A$2:$O16205,6,0)</f>
        <v>NO</v>
      </c>
      <c r="L191" s="138" t="s">
        <v>2817</v>
      </c>
      <c r="M191" s="94" t="s">
        <v>2438</v>
      </c>
      <c r="N191" s="94" t="s">
        <v>2444</v>
      </c>
      <c r="O191" s="132" t="s">
        <v>2445</v>
      </c>
      <c r="P191" s="138"/>
      <c r="Q191" s="94" t="s">
        <v>2817</v>
      </c>
    </row>
    <row r="192" spans="1:17" s="121" customFormat="1" ht="18" x14ac:dyDescent="0.25">
      <c r="A192" s="132" t="str">
        <f>VLOOKUP(E192,'LISTADO ATM'!$A$2:$C$901,3,0)</f>
        <v>ESTE</v>
      </c>
      <c r="B192" s="124" t="s">
        <v>2830</v>
      </c>
      <c r="C192" s="95">
        <v>44440.778321759259</v>
      </c>
      <c r="D192" s="95" t="s">
        <v>2441</v>
      </c>
      <c r="E192" s="124">
        <v>158</v>
      </c>
      <c r="F192" s="132" t="str">
        <f>VLOOKUP(E192,VIP!$A$2:$O15748,2,0)</f>
        <v>DRBR158</v>
      </c>
      <c r="G192" s="132" t="str">
        <f>VLOOKUP(E192,'LISTADO ATM'!$A$2:$B$900,2,0)</f>
        <v xml:space="preserve">ATM Oficina Romana Norte </v>
      </c>
      <c r="H192" s="132" t="str">
        <f>VLOOKUP(E192,VIP!$A$2:$O20709,7,FALSE)</f>
        <v>Si</v>
      </c>
      <c r="I192" s="132" t="str">
        <f>VLOOKUP(E192,VIP!$A$2:$O12674,8,FALSE)</f>
        <v>Si</v>
      </c>
      <c r="J192" s="132" t="str">
        <f>VLOOKUP(E192,VIP!$A$2:$O12624,8,FALSE)</f>
        <v>Si</v>
      </c>
      <c r="K192" s="132" t="str">
        <f>VLOOKUP(E192,VIP!$A$2:$O16198,6,0)</f>
        <v>SI</v>
      </c>
      <c r="L192" s="138" t="s">
        <v>2831</v>
      </c>
      <c r="M192" s="94" t="s">
        <v>2438</v>
      </c>
      <c r="N192" s="94" t="s">
        <v>2444</v>
      </c>
      <c r="O192" s="132" t="s">
        <v>2445</v>
      </c>
      <c r="P192" s="138"/>
      <c r="Q192" s="94" t="s">
        <v>2831</v>
      </c>
    </row>
    <row r="193" spans="1:22" s="121" customFormat="1" ht="18" x14ac:dyDescent="0.25">
      <c r="A193" s="132" t="str">
        <f>VLOOKUP(E193,'LISTADO ATM'!$A$2:$C$901,3,0)</f>
        <v>DISTRITO NACIONAL</v>
      </c>
      <c r="B193" s="124">
        <v>3336009198</v>
      </c>
      <c r="C193" s="95">
        <v>44440.254861111112</v>
      </c>
      <c r="D193" s="95" t="s">
        <v>2441</v>
      </c>
      <c r="E193" s="124">
        <v>697</v>
      </c>
      <c r="F193" s="132" t="str">
        <f>VLOOKUP(E193,VIP!$A$2:$O15570,2,0)</f>
        <v>DRBR697</v>
      </c>
      <c r="G193" s="132" t="str">
        <f>VLOOKUP(E193,'LISTADO ATM'!$A$2:$B$900,2,0)</f>
        <v>ATM Hipermercado Olé Ciudad Juan Bosch</v>
      </c>
      <c r="H193" s="132" t="str">
        <f>VLOOKUP(E193,VIP!$A$2:$O20531,7,FALSE)</f>
        <v>Si</v>
      </c>
      <c r="I193" s="132" t="str">
        <f>VLOOKUP(E193,VIP!$A$2:$O12496,8,FALSE)</f>
        <v>Si</v>
      </c>
      <c r="J193" s="132" t="str">
        <f>VLOOKUP(E193,VIP!$A$2:$O12446,8,FALSE)</f>
        <v>Si</v>
      </c>
      <c r="K193" s="132" t="str">
        <f>VLOOKUP(E193,VIP!$A$2:$O16020,6,0)</f>
        <v>NO</v>
      </c>
      <c r="L193" s="138" t="s">
        <v>2434</v>
      </c>
      <c r="M193" s="94" t="s">
        <v>2438</v>
      </c>
      <c r="N193" s="94" t="s">
        <v>2444</v>
      </c>
      <c r="O193" s="132" t="s">
        <v>2445</v>
      </c>
      <c r="P193" s="138"/>
      <c r="Q193" s="127" t="s">
        <v>2648</v>
      </c>
    </row>
    <row r="194" spans="1:22" s="121" customFormat="1" ht="18" x14ac:dyDescent="0.25">
      <c r="A194" s="132" t="str">
        <f>VLOOKUP(E194,'LISTADO ATM'!$A$2:$C$901,3,0)</f>
        <v>DISTRITO NACIONAL</v>
      </c>
      <c r="B194" s="124" t="s">
        <v>2666</v>
      </c>
      <c r="C194" s="95">
        <v>44439.667569444442</v>
      </c>
      <c r="D194" s="95" t="s">
        <v>2441</v>
      </c>
      <c r="E194" s="124">
        <v>224</v>
      </c>
      <c r="F194" s="132" t="str">
        <f>VLOOKUP(E194,VIP!$A$2:$O15606,2,0)</f>
        <v>DRBR224</v>
      </c>
      <c r="G194" s="132" t="str">
        <f>VLOOKUP(E194,'LISTADO ATM'!$A$2:$B$900,2,0)</f>
        <v xml:space="preserve">ATM S/M Nacional El Millón (Núñez de Cáceres) </v>
      </c>
      <c r="H194" s="132" t="str">
        <f>VLOOKUP(E194,VIP!$A$2:$O20567,7,FALSE)</f>
        <v>Si</v>
      </c>
      <c r="I194" s="132" t="str">
        <f>VLOOKUP(E194,VIP!$A$2:$O12532,8,FALSE)</f>
        <v>Si</v>
      </c>
      <c r="J194" s="132" t="str">
        <f>VLOOKUP(E194,VIP!$A$2:$O12482,8,FALSE)</f>
        <v>Si</v>
      </c>
      <c r="K194" s="132" t="str">
        <f>VLOOKUP(E194,VIP!$A$2:$O16056,6,0)</f>
        <v>SI</v>
      </c>
      <c r="L194" s="138" t="s">
        <v>2434</v>
      </c>
      <c r="M194" s="94" t="s">
        <v>2438</v>
      </c>
      <c r="N194" s="94" t="s">
        <v>2444</v>
      </c>
      <c r="O194" s="132" t="s">
        <v>2445</v>
      </c>
      <c r="P194" s="138"/>
      <c r="Q194" s="127" t="s">
        <v>2434</v>
      </c>
    </row>
    <row r="195" spans="1:22" s="121" customFormat="1" ht="18" x14ac:dyDescent="0.25">
      <c r="A195" s="132" t="str">
        <f>VLOOKUP(E195,'LISTADO ATM'!$A$2:$C$901,3,0)</f>
        <v>DISTRITO NACIONAL</v>
      </c>
      <c r="B195" s="124" t="s">
        <v>2752</v>
      </c>
      <c r="C195" s="95">
        <v>44440.257638888892</v>
      </c>
      <c r="D195" s="95" t="s">
        <v>2441</v>
      </c>
      <c r="E195" s="124">
        <v>318</v>
      </c>
      <c r="F195" s="132" t="str">
        <f>VLOOKUP(E195,VIP!$A$2:$O15567,2,0)</f>
        <v>DRBR318</v>
      </c>
      <c r="G195" s="132" t="str">
        <f>VLOOKUP(E195,'LISTADO ATM'!$A$2:$B$900,2,0)</f>
        <v>ATM Autoservicio Lope de Vega</v>
      </c>
      <c r="H195" s="132" t="str">
        <f>VLOOKUP(E195,VIP!$A$2:$O20528,7,FALSE)</f>
        <v>Si</v>
      </c>
      <c r="I195" s="132" t="str">
        <f>VLOOKUP(E195,VIP!$A$2:$O12493,8,FALSE)</f>
        <v>Si</v>
      </c>
      <c r="J195" s="132" t="str">
        <f>VLOOKUP(E195,VIP!$A$2:$O12443,8,FALSE)</f>
        <v>Si</v>
      </c>
      <c r="K195" s="132" t="str">
        <f>VLOOKUP(E195,VIP!$A$2:$O16017,6,0)</f>
        <v>NO</v>
      </c>
      <c r="L195" s="138" t="s">
        <v>2434</v>
      </c>
      <c r="M195" s="94" t="s">
        <v>2438</v>
      </c>
      <c r="N195" s="94" t="s">
        <v>2444</v>
      </c>
      <c r="O195" s="132" t="s">
        <v>2445</v>
      </c>
      <c r="P195" s="138"/>
      <c r="Q195" s="127" t="s">
        <v>2434</v>
      </c>
    </row>
    <row r="196" spans="1:22" s="121" customFormat="1" ht="18" x14ac:dyDescent="0.25">
      <c r="A196" s="132" t="str">
        <f>VLOOKUP(E196,'LISTADO ATM'!$A$2:$C$901,3,0)</f>
        <v>DISTRITO NACIONAL</v>
      </c>
      <c r="B196" s="124" t="s">
        <v>2880</v>
      </c>
      <c r="C196" s="95">
        <v>44440.645335648151</v>
      </c>
      <c r="D196" s="95" t="s">
        <v>2441</v>
      </c>
      <c r="E196" s="124">
        <v>321</v>
      </c>
      <c r="F196" s="132" t="str">
        <f>VLOOKUP(E196,VIP!$A$2:$O15790,2,0)</f>
        <v>DRBR321</v>
      </c>
      <c r="G196" s="132" t="str">
        <f>VLOOKUP(E196,'LISTADO ATM'!$A$2:$B$900,2,0)</f>
        <v xml:space="preserve">ATM Oficina Jiménez Moya I </v>
      </c>
      <c r="H196" s="132" t="str">
        <f>VLOOKUP(E196,VIP!$A$2:$O20751,7,FALSE)</f>
        <v>Si</v>
      </c>
      <c r="I196" s="132" t="str">
        <f>VLOOKUP(E196,VIP!$A$2:$O12716,8,FALSE)</f>
        <v>Si</v>
      </c>
      <c r="J196" s="132" t="str">
        <f>VLOOKUP(E196,VIP!$A$2:$O12666,8,FALSE)</f>
        <v>Si</v>
      </c>
      <c r="K196" s="132" t="str">
        <f>VLOOKUP(E196,VIP!$A$2:$O16240,6,0)</f>
        <v>NO</v>
      </c>
      <c r="L196" s="138" t="s">
        <v>2434</v>
      </c>
      <c r="M196" s="94" t="s">
        <v>2438</v>
      </c>
      <c r="N196" s="94" t="s">
        <v>2444</v>
      </c>
      <c r="O196" s="132" t="s">
        <v>2445</v>
      </c>
      <c r="P196" s="138"/>
      <c r="Q196" s="94" t="s">
        <v>2434</v>
      </c>
    </row>
    <row r="197" spans="1:22" s="121" customFormat="1" ht="18" x14ac:dyDescent="0.25">
      <c r="A197" s="132" t="str">
        <f>VLOOKUP(E197,'LISTADO ATM'!$A$2:$C$901,3,0)</f>
        <v>DISTRITO NACIONAL</v>
      </c>
      <c r="B197" s="124" t="s">
        <v>2846</v>
      </c>
      <c r="C197" s="95">
        <v>44440.757627314815</v>
      </c>
      <c r="D197" s="95" t="s">
        <v>2441</v>
      </c>
      <c r="E197" s="124">
        <v>406</v>
      </c>
      <c r="F197" s="132" t="str">
        <f>VLOOKUP(E197,VIP!$A$2:$O15761,2,0)</f>
        <v>DRBR406</v>
      </c>
      <c r="G197" s="132" t="str">
        <f>VLOOKUP(E197,'LISTADO ATM'!$A$2:$B$900,2,0)</f>
        <v xml:space="preserve">ATM UNP Plaza Lama Máximo Gómez </v>
      </c>
      <c r="H197" s="132" t="str">
        <f>VLOOKUP(E197,VIP!$A$2:$O20722,7,FALSE)</f>
        <v>Si</v>
      </c>
      <c r="I197" s="132" t="str">
        <f>VLOOKUP(E197,VIP!$A$2:$O12687,8,FALSE)</f>
        <v>Si</v>
      </c>
      <c r="J197" s="132" t="str">
        <f>VLOOKUP(E197,VIP!$A$2:$O12637,8,FALSE)</f>
        <v>Si</v>
      </c>
      <c r="K197" s="132" t="str">
        <f>VLOOKUP(E197,VIP!$A$2:$O16211,6,0)</f>
        <v>SI</v>
      </c>
      <c r="L197" s="138" t="s">
        <v>2434</v>
      </c>
      <c r="M197" s="94" t="s">
        <v>2438</v>
      </c>
      <c r="N197" s="94" t="s">
        <v>2444</v>
      </c>
      <c r="O197" s="132" t="s">
        <v>2445</v>
      </c>
      <c r="P197" s="138"/>
      <c r="Q197" s="94" t="s">
        <v>2434</v>
      </c>
    </row>
    <row r="198" spans="1:22" s="121" customFormat="1" ht="18" x14ac:dyDescent="0.25">
      <c r="A198" s="132" t="str">
        <f>VLOOKUP(E198,'LISTADO ATM'!$A$2:$C$901,3,0)</f>
        <v>ESTE</v>
      </c>
      <c r="B198" s="124" t="s">
        <v>2879</v>
      </c>
      <c r="C198" s="95">
        <v>44440.647951388892</v>
      </c>
      <c r="D198" s="95" t="s">
        <v>2441</v>
      </c>
      <c r="E198" s="124">
        <v>630</v>
      </c>
      <c r="F198" s="132" t="str">
        <f>VLOOKUP(E198,VIP!$A$2:$O15789,2,0)</f>
        <v>DRBR112</v>
      </c>
      <c r="G198" s="132" t="str">
        <f>VLOOKUP(E198,'LISTADO ATM'!$A$2:$B$900,2,0)</f>
        <v xml:space="preserve">ATM Oficina Plaza Zaglul (SPM) </v>
      </c>
      <c r="H198" s="132" t="str">
        <f>VLOOKUP(E198,VIP!$A$2:$O20750,7,FALSE)</f>
        <v>Si</v>
      </c>
      <c r="I198" s="132" t="str">
        <f>VLOOKUP(E198,VIP!$A$2:$O12715,8,FALSE)</f>
        <v>Si</v>
      </c>
      <c r="J198" s="132" t="str">
        <f>VLOOKUP(E198,VIP!$A$2:$O12665,8,FALSE)</f>
        <v>Si</v>
      </c>
      <c r="K198" s="132" t="str">
        <f>VLOOKUP(E198,VIP!$A$2:$O16239,6,0)</f>
        <v>NO</v>
      </c>
      <c r="L198" s="138" t="s">
        <v>2434</v>
      </c>
      <c r="M198" s="94" t="s">
        <v>2438</v>
      </c>
      <c r="N198" s="94" t="s">
        <v>2444</v>
      </c>
      <c r="O198" s="132" t="s">
        <v>2445</v>
      </c>
      <c r="P198" s="138"/>
      <c r="Q198" s="94" t="s">
        <v>2434</v>
      </c>
    </row>
    <row r="199" spans="1:22" s="121" customFormat="1" ht="18" x14ac:dyDescent="0.25">
      <c r="A199" s="132" t="str">
        <f>VLOOKUP(E199,'LISTADO ATM'!$A$2:$C$901,3,0)</f>
        <v>ESTE</v>
      </c>
      <c r="B199" s="124" t="s">
        <v>2847</v>
      </c>
      <c r="C199" s="95">
        <v>44440.755208333336</v>
      </c>
      <c r="D199" s="95" t="s">
        <v>2441</v>
      </c>
      <c r="E199" s="124">
        <v>673</v>
      </c>
      <c r="F199" s="132" t="str">
        <f>VLOOKUP(E199,VIP!$A$2:$O15762,2,0)</f>
        <v>DRBR673</v>
      </c>
      <c r="G199" s="132" t="str">
        <f>VLOOKUP(E199,'LISTADO ATM'!$A$2:$B$900,2,0)</f>
        <v>ATM Clínica Dr. Cruz Jiminián</v>
      </c>
      <c r="H199" s="132" t="str">
        <f>VLOOKUP(E199,VIP!$A$2:$O20723,7,FALSE)</f>
        <v>Si</v>
      </c>
      <c r="I199" s="132" t="str">
        <f>VLOOKUP(E199,VIP!$A$2:$O12688,8,FALSE)</f>
        <v>Si</v>
      </c>
      <c r="J199" s="132" t="str">
        <f>VLOOKUP(E199,VIP!$A$2:$O12638,8,FALSE)</f>
        <v>Si</v>
      </c>
      <c r="K199" s="132" t="str">
        <f>VLOOKUP(E199,VIP!$A$2:$O16212,6,0)</f>
        <v>NO</v>
      </c>
      <c r="L199" s="138" t="s">
        <v>2434</v>
      </c>
      <c r="M199" s="94" t="s">
        <v>2438</v>
      </c>
      <c r="N199" s="94" t="s">
        <v>2444</v>
      </c>
      <c r="O199" s="132" t="s">
        <v>2445</v>
      </c>
      <c r="P199" s="138"/>
      <c r="Q199" s="94" t="s">
        <v>2434</v>
      </c>
    </row>
    <row r="200" spans="1:22" s="121" customFormat="1" ht="18" x14ac:dyDescent="0.25">
      <c r="A200" s="132" t="str">
        <f>VLOOKUP(E200,'LISTADO ATM'!$A$2:$C$901,3,0)</f>
        <v>DISTRITO NACIONAL</v>
      </c>
      <c r="B200" s="124" t="s">
        <v>2870</v>
      </c>
      <c r="C200" s="95">
        <v>44440.679907407408</v>
      </c>
      <c r="D200" s="95" t="s">
        <v>2460</v>
      </c>
      <c r="E200" s="124">
        <v>717</v>
      </c>
      <c r="F200" s="132" t="str">
        <f>VLOOKUP(E200,VIP!$A$2:$O15783,2,0)</f>
        <v>DRBR24K</v>
      </c>
      <c r="G200" s="132" t="str">
        <f>VLOOKUP(E200,'LISTADO ATM'!$A$2:$B$900,2,0)</f>
        <v xml:space="preserve">ATM Oficina Los Alcarrizos </v>
      </c>
      <c r="H200" s="132" t="str">
        <f>VLOOKUP(E200,VIP!$A$2:$O20744,7,FALSE)</f>
        <v>Si</v>
      </c>
      <c r="I200" s="132" t="str">
        <f>VLOOKUP(E200,VIP!$A$2:$O12709,8,FALSE)</f>
        <v>Si</v>
      </c>
      <c r="J200" s="132" t="str">
        <f>VLOOKUP(E200,VIP!$A$2:$O12659,8,FALSE)</f>
        <v>Si</v>
      </c>
      <c r="K200" s="132" t="str">
        <f>VLOOKUP(E200,VIP!$A$2:$O16233,6,0)</f>
        <v>SI</v>
      </c>
      <c r="L200" s="138" t="s">
        <v>2434</v>
      </c>
      <c r="M200" s="94" t="s">
        <v>2438</v>
      </c>
      <c r="N200" s="94" t="s">
        <v>2444</v>
      </c>
      <c r="O200" s="132" t="s">
        <v>2640</v>
      </c>
      <c r="P200" s="138"/>
      <c r="Q200" s="94" t="s">
        <v>2434</v>
      </c>
    </row>
    <row r="201" spans="1:22" s="121" customFormat="1" ht="18" x14ac:dyDescent="0.25">
      <c r="A201" s="132" t="str">
        <f>VLOOKUP(E201,'LISTADO ATM'!$A$2:$C$901,3,0)</f>
        <v>NORTE</v>
      </c>
      <c r="B201" s="124" t="s">
        <v>2875</v>
      </c>
      <c r="C201" s="95">
        <v>44440.652754629627</v>
      </c>
      <c r="D201" s="95" t="s">
        <v>2624</v>
      </c>
      <c r="E201" s="124">
        <v>282</v>
      </c>
      <c r="F201" s="132" t="str">
        <f>VLOOKUP(E201,VIP!$A$2:$O15786,2,0)</f>
        <v>DRBR282</v>
      </c>
      <c r="G201" s="132" t="str">
        <f>VLOOKUP(E201,'LISTADO ATM'!$A$2:$B$900,2,0)</f>
        <v xml:space="preserve">ATM Autobanco Nibaje </v>
      </c>
      <c r="H201" s="132" t="str">
        <f>VLOOKUP(E201,VIP!$A$2:$O20747,7,FALSE)</f>
        <v>Si</v>
      </c>
      <c r="I201" s="132" t="str">
        <f>VLOOKUP(E201,VIP!$A$2:$O12712,8,FALSE)</f>
        <v>Si</v>
      </c>
      <c r="J201" s="132" t="str">
        <f>VLOOKUP(E201,VIP!$A$2:$O12662,8,FALSE)</f>
        <v>Si</v>
      </c>
      <c r="K201" s="132" t="str">
        <f>VLOOKUP(E201,VIP!$A$2:$O16236,6,0)</f>
        <v>NO</v>
      </c>
      <c r="L201" s="138" t="s">
        <v>2876</v>
      </c>
      <c r="M201" s="94" t="s">
        <v>2438</v>
      </c>
      <c r="N201" s="94" t="s">
        <v>2649</v>
      </c>
      <c r="O201" s="132" t="s">
        <v>2625</v>
      </c>
      <c r="P201" s="138"/>
      <c r="Q201" s="94" t="s">
        <v>2876</v>
      </c>
    </row>
    <row r="202" spans="1:22" s="121" customFormat="1" ht="18" x14ac:dyDescent="0.25">
      <c r="A202" s="132" t="str">
        <f>VLOOKUP(E202,'LISTADO ATM'!$A$2:$C$901,3,0)</f>
        <v>DISTRITO NACIONAL</v>
      </c>
      <c r="B202" s="124" t="s">
        <v>2854</v>
      </c>
      <c r="C202" s="95">
        <v>44440.730914351851</v>
      </c>
      <c r="D202" s="95" t="s">
        <v>2174</v>
      </c>
      <c r="E202" s="124">
        <v>976</v>
      </c>
      <c r="F202" s="132" t="str">
        <f>VLOOKUP(E202,VIP!$A$2:$O15769,2,0)</f>
        <v>DRBR24W</v>
      </c>
      <c r="G202" s="132" t="str">
        <f>VLOOKUP(E202,'LISTADO ATM'!$A$2:$B$900,2,0)</f>
        <v xml:space="preserve">ATM Oficina Diamond Plaza I </v>
      </c>
      <c r="H202" s="132" t="str">
        <f>VLOOKUP(E202,VIP!$A$2:$O20730,7,FALSE)</f>
        <v>Si</v>
      </c>
      <c r="I202" s="132" t="str">
        <f>VLOOKUP(E202,VIP!$A$2:$O12695,8,FALSE)</f>
        <v>Si</v>
      </c>
      <c r="J202" s="132" t="str">
        <f>VLOOKUP(E202,VIP!$A$2:$O12645,8,FALSE)</f>
        <v>Si</v>
      </c>
      <c r="K202" s="132" t="str">
        <f>VLOOKUP(E202,VIP!$A$2:$O16219,6,0)</f>
        <v>NO</v>
      </c>
      <c r="L202" s="138" t="s">
        <v>2629</v>
      </c>
      <c r="M202" s="94" t="s">
        <v>2438</v>
      </c>
      <c r="N202" s="94" t="s">
        <v>2444</v>
      </c>
      <c r="O202" s="132" t="s">
        <v>2446</v>
      </c>
      <c r="P202" s="138"/>
      <c r="Q202" s="94" t="s">
        <v>2629</v>
      </c>
    </row>
    <row r="203" spans="1:22" s="121" customFormat="1" ht="18" x14ac:dyDescent="0.25">
      <c r="A203" s="132" t="str">
        <f>VLOOKUP(E203,'LISTADO ATM'!$A$2:$C$901,3,0)</f>
        <v>DISTRITO NACIONAL</v>
      </c>
      <c r="B203" s="124" t="s">
        <v>2676</v>
      </c>
      <c r="C203" s="95">
        <v>44439.784756944442</v>
      </c>
      <c r="D203" s="95" t="s">
        <v>2174</v>
      </c>
      <c r="E203" s="124">
        <v>326</v>
      </c>
      <c r="F203" s="132" t="str">
        <f>VLOOKUP(E203,VIP!$A$2:$O15618,2,0)</f>
        <v>DRBR326</v>
      </c>
      <c r="G203" s="132" t="str">
        <f>VLOOKUP(E203,'LISTADO ATM'!$A$2:$B$900,2,0)</f>
        <v>ATM Autoservicio Jiménez Moya II</v>
      </c>
      <c r="H203" s="132" t="str">
        <f>VLOOKUP(E203,VIP!$A$2:$O20579,7,FALSE)</f>
        <v>Si</v>
      </c>
      <c r="I203" s="132" t="str">
        <f>VLOOKUP(E203,VIP!$A$2:$O12544,8,FALSE)</f>
        <v>Si</v>
      </c>
      <c r="J203" s="132" t="str">
        <f>VLOOKUP(E203,VIP!$A$2:$O12494,8,FALSE)</f>
        <v>Si</v>
      </c>
      <c r="K203" s="132" t="str">
        <f>VLOOKUP(E203,VIP!$A$2:$O16068,6,0)</f>
        <v>NO</v>
      </c>
      <c r="L203" s="138" t="s">
        <v>2622</v>
      </c>
      <c r="M203" s="94" t="s">
        <v>2438</v>
      </c>
      <c r="N203" s="94" t="s">
        <v>2444</v>
      </c>
      <c r="O203" s="132" t="s">
        <v>2446</v>
      </c>
      <c r="P203" s="138" t="s">
        <v>2651</v>
      </c>
      <c r="Q203" s="127" t="s">
        <v>2756</v>
      </c>
    </row>
    <row r="204" spans="1:22" s="121" customFormat="1" ht="18" x14ac:dyDescent="0.25">
      <c r="A204" s="132" t="str">
        <f>VLOOKUP(E204,'LISTADO ATM'!$A$2:$C$901,3,0)</f>
        <v>DISTRITO NACIONAL</v>
      </c>
      <c r="B204" s="124" t="s">
        <v>2747</v>
      </c>
      <c r="C204" s="95">
        <v>44440.046331018515</v>
      </c>
      <c r="D204" s="95" t="s">
        <v>2174</v>
      </c>
      <c r="E204" s="124">
        <v>787</v>
      </c>
      <c r="F204" s="132" t="str">
        <f>VLOOKUP(E204,VIP!$A$2:$O15670,2,0)</f>
        <v>DRBR278</v>
      </c>
      <c r="G204" s="132" t="str">
        <f>VLOOKUP(E204,'LISTADO ATM'!$A$2:$B$900,2,0)</f>
        <v xml:space="preserve">ATM Cafetería CTB II </v>
      </c>
      <c r="H204" s="132" t="str">
        <f>VLOOKUP(E204,VIP!$A$2:$O20631,7,FALSE)</f>
        <v>Si</v>
      </c>
      <c r="I204" s="132" t="str">
        <f>VLOOKUP(E204,VIP!$A$2:$O12596,8,FALSE)</f>
        <v>Si</v>
      </c>
      <c r="J204" s="132" t="str">
        <f>VLOOKUP(E204,VIP!$A$2:$O12546,8,FALSE)</f>
        <v>Si</v>
      </c>
      <c r="K204" s="132" t="str">
        <f>VLOOKUP(E204,VIP!$A$2:$O16120,6,0)</f>
        <v>NO</v>
      </c>
      <c r="L204" s="138" t="s">
        <v>2622</v>
      </c>
      <c r="M204" s="94" t="s">
        <v>2438</v>
      </c>
      <c r="N204" s="94" t="s">
        <v>2444</v>
      </c>
      <c r="O204" s="132" t="s">
        <v>2446</v>
      </c>
      <c r="P204" s="138"/>
      <c r="Q204" s="127" t="s">
        <v>2622</v>
      </c>
    </row>
    <row r="205" spans="1:22" s="121" customFormat="1" ht="18" x14ac:dyDescent="0.25">
      <c r="A205" s="132" t="str">
        <f>VLOOKUP(E205,'LISTADO ATM'!$A$2:$C$901,3,0)</f>
        <v>NORTE</v>
      </c>
      <c r="B205" s="124" t="s">
        <v>2844</v>
      </c>
      <c r="C205" s="95">
        <v>44440.763356481482</v>
      </c>
      <c r="D205" s="95" t="s">
        <v>2175</v>
      </c>
      <c r="E205" s="124">
        <v>157</v>
      </c>
      <c r="F205" s="132" t="str">
        <f>VLOOKUP(E205,VIP!$A$2:$O15759,2,0)</f>
        <v>DRBR157</v>
      </c>
      <c r="G205" s="132" t="str">
        <f>VLOOKUP(E205,'LISTADO ATM'!$A$2:$B$900,2,0)</f>
        <v xml:space="preserve">ATM Oficina Samaná </v>
      </c>
      <c r="H205" s="132" t="str">
        <f>VLOOKUP(E205,VIP!$A$2:$O20720,7,FALSE)</f>
        <v>Si</v>
      </c>
      <c r="I205" s="132" t="str">
        <f>VLOOKUP(E205,VIP!$A$2:$O12685,8,FALSE)</f>
        <v>Si</v>
      </c>
      <c r="J205" s="132" t="str">
        <f>VLOOKUP(E205,VIP!$A$2:$O12635,8,FALSE)</f>
        <v>Si</v>
      </c>
      <c r="K205" s="132" t="str">
        <f>VLOOKUP(E205,VIP!$A$2:$O16209,6,0)</f>
        <v>SI</v>
      </c>
      <c r="L205" s="138" t="s">
        <v>2839</v>
      </c>
      <c r="M205" s="94" t="s">
        <v>2438</v>
      </c>
      <c r="N205" s="94" t="s">
        <v>2444</v>
      </c>
      <c r="O205" s="132" t="s">
        <v>2581</v>
      </c>
      <c r="P205" s="138" t="s">
        <v>2651</v>
      </c>
      <c r="Q205" s="94" t="s">
        <v>2839</v>
      </c>
    </row>
    <row r="206" spans="1:22" ht="18" x14ac:dyDescent="0.25">
      <c r="A206" s="132" t="str">
        <f>VLOOKUP(E206,'LISTADO ATM'!$A$2:$C$901,3,0)</f>
        <v>SUR</v>
      </c>
      <c r="B206" s="124" t="s">
        <v>2838</v>
      </c>
      <c r="C206" s="95">
        <v>44440.765590277777</v>
      </c>
      <c r="D206" s="95" t="s">
        <v>2174</v>
      </c>
      <c r="E206" s="124">
        <v>584</v>
      </c>
      <c r="F206" s="132" t="str">
        <f>VLOOKUP(E206,VIP!$A$2:$O15755,2,0)</f>
        <v>DRBR404</v>
      </c>
      <c r="G206" s="132" t="str">
        <f>VLOOKUP(E206,'LISTADO ATM'!$A$2:$B$900,2,0)</f>
        <v xml:space="preserve">ATM Oficina San Cristóbal I </v>
      </c>
      <c r="H206" s="132" t="str">
        <f>VLOOKUP(E206,VIP!$A$2:$O20716,7,FALSE)</f>
        <v>Si</v>
      </c>
      <c r="I206" s="132" t="str">
        <f>VLOOKUP(E206,VIP!$A$2:$O12681,8,FALSE)</f>
        <v>Si</v>
      </c>
      <c r="J206" s="132" t="str">
        <f>VLOOKUP(E206,VIP!$A$2:$O12631,8,FALSE)</f>
        <v>Si</v>
      </c>
      <c r="K206" s="132" t="str">
        <f>VLOOKUP(E206,VIP!$A$2:$O16205,6,0)</f>
        <v>SI</v>
      </c>
      <c r="L206" s="138" t="s">
        <v>2839</v>
      </c>
      <c r="M206" s="94" t="s">
        <v>2438</v>
      </c>
      <c r="N206" s="94" t="s">
        <v>2444</v>
      </c>
      <c r="O206" s="132" t="s">
        <v>2446</v>
      </c>
      <c r="P206" s="138" t="s">
        <v>2651</v>
      </c>
      <c r="Q206" s="94" t="s">
        <v>2839</v>
      </c>
      <c r="R206" s="100"/>
      <c r="S206" s="100"/>
      <c r="T206" s="100"/>
      <c r="U206" s="145"/>
      <c r="V206" s="69"/>
    </row>
    <row r="207" spans="1:22" ht="18" x14ac:dyDescent="0.25">
      <c r="A207" s="132" t="str">
        <f>VLOOKUP(E207,'LISTADO ATM'!$A$2:$C$901,3,0)</f>
        <v>ESTE</v>
      </c>
      <c r="B207" s="124" t="s">
        <v>2657</v>
      </c>
      <c r="C207" s="95">
        <v>44439.581354166665</v>
      </c>
      <c r="D207" s="95" t="s">
        <v>2441</v>
      </c>
      <c r="E207" s="124">
        <v>16</v>
      </c>
      <c r="F207" s="132" t="str">
        <f>VLOOKUP(E207,VIP!$A$2:$O15580,2,0)</f>
        <v>DRBR046</v>
      </c>
      <c r="G207" s="132" t="str">
        <f>VLOOKUP(E207,'LISTADO ATM'!$A$2:$B$900,2,0)</f>
        <v>ATM Estación Texaco Sabana de la Mar</v>
      </c>
      <c r="H207" s="132" t="str">
        <f>VLOOKUP(E207,VIP!$A$2:$O20541,7,FALSE)</f>
        <v>Si</v>
      </c>
      <c r="I207" s="132" t="str">
        <f>VLOOKUP(E207,VIP!$A$2:$O12506,8,FALSE)</f>
        <v>Si</v>
      </c>
      <c r="J207" s="132" t="str">
        <f>VLOOKUP(E207,VIP!$A$2:$O12456,8,FALSE)</f>
        <v>Si</v>
      </c>
      <c r="K207" s="132" t="str">
        <f>VLOOKUP(E207,VIP!$A$2:$O16030,6,0)</f>
        <v>NO</v>
      </c>
      <c r="L207" s="138" t="s">
        <v>2410</v>
      </c>
      <c r="M207" s="94" t="s">
        <v>2438</v>
      </c>
      <c r="N207" s="94" t="s">
        <v>2444</v>
      </c>
      <c r="O207" s="132" t="s">
        <v>2445</v>
      </c>
      <c r="P207" s="138"/>
      <c r="Q207" s="127" t="s">
        <v>2410</v>
      </c>
      <c r="R207" s="100"/>
      <c r="S207" s="100"/>
      <c r="T207" s="100"/>
      <c r="U207" s="145"/>
      <c r="V207" s="69"/>
    </row>
    <row r="208" spans="1:22" ht="18" x14ac:dyDescent="0.25">
      <c r="A208" s="132" t="str">
        <f>VLOOKUP(E208,'LISTADO ATM'!$A$2:$C$901,3,0)</f>
        <v>DISTRITO NACIONAL</v>
      </c>
      <c r="B208" s="124" t="s">
        <v>2731</v>
      </c>
      <c r="C208" s="95">
        <v>44440.180960648147</v>
      </c>
      <c r="D208" s="95" t="s">
        <v>2441</v>
      </c>
      <c r="E208" s="124">
        <v>147</v>
      </c>
      <c r="F208" s="132" t="str">
        <f>VLOOKUP(E208,VIP!$A$2:$O15598,2,0)</f>
        <v>DRBR147</v>
      </c>
      <c r="G208" s="132" t="str">
        <f>VLOOKUP(E208,'LISTADO ATM'!$A$2:$B$900,2,0)</f>
        <v xml:space="preserve">ATM Kiosco Megacentro I </v>
      </c>
      <c r="H208" s="132" t="str">
        <f>VLOOKUP(E208,VIP!$A$2:$O20559,7,FALSE)</f>
        <v>Si</v>
      </c>
      <c r="I208" s="132" t="str">
        <f>VLOOKUP(E208,VIP!$A$2:$O12524,8,FALSE)</f>
        <v>Si</v>
      </c>
      <c r="J208" s="132" t="str">
        <f>VLOOKUP(E208,VIP!$A$2:$O12474,8,FALSE)</f>
        <v>Si</v>
      </c>
      <c r="K208" s="132" t="str">
        <f>VLOOKUP(E208,VIP!$A$2:$O16048,6,0)</f>
        <v>NO</v>
      </c>
      <c r="L208" s="138" t="s">
        <v>2410</v>
      </c>
      <c r="M208" s="94" t="s">
        <v>2438</v>
      </c>
      <c r="N208" s="94" t="s">
        <v>2444</v>
      </c>
      <c r="O208" s="132" t="s">
        <v>2445</v>
      </c>
      <c r="P208" s="138"/>
      <c r="Q208" s="127" t="s">
        <v>2410</v>
      </c>
      <c r="R208" s="100"/>
      <c r="S208" s="100"/>
      <c r="T208" s="100"/>
      <c r="U208" s="145"/>
      <c r="V208" s="69"/>
    </row>
    <row r="209" spans="1:22" ht="18" x14ac:dyDescent="0.25">
      <c r="A209" s="132" t="str">
        <f>VLOOKUP(E209,'LISTADO ATM'!$A$2:$C$901,3,0)</f>
        <v>DISTRITO NACIONAL</v>
      </c>
      <c r="B209" s="124" t="s">
        <v>2709</v>
      </c>
      <c r="C209" s="95">
        <v>44439.82540509259</v>
      </c>
      <c r="D209" s="95" t="s">
        <v>2460</v>
      </c>
      <c r="E209" s="124">
        <v>169</v>
      </c>
      <c r="F209" s="132" t="str">
        <f>VLOOKUP(E209,VIP!$A$2:$O15602,2,0)</f>
        <v>DRBR169</v>
      </c>
      <c r="G209" s="132" t="str">
        <f>VLOOKUP(E209,'LISTADO ATM'!$A$2:$B$900,2,0)</f>
        <v xml:space="preserve">ATM Oficina Caonabo </v>
      </c>
      <c r="H209" s="132" t="str">
        <f>VLOOKUP(E209,VIP!$A$2:$O20563,7,FALSE)</f>
        <v>Si</v>
      </c>
      <c r="I209" s="132" t="str">
        <f>VLOOKUP(E209,VIP!$A$2:$O12528,8,FALSE)</f>
        <v>Si</v>
      </c>
      <c r="J209" s="132" t="str">
        <f>VLOOKUP(E209,VIP!$A$2:$O12478,8,FALSE)</f>
        <v>Si</v>
      </c>
      <c r="K209" s="132" t="str">
        <f>VLOOKUP(E209,VIP!$A$2:$O16052,6,0)</f>
        <v>NO</v>
      </c>
      <c r="L209" s="138" t="s">
        <v>2410</v>
      </c>
      <c r="M209" s="94" t="s">
        <v>2438</v>
      </c>
      <c r="N209" s="94" t="s">
        <v>2444</v>
      </c>
      <c r="O209" s="132" t="s">
        <v>2461</v>
      </c>
      <c r="P209" s="138"/>
      <c r="Q209" s="127" t="s">
        <v>2410</v>
      </c>
      <c r="R209" s="100"/>
      <c r="S209" s="100"/>
      <c r="T209" s="100"/>
      <c r="U209" s="145"/>
      <c r="V209" s="69"/>
    </row>
    <row r="210" spans="1:22" ht="18" x14ac:dyDescent="0.25">
      <c r="A210" s="132" t="str">
        <f>VLOOKUP(E210,'LISTADO ATM'!$A$2:$C$901,3,0)</f>
        <v>NORTE</v>
      </c>
      <c r="B210" s="124" t="s">
        <v>2796</v>
      </c>
      <c r="C210" s="95">
        <v>44440.548310185186</v>
      </c>
      <c r="D210" s="95" t="s">
        <v>2460</v>
      </c>
      <c r="E210" s="124">
        <v>266</v>
      </c>
      <c r="F210" s="132" t="str">
        <f>VLOOKUP(E210,VIP!$A$2:$O15730,2,0)</f>
        <v>DRBR266</v>
      </c>
      <c r="G210" s="132" t="str">
        <f>VLOOKUP(E210,'LISTADO ATM'!$A$2:$B$900,2,0)</f>
        <v xml:space="preserve">ATM Oficina Villa Francisca </v>
      </c>
      <c r="H210" s="132" t="str">
        <f>VLOOKUP(E210,VIP!$A$2:$O20691,7,FALSE)</f>
        <v>Si</v>
      </c>
      <c r="I210" s="132" t="str">
        <f>VLOOKUP(E210,VIP!$A$2:$O12656,8,FALSE)</f>
        <v>Si</v>
      </c>
      <c r="J210" s="132" t="str">
        <f>VLOOKUP(E210,VIP!$A$2:$O12606,8,FALSE)</f>
        <v>Si</v>
      </c>
      <c r="K210" s="132" t="str">
        <f>VLOOKUP(E210,VIP!$A$2:$O16180,6,0)</f>
        <v>NO</v>
      </c>
      <c r="L210" s="138" t="s">
        <v>2410</v>
      </c>
      <c r="M210" s="94" t="s">
        <v>2438</v>
      </c>
      <c r="N210" s="94" t="s">
        <v>2444</v>
      </c>
      <c r="O210" s="132" t="s">
        <v>2781</v>
      </c>
      <c r="P210" s="138"/>
      <c r="Q210" s="94" t="s">
        <v>2410</v>
      </c>
      <c r="R210" s="100"/>
      <c r="S210" s="100"/>
      <c r="T210" s="100"/>
      <c r="U210" s="145"/>
      <c r="V210" s="69"/>
    </row>
    <row r="211" spans="1:22" ht="18" x14ac:dyDescent="0.25">
      <c r="A211" s="132" t="str">
        <f>VLOOKUP(E211,'LISTADO ATM'!$A$2:$C$901,3,0)</f>
        <v>ESTE</v>
      </c>
      <c r="B211" s="124" t="s">
        <v>2728</v>
      </c>
      <c r="C211" s="95">
        <v>44440.188287037039</v>
      </c>
      <c r="D211" s="95" t="s">
        <v>2460</v>
      </c>
      <c r="E211" s="124">
        <v>293</v>
      </c>
      <c r="F211" s="132" t="str">
        <f>VLOOKUP(E211,VIP!$A$2:$O15616,2,0)</f>
        <v>DRBR293</v>
      </c>
      <c r="G211" s="132" t="str">
        <f>VLOOKUP(E211,'LISTADO ATM'!$A$2:$B$900,2,0)</f>
        <v xml:space="preserve">ATM S/M Nueva Visión (San Pedro) </v>
      </c>
      <c r="H211" s="132" t="str">
        <f>VLOOKUP(E211,VIP!$A$2:$O20577,7,FALSE)</f>
        <v>Si</v>
      </c>
      <c r="I211" s="132" t="str">
        <f>VLOOKUP(E211,VIP!$A$2:$O12542,8,FALSE)</f>
        <v>Si</v>
      </c>
      <c r="J211" s="132" t="str">
        <f>VLOOKUP(E211,VIP!$A$2:$O12492,8,FALSE)</f>
        <v>Si</v>
      </c>
      <c r="K211" s="132" t="str">
        <f>VLOOKUP(E211,VIP!$A$2:$O16066,6,0)</f>
        <v>NO</v>
      </c>
      <c r="L211" s="138" t="s">
        <v>2410</v>
      </c>
      <c r="M211" s="94" t="s">
        <v>2438</v>
      </c>
      <c r="N211" s="94" t="s">
        <v>2444</v>
      </c>
      <c r="O211" s="132" t="s">
        <v>2461</v>
      </c>
      <c r="P211" s="138"/>
      <c r="Q211" s="127" t="s">
        <v>2410</v>
      </c>
      <c r="R211" s="100"/>
      <c r="S211" s="100"/>
      <c r="T211" s="100"/>
      <c r="U211" s="145"/>
      <c r="V211" s="69"/>
    </row>
    <row r="212" spans="1:22" ht="18" x14ac:dyDescent="0.25">
      <c r="A212" s="132" t="str">
        <f>VLOOKUP(E212,'LISTADO ATM'!$A$2:$C$901,3,0)</f>
        <v>ESTE</v>
      </c>
      <c r="B212" s="124" t="s">
        <v>2768</v>
      </c>
      <c r="C212" s="95">
        <v>44440.415706018517</v>
      </c>
      <c r="D212" s="95" t="s">
        <v>2460</v>
      </c>
      <c r="E212" s="124">
        <v>429</v>
      </c>
      <c r="F212" s="132" t="str">
        <f>VLOOKUP(E212,VIP!$A$2:$O15712,2,0)</f>
        <v>DRBR429</v>
      </c>
      <c r="G212" s="132" t="str">
        <f>VLOOKUP(E212,'LISTADO ATM'!$A$2:$B$900,2,0)</f>
        <v xml:space="preserve">ATM Oficina Jumbo La Romana </v>
      </c>
      <c r="H212" s="132" t="str">
        <f>VLOOKUP(E212,VIP!$A$2:$O20673,7,FALSE)</f>
        <v>Si</v>
      </c>
      <c r="I212" s="132" t="str">
        <f>VLOOKUP(E212,VIP!$A$2:$O12638,8,FALSE)</f>
        <v>Si</v>
      </c>
      <c r="J212" s="132" t="str">
        <f>VLOOKUP(E212,VIP!$A$2:$O12588,8,FALSE)</f>
        <v>Si</v>
      </c>
      <c r="K212" s="132" t="str">
        <f>VLOOKUP(E212,VIP!$A$2:$O16162,6,0)</f>
        <v>NO</v>
      </c>
      <c r="L212" s="138" t="s">
        <v>2410</v>
      </c>
      <c r="M212" s="94" t="s">
        <v>2438</v>
      </c>
      <c r="N212" s="94" t="s">
        <v>2444</v>
      </c>
      <c r="O212" s="132" t="s">
        <v>2781</v>
      </c>
      <c r="P212" s="138"/>
      <c r="Q212" s="127" t="s">
        <v>2410</v>
      </c>
      <c r="R212" s="100"/>
      <c r="S212" s="100"/>
      <c r="T212" s="100"/>
      <c r="U212" s="145"/>
      <c r="V212" s="69"/>
    </row>
    <row r="213" spans="1:22" ht="18" x14ac:dyDescent="0.25">
      <c r="A213" s="132" t="str">
        <f>VLOOKUP(E213,'LISTADO ATM'!$A$2:$C$901,3,0)</f>
        <v>DISTRITO NACIONAL</v>
      </c>
      <c r="B213" s="124" t="s">
        <v>2646</v>
      </c>
      <c r="C213" s="95">
        <v>44439.366261574076</v>
      </c>
      <c r="D213" s="95" t="s">
        <v>2441</v>
      </c>
      <c r="E213" s="124">
        <v>553</v>
      </c>
      <c r="F213" s="132" t="str">
        <f>VLOOKUP(E213,VIP!$A$2:$O15568,2,0)</f>
        <v>DRBR270</v>
      </c>
      <c r="G213" s="132" t="str">
        <f>VLOOKUP(E213,'LISTADO ATM'!$A$2:$B$900,2,0)</f>
        <v>ATM Centro de Caja Las Américas (RETIRADO)</v>
      </c>
      <c r="H213" s="132" t="str">
        <f>VLOOKUP(E213,VIP!$A$2:$O20529,7,FALSE)</f>
        <v>Si</v>
      </c>
      <c r="I213" s="132" t="str">
        <f>VLOOKUP(E213,VIP!$A$2:$O12494,8,FALSE)</f>
        <v>No</v>
      </c>
      <c r="J213" s="132" t="str">
        <f>VLOOKUP(E213,VIP!$A$2:$O12444,8,FALSE)</f>
        <v>No</v>
      </c>
      <c r="K213" s="132" t="str">
        <f>VLOOKUP(E213,VIP!$A$2:$O16018,6,0)</f>
        <v>NO</v>
      </c>
      <c r="L213" s="138" t="s">
        <v>2410</v>
      </c>
      <c r="M213" s="94" t="s">
        <v>2438</v>
      </c>
      <c r="N213" s="143" t="s">
        <v>2649</v>
      </c>
      <c r="O213" s="132" t="s">
        <v>2445</v>
      </c>
      <c r="P213" s="138"/>
      <c r="Q213" s="127" t="s">
        <v>2410</v>
      </c>
      <c r="R213" s="100"/>
      <c r="S213" s="100"/>
      <c r="T213" s="100"/>
      <c r="U213" s="145"/>
      <c r="V213" s="69"/>
    </row>
    <row r="214" spans="1:22" ht="18" x14ac:dyDescent="0.25">
      <c r="A214" s="132" t="str">
        <f>VLOOKUP(E214,'LISTADO ATM'!$A$2:$C$901,3,0)</f>
        <v>DISTRITO NACIONAL</v>
      </c>
      <c r="B214" s="124">
        <v>3336009199</v>
      </c>
      <c r="C214" s="95">
        <v>44440.256249999999</v>
      </c>
      <c r="D214" s="95" t="s">
        <v>2441</v>
      </c>
      <c r="E214" s="124">
        <v>563</v>
      </c>
      <c r="F214" s="132" t="str">
        <f>VLOOKUP(E214,VIP!$A$2:$O15569,2,0)</f>
        <v>DRBR233</v>
      </c>
      <c r="G214" s="132" t="str">
        <f>VLOOKUP(E214,'LISTADO ATM'!$A$2:$B$900,2,0)</f>
        <v xml:space="preserve">ATM Base Aérea San Isidro </v>
      </c>
      <c r="H214" s="132" t="str">
        <f>VLOOKUP(E214,VIP!$A$2:$O20530,7,FALSE)</f>
        <v>Si</v>
      </c>
      <c r="I214" s="132" t="str">
        <f>VLOOKUP(E214,VIP!$A$2:$O12495,8,FALSE)</f>
        <v>Si</v>
      </c>
      <c r="J214" s="132" t="str">
        <f>VLOOKUP(E214,VIP!$A$2:$O12445,8,FALSE)</f>
        <v>Si</v>
      </c>
      <c r="K214" s="132" t="str">
        <f>VLOOKUP(E214,VIP!$A$2:$O16019,6,0)</f>
        <v>NO</v>
      </c>
      <c r="L214" s="138" t="s">
        <v>2410</v>
      </c>
      <c r="M214" s="94" t="s">
        <v>2438</v>
      </c>
      <c r="N214" s="94" t="s">
        <v>2444</v>
      </c>
      <c r="O214" s="132" t="s">
        <v>2445</v>
      </c>
      <c r="P214" s="138"/>
      <c r="Q214" s="127" t="s">
        <v>2410</v>
      </c>
      <c r="R214" s="100"/>
      <c r="S214" s="100"/>
      <c r="T214" s="100"/>
      <c r="U214" s="145"/>
      <c r="V214" s="69"/>
    </row>
    <row r="215" spans="1:22" ht="18" x14ac:dyDescent="0.25">
      <c r="A215" s="132" t="str">
        <f>VLOOKUP(E215,'LISTADO ATM'!$A$2:$C$901,3,0)</f>
        <v>ESTE</v>
      </c>
      <c r="B215" s="124" t="s">
        <v>2828</v>
      </c>
      <c r="C215" s="95">
        <v>44440.610081018516</v>
      </c>
      <c r="D215" s="95" t="s">
        <v>2460</v>
      </c>
      <c r="E215" s="124">
        <v>608</v>
      </c>
      <c r="F215" s="132" t="str">
        <f>VLOOKUP(E215,VIP!$A$2:$O15757,2,0)</f>
        <v>DRBR305</v>
      </c>
      <c r="G215" s="132" t="str">
        <f>VLOOKUP(E215,'LISTADO ATM'!$A$2:$B$900,2,0)</f>
        <v xml:space="preserve">ATM Oficina Jumbo (San Pedro) </v>
      </c>
      <c r="H215" s="132" t="str">
        <f>VLOOKUP(E215,VIP!$A$2:$O20718,7,FALSE)</f>
        <v>Si</v>
      </c>
      <c r="I215" s="132" t="str">
        <f>VLOOKUP(E215,VIP!$A$2:$O12683,8,FALSE)</f>
        <v>Si</v>
      </c>
      <c r="J215" s="132" t="str">
        <f>VLOOKUP(E215,VIP!$A$2:$O12633,8,FALSE)</f>
        <v>Si</v>
      </c>
      <c r="K215" s="132" t="str">
        <f>VLOOKUP(E215,VIP!$A$2:$O16207,6,0)</f>
        <v>SI</v>
      </c>
      <c r="L215" s="138" t="s">
        <v>2410</v>
      </c>
      <c r="M215" s="94" t="s">
        <v>2438</v>
      </c>
      <c r="N215" s="94" t="s">
        <v>2444</v>
      </c>
      <c r="O215" s="132" t="s">
        <v>2781</v>
      </c>
      <c r="P215" s="138"/>
      <c r="Q215" s="94" t="s">
        <v>2410</v>
      </c>
      <c r="R215" s="100"/>
      <c r="S215" s="100"/>
      <c r="T215" s="100"/>
      <c r="U215" s="145"/>
      <c r="V215" s="69"/>
    </row>
    <row r="216" spans="1:22" ht="18" x14ac:dyDescent="0.25">
      <c r="A216" s="132" t="str">
        <f>VLOOKUP(E216,'LISTADO ATM'!$A$2:$C$901,3,0)</f>
        <v>NORTE</v>
      </c>
      <c r="B216" s="124" t="s">
        <v>2766</v>
      </c>
      <c r="C216" s="95">
        <v>44440.425069444442</v>
      </c>
      <c r="D216" s="95" t="s">
        <v>2624</v>
      </c>
      <c r="E216" s="124">
        <v>740</v>
      </c>
      <c r="F216" s="132" t="str">
        <f>VLOOKUP(E216,VIP!$A$2:$O15710,2,0)</f>
        <v>DRBR109</v>
      </c>
      <c r="G216" s="132" t="str">
        <f>VLOOKUP(E216,'LISTADO ATM'!$A$2:$B$900,2,0)</f>
        <v xml:space="preserve">ATM EDENORTE (Santiago) </v>
      </c>
      <c r="H216" s="132" t="str">
        <f>VLOOKUP(E216,VIP!$A$2:$O20671,7,FALSE)</f>
        <v>Si</v>
      </c>
      <c r="I216" s="132" t="str">
        <f>VLOOKUP(E216,VIP!$A$2:$O12636,8,FALSE)</f>
        <v>Si</v>
      </c>
      <c r="J216" s="132" t="str">
        <f>VLOOKUP(E216,VIP!$A$2:$O12586,8,FALSE)</f>
        <v>Si</v>
      </c>
      <c r="K216" s="132" t="str">
        <f>VLOOKUP(E216,VIP!$A$2:$O16160,6,0)</f>
        <v>NO</v>
      </c>
      <c r="L216" s="138" t="s">
        <v>2410</v>
      </c>
      <c r="M216" s="94" t="s">
        <v>2438</v>
      </c>
      <c r="N216" s="94" t="s">
        <v>2444</v>
      </c>
      <c r="O216" s="132" t="s">
        <v>2625</v>
      </c>
      <c r="P216" s="138"/>
      <c r="Q216" s="127" t="s">
        <v>2410</v>
      </c>
      <c r="R216" s="100"/>
      <c r="S216" s="100"/>
      <c r="T216" s="100"/>
      <c r="U216" s="145"/>
      <c r="V216" s="69"/>
    </row>
    <row r="217" spans="1:22" ht="18" x14ac:dyDescent="0.25">
      <c r="A217" s="132" t="str">
        <f>VLOOKUP(E217,'LISTADO ATM'!$A$2:$C$901,3,0)</f>
        <v>DISTRITO NACIONAL</v>
      </c>
      <c r="B217" s="124" t="s">
        <v>2751</v>
      </c>
      <c r="C217" s="95">
        <v>44440.25277777778</v>
      </c>
      <c r="D217" s="95" t="s">
        <v>2441</v>
      </c>
      <c r="E217" s="124">
        <v>896</v>
      </c>
      <c r="F217" s="132" t="str">
        <f>VLOOKUP(E217,VIP!$A$2:$O15573,2,0)</f>
        <v>DRBR896</v>
      </c>
      <c r="G217" s="132" t="str">
        <f>VLOOKUP(E217,'LISTADO ATM'!$A$2:$B$900,2,0)</f>
        <v xml:space="preserve">ATM Campamento Militar 16 de Agosto I </v>
      </c>
      <c r="H217" s="132" t="str">
        <f>VLOOKUP(E217,VIP!$A$2:$O20534,7,FALSE)</f>
        <v>Si</v>
      </c>
      <c r="I217" s="132" t="str">
        <f>VLOOKUP(E217,VIP!$A$2:$O12499,8,FALSE)</f>
        <v>Si</v>
      </c>
      <c r="J217" s="132" t="str">
        <f>VLOOKUP(E217,VIP!$A$2:$O12449,8,FALSE)</f>
        <v>Si</v>
      </c>
      <c r="K217" s="132" t="str">
        <f>VLOOKUP(E217,VIP!$A$2:$O16023,6,0)</f>
        <v>NO</v>
      </c>
      <c r="L217" s="138" t="s">
        <v>2410</v>
      </c>
      <c r="M217" s="94" t="s">
        <v>2438</v>
      </c>
      <c r="N217" s="94" t="s">
        <v>2444</v>
      </c>
      <c r="O217" s="132" t="s">
        <v>2445</v>
      </c>
      <c r="P217" s="138"/>
      <c r="Q217" s="127" t="s">
        <v>2410</v>
      </c>
      <c r="R217" s="100"/>
      <c r="S217" s="100"/>
      <c r="T217" s="100"/>
      <c r="U217" s="145"/>
      <c r="V217" s="69"/>
    </row>
    <row r="218" spans="1:22" ht="18" x14ac:dyDescent="0.25">
      <c r="A218" s="132" t="str">
        <f>VLOOKUP(E218,'LISTADO ATM'!$A$2:$C$901,3,0)</f>
        <v>NORTE</v>
      </c>
      <c r="B218" s="124" t="s">
        <v>2716</v>
      </c>
      <c r="C218" s="95">
        <v>44440.235543981478</v>
      </c>
      <c r="D218" s="95" t="s">
        <v>2460</v>
      </c>
      <c r="E218" s="124">
        <v>903</v>
      </c>
      <c r="F218" s="132" t="str">
        <f>VLOOKUP(E218,VIP!$A$2:$O15682,2,0)</f>
        <v>DRBR903</v>
      </c>
      <c r="G218" s="132" t="str">
        <f>VLOOKUP(E218,'LISTADO ATM'!$A$2:$B$900,2,0)</f>
        <v xml:space="preserve">ATM Oficina La Vega Real I </v>
      </c>
      <c r="H218" s="132" t="str">
        <f>VLOOKUP(E218,VIP!$A$2:$O20643,7,FALSE)</f>
        <v>Si</v>
      </c>
      <c r="I218" s="132" t="str">
        <f>VLOOKUP(E218,VIP!$A$2:$O12608,8,FALSE)</f>
        <v>Si</v>
      </c>
      <c r="J218" s="132" t="str">
        <f>VLOOKUP(E218,VIP!$A$2:$O12558,8,FALSE)</f>
        <v>Si</v>
      </c>
      <c r="K218" s="132" t="str">
        <f>VLOOKUP(E218,VIP!$A$2:$O16132,6,0)</f>
        <v>NO</v>
      </c>
      <c r="L218" s="138" t="s">
        <v>2410</v>
      </c>
      <c r="M218" s="94" t="s">
        <v>2438</v>
      </c>
      <c r="N218" s="94" t="s">
        <v>2444</v>
      </c>
      <c r="O218" s="132" t="s">
        <v>2461</v>
      </c>
      <c r="P218" s="138"/>
      <c r="Q218" s="127" t="s">
        <v>2410</v>
      </c>
      <c r="R218" s="100"/>
      <c r="S218" s="100"/>
      <c r="T218" s="100"/>
      <c r="U218" s="145"/>
      <c r="V218" s="69"/>
    </row>
    <row r="219" spans="1:22" ht="18" x14ac:dyDescent="0.25">
      <c r="A219" s="132" t="str">
        <f>VLOOKUP(E219,'LISTADO ATM'!$A$2:$C$901,3,0)</f>
        <v>DISTRITO NACIONAL</v>
      </c>
      <c r="B219" s="124" t="s">
        <v>2708</v>
      </c>
      <c r="C219" s="95">
        <v>44439.826018518521</v>
      </c>
      <c r="D219" s="95" t="s">
        <v>2460</v>
      </c>
      <c r="E219" s="124">
        <v>976</v>
      </c>
      <c r="F219" s="132" t="str">
        <f>VLOOKUP(E219,VIP!$A$2:$O15698,2,0)</f>
        <v>DRBR24W</v>
      </c>
      <c r="G219" s="132" t="str">
        <f>VLOOKUP(E219,'LISTADO ATM'!$A$2:$B$900,2,0)</f>
        <v xml:space="preserve">ATM Oficina Diamond Plaza I </v>
      </c>
      <c r="H219" s="132" t="str">
        <f>VLOOKUP(E219,VIP!$A$2:$O20659,7,FALSE)</f>
        <v>Si</v>
      </c>
      <c r="I219" s="132" t="str">
        <f>VLOOKUP(E219,VIP!$A$2:$O12624,8,FALSE)</f>
        <v>Si</v>
      </c>
      <c r="J219" s="132" t="str">
        <f>VLOOKUP(E219,VIP!$A$2:$O12574,8,FALSE)</f>
        <v>Si</v>
      </c>
      <c r="K219" s="132" t="str">
        <f>VLOOKUP(E219,VIP!$A$2:$O16148,6,0)</f>
        <v>NO</v>
      </c>
      <c r="L219" s="138" t="s">
        <v>2410</v>
      </c>
      <c r="M219" s="94" t="s">
        <v>2438</v>
      </c>
      <c r="N219" s="94" t="s">
        <v>2444</v>
      </c>
      <c r="O219" s="132" t="s">
        <v>2461</v>
      </c>
      <c r="P219" s="138"/>
      <c r="Q219" s="127" t="s">
        <v>2410</v>
      </c>
      <c r="R219" s="100"/>
      <c r="S219" s="100"/>
      <c r="T219" s="100"/>
      <c r="U219" s="145"/>
      <c r="V219" s="69"/>
    </row>
    <row r="220" spans="1:22" ht="18" x14ac:dyDescent="0.25">
      <c r="A220" s="132" t="str">
        <f>VLOOKUP(E220,'LISTADO ATM'!$A$2:$C$901,3,0)</f>
        <v>DISTRITO NACIONAL</v>
      </c>
      <c r="B220" s="124" t="s">
        <v>2853</v>
      </c>
      <c r="C220" s="95">
        <v>44440.732870370368</v>
      </c>
      <c r="D220" s="95" t="s">
        <v>2441</v>
      </c>
      <c r="E220" s="124">
        <v>54</v>
      </c>
      <c r="F220" s="132" t="str">
        <f>VLOOKUP(E220,VIP!$A$2:$O15768,2,0)</f>
        <v>DRBR054</v>
      </c>
      <c r="G220" s="132" t="str">
        <f>VLOOKUP(E220,'LISTADO ATM'!$A$2:$B$900,2,0)</f>
        <v xml:space="preserve">ATM Autoservicio Galería 360 </v>
      </c>
      <c r="H220" s="132" t="str">
        <f>VLOOKUP(E220,VIP!$A$2:$O20729,7,FALSE)</f>
        <v>Si</v>
      </c>
      <c r="I220" s="132" t="str">
        <f>VLOOKUP(E220,VIP!$A$2:$O12694,8,FALSE)</f>
        <v>Si</v>
      </c>
      <c r="J220" s="132" t="str">
        <f>VLOOKUP(E220,VIP!$A$2:$O12644,8,FALSE)</f>
        <v>Si</v>
      </c>
      <c r="K220" s="132" t="str">
        <f>VLOOKUP(E220,VIP!$A$2:$O16218,6,0)</f>
        <v>NO</v>
      </c>
      <c r="L220" s="138" t="s">
        <v>2410</v>
      </c>
      <c r="M220" s="94" t="s">
        <v>2438</v>
      </c>
      <c r="N220" s="94" t="s">
        <v>2444</v>
      </c>
      <c r="O220" s="132" t="s">
        <v>2445</v>
      </c>
      <c r="P220" s="138"/>
      <c r="Q220" s="94" t="s">
        <v>2410</v>
      </c>
      <c r="R220" s="100"/>
      <c r="S220" s="100"/>
      <c r="T220" s="100"/>
      <c r="U220" s="145"/>
      <c r="V220" s="69"/>
    </row>
    <row r="221" spans="1:22" ht="18" x14ac:dyDescent="0.25">
      <c r="A221" s="132" t="str">
        <f>VLOOKUP(E221,'LISTADO ATM'!$A$2:$C$901,3,0)</f>
        <v>NORTE</v>
      </c>
      <c r="B221" s="124" t="s">
        <v>2868</v>
      </c>
      <c r="C221" s="95">
        <v>44440.68209490741</v>
      </c>
      <c r="D221" s="95" t="s">
        <v>2460</v>
      </c>
      <c r="E221" s="124">
        <v>77</v>
      </c>
      <c r="F221" s="132" t="str">
        <f>VLOOKUP(E221,VIP!$A$2:$O15781,2,0)</f>
        <v>DRBR077</v>
      </c>
      <c r="G221" s="132" t="str">
        <f>VLOOKUP(E221,'LISTADO ATM'!$A$2:$B$900,2,0)</f>
        <v xml:space="preserve">ATM Oficina Cruce de Imbert </v>
      </c>
      <c r="H221" s="132" t="str">
        <f>VLOOKUP(E221,VIP!$A$2:$O20742,7,FALSE)</f>
        <v>Si</v>
      </c>
      <c r="I221" s="132" t="str">
        <f>VLOOKUP(E221,VIP!$A$2:$O12707,8,FALSE)</f>
        <v>Si</v>
      </c>
      <c r="J221" s="132" t="str">
        <f>VLOOKUP(E221,VIP!$A$2:$O12657,8,FALSE)</f>
        <v>Si</v>
      </c>
      <c r="K221" s="132" t="str">
        <f>VLOOKUP(E221,VIP!$A$2:$O16231,6,0)</f>
        <v>SI</v>
      </c>
      <c r="L221" s="138" t="s">
        <v>2410</v>
      </c>
      <c r="M221" s="94" t="s">
        <v>2438</v>
      </c>
      <c r="N221" s="94" t="s">
        <v>2444</v>
      </c>
      <c r="O221" s="132" t="s">
        <v>2640</v>
      </c>
      <c r="P221" s="138"/>
      <c r="Q221" s="94" t="s">
        <v>2410</v>
      </c>
      <c r="R221" s="100"/>
      <c r="S221" s="100"/>
      <c r="T221" s="100"/>
      <c r="U221" s="145"/>
      <c r="V221" s="69"/>
    </row>
    <row r="222" spans="1:22" ht="18" x14ac:dyDescent="0.25">
      <c r="A222" s="132" t="str">
        <f>VLOOKUP(E222,'LISTADO ATM'!$A$2:$C$901,3,0)</f>
        <v>ESTE</v>
      </c>
      <c r="B222" s="124" t="s">
        <v>2852</v>
      </c>
      <c r="C222" s="95">
        <v>44440.744317129633</v>
      </c>
      <c r="D222" s="95" t="s">
        <v>2460</v>
      </c>
      <c r="E222" s="124">
        <v>114</v>
      </c>
      <c r="F222" s="132" t="str">
        <f>VLOOKUP(E222,VIP!$A$2:$O15767,2,0)</f>
        <v>DRBR114</v>
      </c>
      <c r="G222" s="132" t="str">
        <f>VLOOKUP(E222,'LISTADO ATM'!$A$2:$B$900,2,0)</f>
        <v xml:space="preserve">ATM Oficina Hato Mayor </v>
      </c>
      <c r="H222" s="132" t="str">
        <f>VLOOKUP(E222,VIP!$A$2:$O20728,7,FALSE)</f>
        <v>Si</v>
      </c>
      <c r="I222" s="132" t="str">
        <f>VLOOKUP(E222,VIP!$A$2:$O12693,8,FALSE)</f>
        <v>Si</v>
      </c>
      <c r="J222" s="132" t="str">
        <f>VLOOKUP(E222,VIP!$A$2:$O12643,8,FALSE)</f>
        <v>Si</v>
      </c>
      <c r="K222" s="132" t="str">
        <f>VLOOKUP(E222,VIP!$A$2:$O16217,6,0)</f>
        <v>NO</v>
      </c>
      <c r="L222" s="138" t="s">
        <v>2410</v>
      </c>
      <c r="M222" s="94" t="s">
        <v>2438</v>
      </c>
      <c r="N222" s="94" t="s">
        <v>2444</v>
      </c>
      <c r="O222" s="132" t="s">
        <v>2640</v>
      </c>
      <c r="P222" s="138"/>
      <c r="Q222" s="94" t="s">
        <v>2410</v>
      </c>
      <c r="R222" s="100"/>
      <c r="S222" s="100"/>
      <c r="T222" s="100"/>
      <c r="U222" s="145"/>
      <c r="V222" s="69"/>
    </row>
    <row r="223" spans="1:22" ht="18" x14ac:dyDescent="0.25">
      <c r="A223" s="132" t="str">
        <f>VLOOKUP(E223,'LISTADO ATM'!$A$2:$C$901,3,0)</f>
        <v>SUR</v>
      </c>
      <c r="B223" s="124" t="s">
        <v>2861</v>
      </c>
      <c r="C223" s="95">
        <v>44440.70925925926</v>
      </c>
      <c r="D223" s="95" t="s">
        <v>2441</v>
      </c>
      <c r="E223" s="124">
        <v>182</v>
      </c>
      <c r="F223" s="132" t="str">
        <f>VLOOKUP(E223,VIP!$A$2:$O15775,2,0)</f>
        <v>DRBR182</v>
      </c>
      <c r="G223" s="132" t="str">
        <f>VLOOKUP(E223,'LISTADO ATM'!$A$2:$B$900,2,0)</f>
        <v xml:space="preserve">ATM Barahona Comb </v>
      </c>
      <c r="H223" s="132" t="str">
        <f>VLOOKUP(E223,VIP!$A$2:$O20736,7,FALSE)</f>
        <v>Si</v>
      </c>
      <c r="I223" s="132" t="str">
        <f>VLOOKUP(E223,VIP!$A$2:$O12701,8,FALSE)</f>
        <v>Si</v>
      </c>
      <c r="J223" s="132" t="str">
        <f>VLOOKUP(E223,VIP!$A$2:$O12651,8,FALSE)</f>
        <v>Si</v>
      </c>
      <c r="K223" s="132" t="str">
        <f>VLOOKUP(E223,VIP!$A$2:$O16225,6,0)</f>
        <v>NO</v>
      </c>
      <c r="L223" s="138" t="s">
        <v>2410</v>
      </c>
      <c r="M223" s="94" t="s">
        <v>2438</v>
      </c>
      <c r="N223" s="94" t="s">
        <v>2444</v>
      </c>
      <c r="O223" s="132" t="s">
        <v>2445</v>
      </c>
      <c r="P223" s="138"/>
      <c r="Q223" s="94" t="s">
        <v>2410</v>
      </c>
      <c r="R223" s="100"/>
      <c r="S223" s="100"/>
      <c r="T223" s="100"/>
      <c r="U223" s="145"/>
      <c r="V223" s="69"/>
    </row>
    <row r="224" spans="1:22" ht="18" x14ac:dyDescent="0.25">
      <c r="A224" s="132" t="str">
        <f>VLOOKUP(E224,'LISTADO ATM'!$A$2:$C$901,3,0)</f>
        <v>DISTRITO NACIONAL</v>
      </c>
      <c r="B224" s="124" t="s">
        <v>2860</v>
      </c>
      <c r="C224" s="95">
        <v>44440.71025462963</v>
      </c>
      <c r="D224" s="95" t="s">
        <v>2441</v>
      </c>
      <c r="E224" s="124">
        <v>259</v>
      </c>
      <c r="F224" s="132" t="str">
        <f>VLOOKUP(E224,VIP!$A$2:$O15774,2,0)</f>
        <v>DRBR259</v>
      </c>
      <c r="G224" s="132" t="str">
        <f>VLOOKUP(E224,'LISTADO ATM'!$A$2:$B$900,2,0)</f>
        <v>ATM Senado de la Republica</v>
      </c>
      <c r="H224" s="132" t="str">
        <f>VLOOKUP(E224,VIP!$A$2:$O20735,7,FALSE)</f>
        <v>Si</v>
      </c>
      <c r="I224" s="132" t="str">
        <f>VLOOKUP(E224,VIP!$A$2:$O12700,8,FALSE)</f>
        <v>Si</v>
      </c>
      <c r="J224" s="132" t="str">
        <f>VLOOKUP(E224,VIP!$A$2:$O12650,8,FALSE)</f>
        <v>Si</v>
      </c>
      <c r="K224" s="132" t="str">
        <f>VLOOKUP(E224,VIP!$A$2:$O16224,6,0)</f>
        <v>NO</v>
      </c>
      <c r="L224" s="138" t="s">
        <v>2410</v>
      </c>
      <c r="M224" s="94" t="s">
        <v>2438</v>
      </c>
      <c r="N224" s="94" t="s">
        <v>2444</v>
      </c>
      <c r="O224" s="132" t="s">
        <v>2445</v>
      </c>
      <c r="P224" s="138"/>
      <c r="Q224" s="94" t="s">
        <v>2410</v>
      </c>
      <c r="R224" s="100"/>
      <c r="S224" s="100"/>
      <c r="T224" s="100"/>
      <c r="U224" s="145"/>
      <c r="V224" s="69"/>
    </row>
    <row r="225" spans="1:22" ht="18" x14ac:dyDescent="0.25">
      <c r="A225" s="132" t="str">
        <f>VLOOKUP(E225,'LISTADO ATM'!$A$2:$C$901,3,0)</f>
        <v>ESTE</v>
      </c>
      <c r="B225" s="124" t="s">
        <v>2882</v>
      </c>
      <c r="C225" s="95">
        <v>44440.63921296296</v>
      </c>
      <c r="D225" s="95" t="s">
        <v>2460</v>
      </c>
      <c r="E225" s="124">
        <v>268</v>
      </c>
      <c r="F225" s="132" t="str">
        <f>VLOOKUP(E225,VIP!$A$2:$O15792,2,0)</f>
        <v>DRBR268</v>
      </c>
      <c r="G225" s="132" t="str">
        <f>VLOOKUP(E225,'LISTADO ATM'!$A$2:$B$900,2,0)</f>
        <v xml:space="preserve">ATM Autobanco La Altagracia (Higuey) </v>
      </c>
      <c r="H225" s="132" t="str">
        <f>VLOOKUP(E225,VIP!$A$2:$O20753,7,FALSE)</f>
        <v>Si</v>
      </c>
      <c r="I225" s="132" t="str">
        <f>VLOOKUP(E225,VIP!$A$2:$O12718,8,FALSE)</f>
        <v>Si</v>
      </c>
      <c r="J225" s="132" t="str">
        <f>VLOOKUP(E225,VIP!$A$2:$O12668,8,FALSE)</f>
        <v>Si</v>
      </c>
      <c r="K225" s="132" t="str">
        <f>VLOOKUP(E225,VIP!$A$2:$O16242,6,0)</f>
        <v>NO</v>
      </c>
      <c r="L225" s="138" t="s">
        <v>2410</v>
      </c>
      <c r="M225" s="94" t="s">
        <v>2438</v>
      </c>
      <c r="N225" s="94" t="s">
        <v>2444</v>
      </c>
      <c r="O225" s="132" t="s">
        <v>2781</v>
      </c>
      <c r="P225" s="138"/>
      <c r="Q225" s="94" t="s">
        <v>2410</v>
      </c>
      <c r="R225" s="100"/>
      <c r="S225" s="100"/>
      <c r="T225" s="100"/>
      <c r="U225" s="145"/>
      <c r="V225" s="69"/>
    </row>
    <row r="226" spans="1:22" ht="18" x14ac:dyDescent="0.25">
      <c r="A226" s="132" t="str">
        <f>VLOOKUP(E226,'LISTADO ATM'!$A$2:$C$901,3,0)</f>
        <v>DISTRITO NACIONAL</v>
      </c>
      <c r="B226" s="124" t="s">
        <v>2840</v>
      </c>
      <c r="C226" s="95">
        <v>44440.764918981484</v>
      </c>
      <c r="D226" s="95" t="s">
        <v>2460</v>
      </c>
      <c r="E226" s="124">
        <v>347</v>
      </c>
      <c r="F226" s="132" t="str">
        <f>VLOOKUP(E226,VIP!$A$2:$O15756,2,0)</f>
        <v>DRBR347</v>
      </c>
      <c r="G226" s="132" t="str">
        <f>VLOOKUP(E226,'LISTADO ATM'!$A$2:$B$900,2,0)</f>
        <v>ATM Patio de Colombia</v>
      </c>
      <c r="H226" s="132" t="str">
        <f>VLOOKUP(E226,VIP!$A$2:$O20717,7,FALSE)</f>
        <v>N/A</v>
      </c>
      <c r="I226" s="132" t="str">
        <f>VLOOKUP(E226,VIP!$A$2:$O12682,8,FALSE)</f>
        <v>N/A</v>
      </c>
      <c r="J226" s="132" t="str">
        <f>VLOOKUP(E226,VIP!$A$2:$O12632,8,FALSE)</f>
        <v>N/A</v>
      </c>
      <c r="K226" s="132" t="str">
        <f>VLOOKUP(E226,VIP!$A$2:$O16206,6,0)</f>
        <v>N/A</v>
      </c>
      <c r="L226" s="138" t="s">
        <v>2410</v>
      </c>
      <c r="M226" s="94" t="s">
        <v>2438</v>
      </c>
      <c r="N226" s="94" t="s">
        <v>2444</v>
      </c>
      <c r="O226" s="132" t="s">
        <v>2640</v>
      </c>
      <c r="P226" s="138"/>
      <c r="Q226" s="94" t="s">
        <v>2410</v>
      </c>
      <c r="R226" s="100"/>
      <c r="S226" s="100"/>
      <c r="T226" s="100"/>
      <c r="U226" s="145"/>
      <c r="V226" s="69"/>
    </row>
    <row r="227" spans="1:22" ht="18" x14ac:dyDescent="0.25">
      <c r="A227" s="132" t="str">
        <f>VLOOKUP(E227,'LISTADO ATM'!$A$2:$C$901,3,0)</f>
        <v>DISTRITO NACIONAL</v>
      </c>
      <c r="B227" s="124" t="s">
        <v>2843</v>
      </c>
      <c r="C227" s="95">
        <v>44440.763611111113</v>
      </c>
      <c r="D227" s="95" t="s">
        <v>2441</v>
      </c>
      <c r="E227" s="124">
        <v>363</v>
      </c>
      <c r="F227" s="132" t="str">
        <f>VLOOKUP(E227,VIP!$A$2:$O15758,2,0)</f>
        <v>DRBR363</v>
      </c>
      <c r="G227" s="132" t="str">
        <f>VLOOKUP(E227,'LISTADO ATM'!$A$2:$B$900,2,0)</f>
        <v>ATM Sirena Villa Mella</v>
      </c>
      <c r="H227" s="132" t="str">
        <f>VLOOKUP(E227,VIP!$A$2:$O20719,7,FALSE)</f>
        <v>N/A</v>
      </c>
      <c r="I227" s="132" t="str">
        <f>VLOOKUP(E227,VIP!$A$2:$O12684,8,FALSE)</f>
        <v>N/A</v>
      </c>
      <c r="J227" s="132" t="str">
        <f>VLOOKUP(E227,VIP!$A$2:$O12634,8,FALSE)</f>
        <v>N/A</v>
      </c>
      <c r="K227" s="132" t="str">
        <f>VLOOKUP(E227,VIP!$A$2:$O16208,6,0)</f>
        <v>N/A</v>
      </c>
      <c r="L227" s="138" t="s">
        <v>2410</v>
      </c>
      <c r="M227" s="94" t="s">
        <v>2438</v>
      </c>
      <c r="N227" s="94" t="s">
        <v>2444</v>
      </c>
      <c r="O227" s="132" t="s">
        <v>2445</v>
      </c>
      <c r="P227" s="138"/>
      <c r="Q227" s="94" t="s">
        <v>2410</v>
      </c>
      <c r="R227" s="100"/>
      <c r="S227" s="100"/>
      <c r="T227" s="100"/>
      <c r="U227" s="145"/>
      <c r="V227" s="69"/>
    </row>
    <row r="228" spans="1:22" ht="18" x14ac:dyDescent="0.25">
      <c r="A228" s="132" t="str">
        <f>VLOOKUP(E228,'LISTADO ATM'!$A$2:$C$901,3,0)</f>
        <v>NORTE</v>
      </c>
      <c r="B228" s="124" t="s">
        <v>2877</v>
      </c>
      <c r="C228" s="95">
        <v>44440.649039351854</v>
      </c>
      <c r="D228" s="95" t="s">
        <v>2460</v>
      </c>
      <c r="E228" s="124">
        <v>396</v>
      </c>
      <c r="F228" s="132" t="str">
        <f>VLOOKUP(E228,VIP!$A$2:$O15787,2,0)</f>
        <v>DRBR396</v>
      </c>
      <c r="G228" s="132" t="str">
        <f>VLOOKUP(E228,'LISTADO ATM'!$A$2:$B$900,2,0)</f>
        <v xml:space="preserve">ATM Oficina Plaza Ulloa (La Fuente) </v>
      </c>
      <c r="H228" s="132" t="str">
        <f>VLOOKUP(E228,VIP!$A$2:$O20748,7,FALSE)</f>
        <v>Si</v>
      </c>
      <c r="I228" s="132" t="str">
        <f>VLOOKUP(E228,VIP!$A$2:$O12713,8,FALSE)</f>
        <v>Si</v>
      </c>
      <c r="J228" s="132" t="str">
        <f>VLOOKUP(E228,VIP!$A$2:$O12663,8,FALSE)</f>
        <v>Si</v>
      </c>
      <c r="K228" s="132" t="str">
        <f>VLOOKUP(E228,VIP!$A$2:$O16237,6,0)</f>
        <v>NO</v>
      </c>
      <c r="L228" s="138" t="s">
        <v>2410</v>
      </c>
      <c r="M228" s="94" t="s">
        <v>2438</v>
      </c>
      <c r="N228" s="94" t="s">
        <v>2444</v>
      </c>
      <c r="O228" s="132" t="s">
        <v>2781</v>
      </c>
      <c r="P228" s="138"/>
      <c r="Q228" s="94" t="s">
        <v>2410</v>
      </c>
      <c r="R228" s="100"/>
      <c r="S228" s="100"/>
      <c r="T228" s="100"/>
      <c r="U228" s="145"/>
      <c r="V228" s="69"/>
    </row>
    <row r="229" spans="1:22" ht="18" x14ac:dyDescent="0.25">
      <c r="A229" s="132" t="str">
        <f>VLOOKUP(E229,'LISTADO ATM'!$A$2:$C$901,3,0)</f>
        <v>DISTRITO NACIONAL</v>
      </c>
      <c r="B229" s="124" t="s">
        <v>2869</v>
      </c>
      <c r="C229" s="95">
        <v>44440.680497685185</v>
      </c>
      <c r="D229" s="95" t="s">
        <v>2460</v>
      </c>
      <c r="E229" s="124">
        <v>713</v>
      </c>
      <c r="F229" s="132" t="str">
        <f>VLOOKUP(E229,VIP!$A$2:$O15782,2,0)</f>
        <v>DRBR016</v>
      </c>
      <c r="G229" s="132" t="str">
        <f>VLOOKUP(E229,'LISTADO ATM'!$A$2:$B$900,2,0)</f>
        <v xml:space="preserve">ATM Oficina Las Américas </v>
      </c>
      <c r="H229" s="132" t="str">
        <f>VLOOKUP(E229,VIP!$A$2:$O20743,7,FALSE)</f>
        <v>Si</v>
      </c>
      <c r="I229" s="132" t="str">
        <f>VLOOKUP(E229,VIP!$A$2:$O12708,8,FALSE)</f>
        <v>Si</v>
      </c>
      <c r="J229" s="132" t="str">
        <f>VLOOKUP(E229,VIP!$A$2:$O12658,8,FALSE)</f>
        <v>Si</v>
      </c>
      <c r="K229" s="132" t="str">
        <f>VLOOKUP(E229,VIP!$A$2:$O16232,6,0)</f>
        <v>NO</v>
      </c>
      <c r="L229" s="138" t="s">
        <v>2410</v>
      </c>
      <c r="M229" s="94" t="s">
        <v>2438</v>
      </c>
      <c r="N229" s="94" t="s">
        <v>2444</v>
      </c>
      <c r="O229" s="132" t="s">
        <v>2781</v>
      </c>
      <c r="P229" s="138"/>
      <c r="Q229" s="94" t="s">
        <v>2410</v>
      </c>
      <c r="R229" s="100"/>
      <c r="S229" s="100"/>
      <c r="T229" s="100"/>
      <c r="U229" s="145"/>
      <c r="V229" s="69"/>
    </row>
    <row r="230" spans="1:22" ht="18" x14ac:dyDescent="0.25">
      <c r="A230" s="132" t="str">
        <f>VLOOKUP(E230,'LISTADO ATM'!$A$2:$C$901,3,0)</f>
        <v>SUR</v>
      </c>
      <c r="B230" s="124" t="s">
        <v>2837</v>
      </c>
      <c r="C230" s="95">
        <v>44440.766284722224</v>
      </c>
      <c r="D230" s="95" t="s">
        <v>2460</v>
      </c>
      <c r="E230" s="124">
        <v>881</v>
      </c>
      <c r="F230" s="132" t="str">
        <f>VLOOKUP(E230,VIP!$A$2:$O15754,2,0)</f>
        <v>DRBR881</v>
      </c>
      <c r="G230" s="132" t="str">
        <f>VLOOKUP(E230,'LISTADO ATM'!$A$2:$B$900,2,0)</f>
        <v xml:space="preserve">ATM UNP Yaguate (San Cristóbal) </v>
      </c>
      <c r="H230" s="132" t="str">
        <f>VLOOKUP(E230,VIP!$A$2:$O20715,7,FALSE)</f>
        <v>Si</v>
      </c>
      <c r="I230" s="132" t="str">
        <f>VLOOKUP(E230,VIP!$A$2:$O12680,8,FALSE)</f>
        <v>Si</v>
      </c>
      <c r="J230" s="132" t="str">
        <f>VLOOKUP(E230,VIP!$A$2:$O12630,8,FALSE)</f>
        <v>Si</v>
      </c>
      <c r="K230" s="132" t="str">
        <f>VLOOKUP(E230,VIP!$A$2:$O16204,6,0)</f>
        <v>NO</v>
      </c>
      <c r="L230" s="138" t="s">
        <v>2410</v>
      </c>
      <c r="M230" s="94" t="s">
        <v>2438</v>
      </c>
      <c r="N230" s="94" t="s">
        <v>2444</v>
      </c>
      <c r="O230" s="132" t="s">
        <v>2640</v>
      </c>
      <c r="P230" s="138"/>
      <c r="Q230" s="94" t="s">
        <v>2410</v>
      </c>
      <c r="R230" s="100"/>
      <c r="S230" s="100"/>
      <c r="T230" s="100"/>
      <c r="U230" s="145"/>
      <c r="V230" s="69"/>
    </row>
    <row r="231" spans="1:22" ht="18" x14ac:dyDescent="0.25">
      <c r="A231" s="132" t="str">
        <f>VLOOKUP(E231,'LISTADO ATM'!$A$2:$C$901,3,0)</f>
        <v>ESTE</v>
      </c>
      <c r="B231" s="124" t="s">
        <v>2836</v>
      </c>
      <c r="C231" s="95">
        <v>44440.767581018517</v>
      </c>
      <c r="D231" s="95" t="s">
        <v>2460</v>
      </c>
      <c r="E231" s="124">
        <v>912</v>
      </c>
      <c r="F231" s="132" t="str">
        <f>VLOOKUP(E231,VIP!$A$2:$O15753,2,0)</f>
        <v>DRBR973</v>
      </c>
      <c r="G231" s="132" t="str">
        <f>VLOOKUP(E231,'LISTADO ATM'!$A$2:$B$900,2,0)</f>
        <v xml:space="preserve">ATM Oficina San Pedro II </v>
      </c>
      <c r="H231" s="132" t="str">
        <f>VLOOKUP(E231,VIP!$A$2:$O20714,7,FALSE)</f>
        <v>Si</v>
      </c>
      <c r="I231" s="132" t="str">
        <f>VLOOKUP(E231,VIP!$A$2:$O12679,8,FALSE)</f>
        <v>Si</v>
      </c>
      <c r="J231" s="132" t="str">
        <f>VLOOKUP(E231,VIP!$A$2:$O12629,8,FALSE)</f>
        <v>Si</v>
      </c>
      <c r="K231" s="132" t="str">
        <f>VLOOKUP(E231,VIP!$A$2:$O16203,6,0)</f>
        <v>SI</v>
      </c>
      <c r="L231" s="138" t="s">
        <v>2410</v>
      </c>
      <c r="M231" s="94" t="s">
        <v>2438</v>
      </c>
      <c r="N231" s="94" t="s">
        <v>2444</v>
      </c>
      <c r="O231" s="132" t="s">
        <v>2640</v>
      </c>
      <c r="P231" s="138"/>
      <c r="Q231" s="94" t="s">
        <v>2410</v>
      </c>
      <c r="R231" s="100"/>
      <c r="S231" s="100"/>
      <c r="T231" s="100"/>
      <c r="U231" s="145"/>
      <c r="V231" s="69"/>
    </row>
    <row r="232" spans="1:22" ht="18" x14ac:dyDescent="0.25">
      <c r="A232" s="132" t="str">
        <f>VLOOKUP(E232,'LISTADO ATM'!$A$2:$C$901,3,0)</f>
        <v>DISTRITO NACIONAL</v>
      </c>
      <c r="B232" s="124" t="s">
        <v>2862</v>
      </c>
      <c r="C232" s="95">
        <v>44440.707673611112</v>
      </c>
      <c r="D232" s="95" t="s">
        <v>2441</v>
      </c>
      <c r="E232" s="124">
        <v>949</v>
      </c>
      <c r="F232" s="132" t="str">
        <f>VLOOKUP(E232,VIP!$A$2:$O15776,2,0)</f>
        <v>DRBR23D</v>
      </c>
      <c r="G232" s="132" t="str">
        <f>VLOOKUP(E232,'LISTADO ATM'!$A$2:$B$900,2,0)</f>
        <v xml:space="preserve">ATM S/M Bravo San Isidro Coral Mall </v>
      </c>
      <c r="H232" s="132" t="str">
        <f>VLOOKUP(E232,VIP!$A$2:$O20737,7,FALSE)</f>
        <v>Si</v>
      </c>
      <c r="I232" s="132" t="str">
        <f>VLOOKUP(E232,VIP!$A$2:$O12702,8,FALSE)</f>
        <v>No</v>
      </c>
      <c r="J232" s="132" t="str">
        <f>VLOOKUP(E232,VIP!$A$2:$O12652,8,FALSE)</f>
        <v>No</v>
      </c>
      <c r="K232" s="132" t="str">
        <f>VLOOKUP(E232,VIP!$A$2:$O16226,6,0)</f>
        <v>NO</v>
      </c>
      <c r="L232" s="138" t="s">
        <v>2410</v>
      </c>
      <c r="M232" s="94" t="s">
        <v>2438</v>
      </c>
      <c r="N232" s="94" t="s">
        <v>2444</v>
      </c>
      <c r="O232" s="132" t="s">
        <v>2445</v>
      </c>
      <c r="P232" s="138"/>
      <c r="Q232" s="94" t="s">
        <v>2410</v>
      </c>
      <c r="R232" s="100"/>
      <c r="S232" s="100"/>
      <c r="T232" s="100"/>
      <c r="U232" s="145"/>
      <c r="V232" s="69"/>
    </row>
    <row r="233" spans="1:22" ht="18" x14ac:dyDescent="0.25">
      <c r="A233" s="132" t="str">
        <f>VLOOKUP(E233,'LISTADO ATM'!$A$2:$C$901,3,0)</f>
        <v>DISTRITO NACIONAL</v>
      </c>
      <c r="B233" s="124" t="s">
        <v>2647</v>
      </c>
      <c r="C233" s="95">
        <v>44439.364571759259</v>
      </c>
      <c r="D233" s="95" t="s">
        <v>2441</v>
      </c>
      <c r="E233" s="124">
        <v>863</v>
      </c>
      <c r="F233" s="132" t="str">
        <f>VLOOKUP(E233,VIP!$A$2:$O15572,2,0)</f>
        <v>DRBR863</v>
      </c>
      <c r="G233" s="132" t="str">
        <f>VLOOKUP(E233,'LISTADO ATM'!$A$2:$B$900,2,0)</f>
        <v xml:space="preserve">ATM Estación Esso Autop. Duarte Km. 14 </v>
      </c>
      <c r="H233" s="132" t="str">
        <f>VLOOKUP(E233,VIP!$A$2:$O20533,7,FALSE)</f>
        <v>N/A</v>
      </c>
      <c r="I233" s="132" t="str">
        <f>VLOOKUP(E233,VIP!$A$2:$O12498,8,FALSE)</f>
        <v>N/A</v>
      </c>
      <c r="J233" s="132" t="str">
        <f>VLOOKUP(E233,VIP!$A$2:$O12448,8,FALSE)</f>
        <v>N/A</v>
      </c>
      <c r="K233" s="132" t="str">
        <f>VLOOKUP(E233,VIP!$A$2:$O16022,6,0)</f>
        <v>N/A</v>
      </c>
      <c r="L233" s="138" t="s">
        <v>2410</v>
      </c>
      <c r="M233" s="94" t="s">
        <v>2438</v>
      </c>
      <c r="N233" s="143" t="s">
        <v>2649</v>
      </c>
      <c r="O233" s="132" t="s">
        <v>2445</v>
      </c>
      <c r="P233" s="138"/>
      <c r="Q233" s="94" t="s">
        <v>2410</v>
      </c>
      <c r="R233" s="100"/>
      <c r="S233" s="100"/>
      <c r="T233" s="100"/>
      <c r="U233" s="145"/>
      <c r="V233" s="69"/>
    </row>
    <row r="234" spans="1:22" ht="18" x14ac:dyDescent="0.25">
      <c r="A234" s="132" t="str">
        <f>VLOOKUP(E234,'LISTADO ATM'!$A$2:$C$901,3,0)</f>
        <v>NORTE</v>
      </c>
      <c r="B234" s="124" t="s">
        <v>2821</v>
      </c>
      <c r="C234" s="95">
        <v>44440.6325462963</v>
      </c>
      <c r="D234" s="95" t="s">
        <v>2175</v>
      </c>
      <c r="E234" s="124">
        <v>151</v>
      </c>
      <c r="F234" s="132" t="str">
        <f>VLOOKUP(E234,VIP!$A$2:$O15750,2,0)</f>
        <v>DRBR151</v>
      </c>
      <c r="G234" s="132" t="str">
        <f>VLOOKUP(E234,'LISTADO ATM'!$A$2:$B$900,2,0)</f>
        <v xml:space="preserve">ATM Oficina Nagua </v>
      </c>
      <c r="H234" s="132" t="str">
        <f>VLOOKUP(E234,VIP!$A$2:$O20711,7,FALSE)</f>
        <v>Si</v>
      </c>
      <c r="I234" s="132" t="str">
        <f>VLOOKUP(E234,VIP!$A$2:$O12676,8,FALSE)</f>
        <v>Si</v>
      </c>
      <c r="J234" s="132" t="str">
        <f>VLOOKUP(E234,VIP!$A$2:$O12626,8,FALSE)</f>
        <v>Si</v>
      </c>
      <c r="K234" s="132" t="str">
        <f>VLOOKUP(E234,VIP!$A$2:$O16200,6,0)</f>
        <v>SI</v>
      </c>
      <c r="L234" s="138" t="s">
        <v>2456</v>
      </c>
      <c r="M234" s="94" t="s">
        <v>2438</v>
      </c>
      <c r="N234" s="94" t="s">
        <v>2444</v>
      </c>
      <c r="O234" s="132" t="s">
        <v>2581</v>
      </c>
      <c r="P234" s="138"/>
      <c r="Q234" s="94" t="s">
        <v>2456</v>
      </c>
      <c r="R234" s="100"/>
      <c r="S234" s="100"/>
      <c r="T234" s="100"/>
      <c r="U234" s="145"/>
      <c r="V234" s="69"/>
    </row>
    <row r="235" spans="1:22" ht="18" x14ac:dyDescent="0.25">
      <c r="A235" s="132" t="str">
        <f>VLOOKUP(E235,'LISTADO ATM'!$A$2:$C$901,3,0)</f>
        <v>DISTRITO NACIONAL</v>
      </c>
      <c r="B235" s="124" t="s">
        <v>2774</v>
      </c>
      <c r="C235" s="95">
        <v>44440.381504629629</v>
      </c>
      <c r="D235" s="95" t="s">
        <v>2174</v>
      </c>
      <c r="E235" s="124">
        <v>408</v>
      </c>
      <c r="F235" s="132" t="str">
        <f>VLOOKUP(E235,VIP!$A$2:$O15719,2,0)</f>
        <v>DRBR408</v>
      </c>
      <c r="G235" s="132" t="str">
        <f>VLOOKUP(E235,'LISTADO ATM'!$A$2:$B$900,2,0)</f>
        <v xml:space="preserve">ATM Autobanco Las Palmas de Herrera </v>
      </c>
      <c r="H235" s="132" t="str">
        <f>VLOOKUP(E235,VIP!$A$2:$O20680,7,FALSE)</f>
        <v>Si</v>
      </c>
      <c r="I235" s="132" t="str">
        <f>VLOOKUP(E235,VIP!$A$2:$O12645,8,FALSE)</f>
        <v>Si</v>
      </c>
      <c r="J235" s="132" t="str">
        <f>VLOOKUP(E235,VIP!$A$2:$O12595,8,FALSE)</f>
        <v>Si</v>
      </c>
      <c r="K235" s="132" t="str">
        <f>VLOOKUP(E235,VIP!$A$2:$O16169,6,0)</f>
        <v>NO</v>
      </c>
      <c r="L235" s="138" t="s">
        <v>2456</v>
      </c>
      <c r="M235" s="94" t="s">
        <v>2438</v>
      </c>
      <c r="N235" s="94" t="s">
        <v>2623</v>
      </c>
      <c r="O235" s="132" t="s">
        <v>2446</v>
      </c>
      <c r="P235" s="138"/>
      <c r="Q235" s="127" t="s">
        <v>2456</v>
      </c>
      <c r="R235" s="100"/>
      <c r="S235" s="100"/>
      <c r="T235" s="100"/>
      <c r="U235" s="145"/>
      <c r="V235" s="69"/>
    </row>
    <row r="236" spans="1:22" ht="18" x14ac:dyDescent="0.25">
      <c r="A236" s="132" t="str">
        <f>VLOOKUP(E236,'LISTADO ATM'!$A$2:$C$901,3,0)</f>
        <v>DISTRITO NACIONAL</v>
      </c>
      <c r="B236" s="124" t="s">
        <v>2818</v>
      </c>
      <c r="C236" s="95">
        <v>44440.637835648151</v>
      </c>
      <c r="D236" s="95" t="s">
        <v>2174</v>
      </c>
      <c r="E236" s="124">
        <v>449</v>
      </c>
      <c r="F236" s="132" t="str">
        <f>VLOOKUP(E236,VIP!$A$2:$O15747,2,0)</f>
        <v>DRBR449</v>
      </c>
      <c r="G236" s="132" t="str">
        <f>VLOOKUP(E236,'LISTADO ATM'!$A$2:$B$900,2,0)</f>
        <v>ATM Autobanco Lope de Vega II</v>
      </c>
      <c r="H236" s="132" t="str">
        <f>VLOOKUP(E236,VIP!$A$2:$O20708,7,FALSE)</f>
        <v>Si</v>
      </c>
      <c r="I236" s="132" t="str">
        <f>VLOOKUP(E236,VIP!$A$2:$O12673,8,FALSE)</f>
        <v>Si</v>
      </c>
      <c r="J236" s="132" t="str">
        <f>VLOOKUP(E236,VIP!$A$2:$O12623,8,FALSE)</f>
        <v>Si</v>
      </c>
      <c r="K236" s="132" t="str">
        <f>VLOOKUP(E236,VIP!$A$2:$O16197,6,0)</f>
        <v>NO</v>
      </c>
      <c r="L236" s="138" t="s">
        <v>2456</v>
      </c>
      <c r="M236" s="94" t="s">
        <v>2438</v>
      </c>
      <c r="N236" s="94" t="s">
        <v>2444</v>
      </c>
      <c r="O236" s="132" t="s">
        <v>2446</v>
      </c>
      <c r="P236" s="138"/>
      <c r="Q236" s="94" t="s">
        <v>2456</v>
      </c>
      <c r="R236" s="100"/>
      <c r="S236" s="100"/>
      <c r="T236" s="100"/>
      <c r="U236" s="145"/>
      <c r="V236" s="69"/>
    </row>
    <row r="237" spans="1:22" ht="18" x14ac:dyDescent="0.25">
      <c r="A237" s="132" t="str">
        <f>VLOOKUP(E237,'LISTADO ATM'!$A$2:$C$901,3,0)</f>
        <v>DISTRITO NACIONAL</v>
      </c>
      <c r="B237" s="124" t="s">
        <v>2773</v>
      </c>
      <c r="C237" s="95">
        <v>44440.382928240739</v>
      </c>
      <c r="D237" s="95" t="s">
        <v>2174</v>
      </c>
      <c r="E237" s="124">
        <v>458</v>
      </c>
      <c r="F237" s="132" t="str">
        <f>VLOOKUP(E237,VIP!$A$2:$O15718,2,0)</f>
        <v>DRBR458</v>
      </c>
      <c r="G237" s="132" t="str">
        <f>VLOOKUP(E237,'LISTADO ATM'!$A$2:$B$900,2,0)</f>
        <v>ATM Hospital Dario Contreras</v>
      </c>
      <c r="H237" s="132" t="str">
        <f>VLOOKUP(E237,VIP!$A$2:$O20679,7,FALSE)</f>
        <v>Si</v>
      </c>
      <c r="I237" s="132" t="str">
        <f>VLOOKUP(E237,VIP!$A$2:$O12644,8,FALSE)</f>
        <v>Si</v>
      </c>
      <c r="J237" s="132" t="str">
        <f>VLOOKUP(E237,VIP!$A$2:$O12594,8,FALSE)</f>
        <v>Si</v>
      </c>
      <c r="K237" s="132" t="str">
        <f>VLOOKUP(E237,VIP!$A$2:$O16168,6,0)</f>
        <v>NO</v>
      </c>
      <c r="L237" s="138" t="s">
        <v>2456</v>
      </c>
      <c r="M237" s="94" t="s">
        <v>2438</v>
      </c>
      <c r="N237" s="94" t="s">
        <v>2623</v>
      </c>
      <c r="O237" s="132" t="s">
        <v>2446</v>
      </c>
      <c r="P237" s="138"/>
      <c r="Q237" s="127" t="s">
        <v>2456</v>
      </c>
      <c r="R237" s="100"/>
      <c r="S237" s="100"/>
      <c r="T237" s="100"/>
      <c r="U237" s="145"/>
      <c r="V237" s="69"/>
    </row>
    <row r="238" spans="1:22" ht="18" x14ac:dyDescent="0.25">
      <c r="A238" s="132" t="str">
        <f>VLOOKUP(E238,'LISTADO ATM'!$A$2:$C$901,3,0)</f>
        <v>DISTRITO NACIONAL</v>
      </c>
      <c r="B238" s="124">
        <v>3336007156</v>
      </c>
      <c r="C238" s="95">
        <v>44438.697685185187</v>
      </c>
      <c r="D238" s="95" t="s">
        <v>2174</v>
      </c>
      <c r="E238" s="124">
        <v>697</v>
      </c>
      <c r="F238" s="132" t="str">
        <f>VLOOKUP(E238,VIP!$A$2:$O15659,2,0)</f>
        <v>DRBR697</v>
      </c>
      <c r="G238" s="132" t="str">
        <f>VLOOKUP(E238,'LISTADO ATM'!$A$2:$B$900,2,0)</f>
        <v>ATM Hipermercado Olé Ciudad Juan Bosch</v>
      </c>
      <c r="H238" s="132" t="str">
        <f>VLOOKUP(E238,VIP!$A$2:$O20620,7,FALSE)</f>
        <v>Si</v>
      </c>
      <c r="I238" s="132" t="str">
        <f>VLOOKUP(E238,VIP!$A$2:$O12585,8,FALSE)</f>
        <v>Si</v>
      </c>
      <c r="J238" s="132" t="str">
        <f>VLOOKUP(E238,VIP!$A$2:$O12535,8,FALSE)</f>
        <v>Si</v>
      </c>
      <c r="K238" s="132" t="str">
        <f>VLOOKUP(E238,VIP!$A$2:$O16109,6,0)</f>
        <v>NO</v>
      </c>
      <c r="L238" s="138" t="s">
        <v>2456</v>
      </c>
      <c r="M238" s="94" t="s">
        <v>2438</v>
      </c>
      <c r="N238" s="94" t="s">
        <v>2444</v>
      </c>
      <c r="O238" s="132" t="s">
        <v>2446</v>
      </c>
      <c r="P238" s="138"/>
      <c r="Q238" s="127" t="s">
        <v>2456</v>
      </c>
      <c r="R238" s="100"/>
      <c r="S238" s="100"/>
      <c r="T238" s="100"/>
      <c r="U238" s="145"/>
      <c r="V238" s="69"/>
    </row>
    <row r="239" spans="1:22" ht="18" x14ac:dyDescent="0.25">
      <c r="A239" s="132" t="str">
        <f>VLOOKUP(E239,'LISTADO ATM'!$A$2:$C$901,3,0)</f>
        <v>DISTRITO NACIONAL</v>
      </c>
      <c r="B239" s="124" t="s">
        <v>2819</v>
      </c>
      <c r="C239" s="95">
        <v>44440.635393518518</v>
      </c>
      <c r="D239" s="95" t="s">
        <v>2174</v>
      </c>
      <c r="E239" s="124">
        <v>983</v>
      </c>
      <c r="F239" s="132" t="str">
        <f>VLOOKUP(E239,VIP!$A$2:$O15748,2,0)</f>
        <v>DRBR983</v>
      </c>
      <c r="G239" s="132" t="str">
        <f>VLOOKUP(E239,'LISTADO ATM'!$A$2:$B$900,2,0)</f>
        <v xml:space="preserve">ATM Bravo República de Colombia </v>
      </c>
      <c r="H239" s="132" t="str">
        <f>VLOOKUP(E239,VIP!$A$2:$O20709,7,FALSE)</f>
        <v>Si</v>
      </c>
      <c r="I239" s="132" t="str">
        <f>VLOOKUP(E239,VIP!$A$2:$O12674,8,FALSE)</f>
        <v>No</v>
      </c>
      <c r="J239" s="132" t="str">
        <f>VLOOKUP(E239,VIP!$A$2:$O12624,8,FALSE)</f>
        <v>No</v>
      </c>
      <c r="K239" s="132" t="str">
        <f>VLOOKUP(E239,VIP!$A$2:$O16198,6,0)</f>
        <v>NO</v>
      </c>
      <c r="L239" s="138" t="s">
        <v>2456</v>
      </c>
      <c r="M239" s="94" t="s">
        <v>2438</v>
      </c>
      <c r="N239" s="94" t="s">
        <v>2444</v>
      </c>
      <c r="O239" s="132" t="s">
        <v>2446</v>
      </c>
      <c r="P239" s="138"/>
      <c r="Q239" s="94" t="s">
        <v>2456</v>
      </c>
      <c r="R239" s="100"/>
      <c r="S239" s="100"/>
      <c r="T239" s="100"/>
      <c r="U239" s="145"/>
      <c r="V239" s="69"/>
    </row>
    <row r="240" spans="1:22" ht="18" x14ac:dyDescent="0.25">
      <c r="A240" s="132" t="str">
        <f>VLOOKUP(E240,'LISTADO ATM'!$A$2:$C$901,3,0)</f>
        <v>DISTRITO NACIONAL</v>
      </c>
      <c r="B240" s="124" t="s">
        <v>2859</v>
      </c>
      <c r="C240" s="95">
        <v>44440.716944444444</v>
      </c>
      <c r="D240" s="95" t="s">
        <v>2174</v>
      </c>
      <c r="E240" s="124">
        <v>562</v>
      </c>
      <c r="F240" s="132" t="str">
        <f>VLOOKUP(E240,VIP!$A$2:$O15773,2,0)</f>
        <v>DRBR226</v>
      </c>
      <c r="G240" s="132" t="str">
        <f>VLOOKUP(E240,'LISTADO ATM'!$A$2:$B$900,2,0)</f>
        <v xml:space="preserve">ATM S/M Jumbo Carretera Mella </v>
      </c>
      <c r="H240" s="132" t="str">
        <f>VLOOKUP(E240,VIP!$A$2:$O20734,7,FALSE)</f>
        <v>Si</v>
      </c>
      <c r="I240" s="132" t="str">
        <f>VLOOKUP(E240,VIP!$A$2:$O12699,8,FALSE)</f>
        <v>Si</v>
      </c>
      <c r="J240" s="132" t="str">
        <f>VLOOKUP(E240,VIP!$A$2:$O12649,8,FALSE)</f>
        <v>Si</v>
      </c>
      <c r="K240" s="132" t="str">
        <f>VLOOKUP(E240,VIP!$A$2:$O16223,6,0)</f>
        <v>SI</v>
      </c>
      <c r="L240" s="138" t="s">
        <v>2456</v>
      </c>
      <c r="M240" s="94" t="s">
        <v>2438</v>
      </c>
      <c r="N240" s="94" t="s">
        <v>2623</v>
      </c>
      <c r="O240" s="132" t="s">
        <v>2446</v>
      </c>
      <c r="P240" s="138"/>
      <c r="Q240" s="94" t="s">
        <v>2456</v>
      </c>
      <c r="R240" s="100"/>
      <c r="S240" s="100"/>
      <c r="T240" s="100"/>
      <c r="U240" s="145"/>
      <c r="V240" s="69"/>
    </row>
    <row r="241" spans="6:22" x14ac:dyDescent="0.25">
      <c r="F241" s="75"/>
      <c r="G241" s="75"/>
      <c r="H241" s="75"/>
      <c r="I241" s="75"/>
      <c r="J241" s="75"/>
      <c r="M241" s="44"/>
      <c r="N241" s="44"/>
      <c r="O241" s="44"/>
      <c r="P241" s="44"/>
      <c r="Q241" s="44"/>
      <c r="R241" s="100"/>
      <c r="S241" s="100"/>
      <c r="T241" s="100"/>
      <c r="U241" s="145"/>
      <c r="V241" s="69"/>
    </row>
    <row r="242" spans="6:22" x14ac:dyDescent="0.25">
      <c r="F242" s="75"/>
      <c r="G242" s="75"/>
      <c r="H242" s="75"/>
      <c r="I242" s="75"/>
      <c r="J242" s="75"/>
      <c r="M242" s="44"/>
      <c r="N242" s="44"/>
      <c r="O242" s="44"/>
      <c r="P242" s="44"/>
      <c r="Q242" s="44"/>
      <c r="R242" s="100"/>
      <c r="S242" s="100"/>
      <c r="T242" s="100"/>
      <c r="U242" s="145"/>
      <c r="V242" s="69"/>
    </row>
    <row r="243" spans="6:22" x14ac:dyDescent="0.25">
      <c r="F243" s="75"/>
      <c r="G243" s="75"/>
      <c r="H243" s="75"/>
      <c r="I243" s="75"/>
      <c r="J243" s="75"/>
      <c r="M243" s="44"/>
      <c r="N243" s="44"/>
      <c r="O243" s="44"/>
      <c r="P243" s="44"/>
      <c r="Q243" s="44"/>
      <c r="R243" s="100"/>
      <c r="S243" s="100"/>
      <c r="T243" s="100"/>
      <c r="U243" s="145"/>
      <c r="V243" s="69"/>
    </row>
    <row r="244" spans="6:22" x14ac:dyDescent="0.25">
      <c r="F244" s="75"/>
      <c r="G244" s="75"/>
      <c r="H244" s="75"/>
      <c r="I244" s="75"/>
      <c r="J244" s="75"/>
      <c r="M244" s="44"/>
      <c r="N244" s="44"/>
      <c r="O244" s="44"/>
      <c r="P244" s="44"/>
      <c r="Q244" s="44"/>
      <c r="R244" s="100"/>
      <c r="S244" s="100"/>
      <c r="T244" s="100"/>
      <c r="U244" s="145"/>
      <c r="V244" s="69"/>
    </row>
    <row r="1031977" spans="16:16" ht="18" x14ac:dyDescent="0.25">
      <c r="P1031977" s="138"/>
    </row>
  </sheetData>
  <autoFilter ref="A4:Q240">
    <sortState ref="A5:Q240">
      <sortCondition ref="M4:M240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1:E77">
    <cfRule type="duplicateValues" dxfId="238" priority="132580"/>
  </conditionalFormatting>
  <conditionalFormatting sqref="E141">
    <cfRule type="duplicateValues" dxfId="237" priority="16"/>
  </conditionalFormatting>
  <conditionalFormatting sqref="E141">
    <cfRule type="duplicateValues" dxfId="236" priority="15"/>
  </conditionalFormatting>
  <conditionalFormatting sqref="E142">
    <cfRule type="duplicateValues" dxfId="235" priority="14"/>
  </conditionalFormatting>
  <conditionalFormatting sqref="E142">
    <cfRule type="duplicateValues" dxfId="234" priority="13"/>
  </conditionalFormatting>
  <conditionalFormatting sqref="E143">
    <cfRule type="duplicateValues" dxfId="233" priority="12"/>
  </conditionalFormatting>
  <conditionalFormatting sqref="E143">
    <cfRule type="duplicateValues" dxfId="232" priority="11"/>
  </conditionalFormatting>
  <conditionalFormatting sqref="E144:E166">
    <cfRule type="duplicateValues" dxfId="231" priority="10"/>
  </conditionalFormatting>
  <conditionalFormatting sqref="E144:E166">
    <cfRule type="duplicateValues" dxfId="230" priority="9"/>
  </conditionalFormatting>
  <conditionalFormatting sqref="E167:E170">
    <cfRule type="duplicateValues" dxfId="229" priority="8"/>
  </conditionalFormatting>
  <conditionalFormatting sqref="E167:E170">
    <cfRule type="duplicateValues" dxfId="228" priority="7"/>
  </conditionalFormatting>
  <conditionalFormatting sqref="E171:E189">
    <cfRule type="duplicateValues" dxfId="227" priority="6"/>
  </conditionalFormatting>
  <conditionalFormatting sqref="E171:E189">
    <cfRule type="duplicateValues" dxfId="226" priority="5"/>
  </conditionalFormatting>
  <conditionalFormatting sqref="E190:E193">
    <cfRule type="duplicateValues" dxfId="225" priority="132586"/>
  </conditionalFormatting>
  <conditionalFormatting sqref="E194:E205">
    <cfRule type="duplicateValues" dxfId="224" priority="2"/>
  </conditionalFormatting>
  <conditionalFormatting sqref="F241:J244 E1:E1048576">
    <cfRule type="duplicateValues" dxfId="223" priority="132587"/>
  </conditionalFormatting>
  <conditionalFormatting sqref="E5:E240">
    <cfRule type="duplicateValues" dxfId="222" priority="132588"/>
  </conditionalFormatting>
  <conditionalFormatting sqref="E206:E240">
    <cfRule type="duplicateValues" dxfId="221" priority="13259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tabSelected="1" zoomScale="70" zoomScaleNormal="70" workbookViewId="0">
      <selection activeCell="F208" sqref="F208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1" t="s">
        <v>2144</v>
      </c>
      <c r="B1" s="192"/>
      <c r="C1" s="192"/>
      <c r="D1" s="192"/>
      <c r="E1" s="193"/>
      <c r="F1" s="189" t="s">
        <v>2538</v>
      </c>
      <c r="G1" s="190"/>
      <c r="H1" s="99">
        <f>COUNTIF(A:E,"2 Gavetas Vacías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94" t="s">
        <v>2619</v>
      </c>
      <c r="B2" s="195"/>
      <c r="C2" s="195"/>
      <c r="D2" s="195"/>
      <c r="E2" s="196"/>
      <c r="F2" s="98" t="s">
        <v>2537</v>
      </c>
      <c r="G2" s="97">
        <f>G3+G4</f>
        <v>249</v>
      </c>
      <c r="H2" s="98" t="s">
        <v>2547</v>
      </c>
      <c r="I2" s="97">
        <f>COUNTIF(A:E,"Abastecido")</f>
        <v>84</v>
      </c>
      <c r="J2" s="98" t="s">
        <v>2564</v>
      </c>
      <c r="K2" s="97">
        <f>COUNTIF(REPORTE!A:Q,"REINICIO FALLIDO")</f>
        <v>9</v>
      </c>
    </row>
    <row r="3" spans="1:11" ht="15" customHeight="1" x14ac:dyDescent="0.25">
      <c r="A3" s="181"/>
      <c r="B3" s="182"/>
      <c r="C3" s="183"/>
      <c r="D3" s="183"/>
      <c r="E3" s="184"/>
      <c r="F3" s="98" t="s">
        <v>2536</v>
      </c>
      <c r="G3" s="97">
        <f>COUNTIF(REPORTE!A:Q,"fuera de Servicio")</f>
        <v>87</v>
      </c>
      <c r="H3" s="98" t="s">
        <v>2543</v>
      </c>
      <c r="I3" s="97">
        <f>COUNTIF(A:E,"Gavetas Vacías + Gavetas Fallando")</f>
        <v>7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5"/>
      <c r="D4" s="185"/>
      <c r="E4" s="186"/>
      <c r="F4" s="98" t="s">
        <v>2533</v>
      </c>
      <c r="G4" s="97">
        <f>COUNTIF(REPORTE!A:Q,"En Servicio")</f>
        <v>162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5"/>
      <c r="D5" s="185"/>
      <c r="E5" s="186"/>
      <c r="F5" s="98" t="s">
        <v>2534</v>
      </c>
      <c r="G5" s="97">
        <f>COUNTIF(REPORTE!A:Q,"REINICIO EXITOSO")</f>
        <v>6</v>
      </c>
      <c r="H5" s="98" t="s">
        <v>2540</v>
      </c>
      <c r="I5" s="97">
        <f>I1+H1+J1</f>
        <v>11</v>
      </c>
      <c r="J5" s="121"/>
      <c r="K5" s="121"/>
    </row>
    <row r="6" spans="1:11" ht="15" customHeight="1" x14ac:dyDescent="0.25">
      <c r="A6" s="172"/>
      <c r="B6" s="173"/>
      <c r="C6" s="187"/>
      <c r="D6" s="187"/>
      <c r="E6" s="188"/>
      <c r="F6" s="98" t="s">
        <v>2535</v>
      </c>
      <c r="G6" s="97">
        <f>COUNTIF(REPORTE!A:Q,"CARGA EXITOSA")</f>
        <v>10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75" t="s">
        <v>2568</v>
      </c>
      <c r="B7" s="176"/>
      <c r="C7" s="176"/>
      <c r="D7" s="176"/>
      <c r="E7" s="177"/>
      <c r="F7" s="98" t="s">
        <v>2539</v>
      </c>
      <c r="G7" s="97">
        <f>COUNTIF(A:E,"Sin Efectivo")</f>
        <v>27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9" t="s">
        <v>2411</v>
      </c>
      <c r="E8" s="170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2626</v>
      </c>
      <c r="E9" s="140" t="s">
        <v>2650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2626</v>
      </c>
      <c r="E10" s="140" t="s">
        <v>2660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2626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2626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2626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2626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2626</v>
      </c>
      <c r="E15" s="142" t="s">
        <v>2884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2626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2626</v>
      </c>
      <c r="E17" s="128" t="s">
        <v>2665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2626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2626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2626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2626</v>
      </c>
      <c r="E21" s="128" t="s">
        <v>2885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2626</v>
      </c>
      <c r="E22" s="128" t="s">
        <v>2886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2626</v>
      </c>
      <c r="E23" s="128" t="s">
        <v>2887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2626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2626</v>
      </c>
      <c r="E25" s="140" t="s">
        <v>2661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2626</v>
      </c>
      <c r="E26" s="140" t="s">
        <v>2663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2626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2626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2626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2626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2626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2626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2626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2626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2626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2626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2626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2626</v>
      </c>
      <c r="E38" s="142" t="s">
        <v>2888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2626</v>
      </c>
      <c r="E39" s="142" t="s">
        <v>2889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2626</v>
      </c>
      <c r="E40" s="142" t="s">
        <v>2890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2626</v>
      </c>
      <c r="E41" s="142" t="s">
        <v>2891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2626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2626</v>
      </c>
      <c r="E43" s="142" t="s">
        <v>2892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2626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2626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2626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2626</v>
      </c>
      <c r="E47" s="128" t="s">
        <v>2664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2626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2626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2626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2626</v>
      </c>
      <c r="E51" s="128" t="s">
        <v>2893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2626</v>
      </c>
      <c r="E52" s="128" t="s">
        <v>2894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2626</v>
      </c>
      <c r="E53" s="128" t="s">
        <v>2895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2626</v>
      </c>
      <c r="E54" s="128" t="s">
        <v>2896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2626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2626</v>
      </c>
      <c r="E56" s="142" t="s">
        <v>2897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2626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2626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2626</v>
      </c>
      <c r="E59" s="140" t="s">
        <v>2642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2626</v>
      </c>
      <c r="E60" s="140" t="s">
        <v>2754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2626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2626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2626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2626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2626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2626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2626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2626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2626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2626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2626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2626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2626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2626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2626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2626</v>
      </c>
      <c r="E76" s="140" t="s">
        <v>2662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2626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2626</v>
      </c>
      <c r="E78" s="142" t="s">
        <v>2898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2626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2626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2626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2626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2626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2626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2626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2626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2626</v>
      </c>
      <c r="E87" s="142">
        <v>3336010318</v>
      </c>
    </row>
    <row r="88" spans="1:5" s="112" customFormat="1" ht="18" customHeight="1" x14ac:dyDescent="0.25">
      <c r="A88" s="134" t="e">
        <f>VLOOKUP(B88,'[1]LISTADO ATM'!$A$2:$C$922,3,0)</f>
        <v>#N/A</v>
      </c>
      <c r="B88" s="132">
        <v>371</v>
      </c>
      <c r="C88" s="134" t="e">
        <f>VLOOKUP(B88,'[1]LISTADO ATM'!$A$2:$B$922,2,0)</f>
        <v>#N/A</v>
      </c>
      <c r="D88" s="133" t="s">
        <v>2626</v>
      </c>
      <c r="E88" s="142">
        <v>3336010494</v>
      </c>
    </row>
    <row r="89" spans="1:5" s="112" customFormat="1" ht="18" customHeight="1" x14ac:dyDescent="0.25">
      <c r="A89" s="134" t="str">
        <f>VLOOKUP(B89,'[1]LISTADO ATM'!$A$2:$C$922,3,0)</f>
        <v>ESTE</v>
      </c>
      <c r="B89" s="132">
        <v>366</v>
      </c>
      <c r="C89" s="134" t="str">
        <f>VLOOKUP(B89,'[1]LISTADO ATM'!$A$2:$B$922,2,0)</f>
        <v>ATM Oficina Boulevard (Higuey) II</v>
      </c>
      <c r="D89" s="133" t="s">
        <v>2626</v>
      </c>
      <c r="E89" s="142">
        <v>3336010300</v>
      </c>
    </row>
    <row r="90" spans="1:5" s="112" customFormat="1" ht="18.75" customHeight="1" x14ac:dyDescent="0.25">
      <c r="A90" s="134" t="str">
        <f>VLOOKUP(B90,'[1]LISTADO ATM'!$A$2:$C$922,3,0)</f>
        <v>SUR</v>
      </c>
      <c r="B90" s="132">
        <v>84</v>
      </c>
      <c r="C90" s="134" t="str">
        <f>VLOOKUP(B90,'[1]LISTADO ATM'!$A$2:$B$922,2,0)</f>
        <v xml:space="preserve">ATM Oficina Multicentro Sirena San Cristóbal </v>
      </c>
      <c r="D90" s="133" t="s">
        <v>2626</v>
      </c>
      <c r="E90" s="142">
        <v>3336009047</v>
      </c>
    </row>
    <row r="91" spans="1:5" s="112" customFormat="1" ht="18" customHeight="1" x14ac:dyDescent="0.25">
      <c r="A91" s="128" t="str">
        <f>VLOOKUP(B91,'[1]LISTADO ATM'!$A$2:$C$922,3,0)</f>
        <v>NORTE</v>
      </c>
      <c r="B91" s="132">
        <v>985</v>
      </c>
      <c r="C91" s="128" t="str">
        <f>VLOOKUP(B91,'[1]LISTADO ATM'!$A$2:$B$922,2,0)</f>
        <v xml:space="preserve">ATM Oficina Dajabón II </v>
      </c>
      <c r="D91" s="133" t="s">
        <v>2626</v>
      </c>
      <c r="E91" s="142">
        <v>3336010601</v>
      </c>
    </row>
    <row r="92" spans="1:5" s="120" customFormat="1" ht="18.75" customHeight="1" x14ac:dyDescent="0.25">
      <c r="A92" s="128" t="str">
        <f>VLOOKUP(B92,'[1]LISTADO ATM'!$A$2:$C$922,3,0)</f>
        <v>NORTE</v>
      </c>
      <c r="B92" s="132">
        <v>315</v>
      </c>
      <c r="C92" s="128" t="str">
        <f>VLOOKUP(B92,'[1]LISTADO ATM'!$A$2:$B$922,2,0)</f>
        <v xml:space="preserve">ATM Oficina Estrella Sadalá </v>
      </c>
      <c r="D92" s="133" t="s">
        <v>2626</v>
      </c>
      <c r="E92" s="142">
        <v>3336010223</v>
      </c>
    </row>
    <row r="93" spans="1:5" s="120" customFormat="1" ht="18.75" customHeight="1" x14ac:dyDescent="0.25">
      <c r="A93" s="128" t="s">
        <v>1273</v>
      </c>
      <c r="B93" s="132"/>
      <c r="C93" s="128" t="s">
        <v>1501</v>
      </c>
      <c r="D93" s="133"/>
      <c r="E93" s="142"/>
    </row>
    <row r="94" spans="1:5" s="121" customFormat="1" ht="18.75" customHeight="1" thickBot="1" x14ac:dyDescent="0.3">
      <c r="A94" s="141" t="s">
        <v>2462</v>
      </c>
      <c r="B94" s="131">
        <f>COUNTA(B9:B93)</f>
        <v>84</v>
      </c>
      <c r="C94" s="160"/>
      <c r="D94" s="161"/>
      <c r="E94" s="162"/>
    </row>
    <row r="95" spans="1:5" s="121" customFormat="1" ht="18.75" customHeight="1" x14ac:dyDescent="0.25">
      <c r="A95" s="172"/>
      <c r="B95" s="173"/>
      <c r="C95" s="173"/>
      <c r="D95" s="173"/>
      <c r="E95" s="174"/>
    </row>
    <row r="96" spans="1:5" s="121" customFormat="1" ht="18.75" customHeight="1" thickBot="1" x14ac:dyDescent="0.3">
      <c r="A96" s="175" t="s">
        <v>2569</v>
      </c>
      <c r="B96" s="176"/>
      <c r="C96" s="176"/>
      <c r="D96" s="176"/>
      <c r="E96" s="177"/>
    </row>
    <row r="97" spans="1:5" s="112" customFormat="1" ht="18" customHeight="1" x14ac:dyDescent="0.25">
      <c r="A97" s="130" t="s">
        <v>15</v>
      </c>
      <c r="B97" s="130" t="s">
        <v>2408</v>
      </c>
      <c r="C97" s="130" t="s">
        <v>46</v>
      </c>
      <c r="D97" s="169" t="s">
        <v>2411</v>
      </c>
      <c r="E97" s="170" t="s">
        <v>2409</v>
      </c>
    </row>
    <row r="98" spans="1:5" s="121" customFormat="1" ht="18" customHeight="1" x14ac:dyDescent="0.25">
      <c r="A98" s="128" t="str">
        <f>VLOOKUP(B98,'[1]LISTADO ATM'!$A$2:$C$822,3,0)</f>
        <v>DISTRITO NACIONAL</v>
      </c>
      <c r="B98" s="132">
        <v>430</v>
      </c>
      <c r="C98" s="128" t="str">
        <f>VLOOKUP(B98,'[1]LISTADO ATM'!$A$2:$B$822,2,0)</f>
        <v xml:space="preserve">ATM Almacén IKEA </v>
      </c>
      <c r="D98" s="133" t="s">
        <v>2627</v>
      </c>
      <c r="E98" s="142">
        <v>3336007435</v>
      </c>
    </row>
    <row r="99" spans="1:5" ht="18" customHeight="1" x14ac:dyDescent="0.25">
      <c r="A99" s="128" t="e">
        <f>VLOOKUP(B99,'[1]LISTADO ATM'!$A$2:$C$822,3,0)</f>
        <v>#N/A</v>
      </c>
      <c r="B99" s="132">
        <v>990</v>
      </c>
      <c r="C99" s="128" t="e">
        <f>VLOOKUP(B99,'[1]LISTADO ATM'!$A$2:$B$822,2,0)</f>
        <v>#N/A</v>
      </c>
      <c r="D99" s="133" t="s">
        <v>2627</v>
      </c>
      <c r="E99" s="142" t="s">
        <v>2899</v>
      </c>
    </row>
    <row r="100" spans="1:5" ht="18.75" customHeight="1" x14ac:dyDescent="0.25">
      <c r="A100" s="128" t="str">
        <f>VLOOKUP(B100,'[1]LISTADO ATM'!$A$2:$C$822,3,0)</f>
        <v>ESTE</v>
      </c>
      <c r="B100" s="132">
        <v>609</v>
      </c>
      <c r="C100" s="128" t="str">
        <f>VLOOKUP(B100,'[1]LISTADO ATM'!$A$2:$B$822,2,0)</f>
        <v xml:space="preserve">ATM S/M Jumbo (San Pedro) </v>
      </c>
      <c r="D100" s="133" t="s">
        <v>2627</v>
      </c>
      <c r="E100" s="142">
        <v>3336009131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319</v>
      </c>
      <c r="C101" s="128" t="str">
        <f>VLOOKUP(B101,'[1]LISTADO ATM'!$A$2:$B$822,2,0)</f>
        <v>ATM Autobanco Lopez de Vega</v>
      </c>
      <c r="D101" s="133" t="s">
        <v>2627</v>
      </c>
      <c r="E101" s="142">
        <v>3336009138</v>
      </c>
    </row>
    <row r="102" spans="1:5" ht="18" x14ac:dyDescent="0.25">
      <c r="A102" s="128" t="str">
        <f>VLOOKUP(B102,'[1]LISTADO ATM'!$A$2:$C$822,3,0)</f>
        <v>NORTE</v>
      </c>
      <c r="B102" s="132">
        <v>291</v>
      </c>
      <c r="C102" s="128" t="str">
        <f>VLOOKUP(B102,'[1]LISTADO ATM'!$A$2:$B$822,2,0)</f>
        <v xml:space="preserve">ATM S/M Jumbo Las Colinas </v>
      </c>
      <c r="D102" s="133" t="s">
        <v>2627</v>
      </c>
      <c r="E102" s="142" t="s">
        <v>2900</v>
      </c>
    </row>
    <row r="103" spans="1:5" ht="18.75" customHeight="1" x14ac:dyDescent="0.25">
      <c r="A103" s="128" t="str">
        <f>VLOOKUP(B103,'[1]LISTADO ATM'!$A$2:$C$822,3,0)</f>
        <v>NORTE</v>
      </c>
      <c r="B103" s="132">
        <v>965</v>
      </c>
      <c r="C103" s="128" t="str">
        <f>VLOOKUP(B103,'[1]LISTADO ATM'!$A$2:$B$822,2,0)</f>
        <v xml:space="preserve">ATM S/M La Fuente FUN (Santiago) </v>
      </c>
      <c r="D103" s="133" t="s">
        <v>2627</v>
      </c>
      <c r="E103" s="142" t="s">
        <v>2901</v>
      </c>
    </row>
    <row r="104" spans="1:5" s="107" customFormat="1" ht="18.75" customHeight="1" x14ac:dyDescent="0.25">
      <c r="A104" s="128" t="str">
        <f>VLOOKUP(B104,'[1]LISTADO ATM'!$A$2:$C$922,3,0)</f>
        <v>NORTE</v>
      </c>
      <c r="B104" s="132">
        <v>716</v>
      </c>
      <c r="C104" s="128" t="str">
        <f>VLOOKUP(B104,'[1]LISTADO ATM'!$A$2:$B$822,2,0)</f>
        <v xml:space="preserve">ATM Oficina Zona Franca (Santiago) </v>
      </c>
      <c r="D104" s="133" t="s">
        <v>2627</v>
      </c>
      <c r="E104" s="142">
        <v>3336010557</v>
      </c>
    </row>
    <row r="105" spans="1:5" s="107" customFormat="1" ht="18" customHeight="1" thickBot="1" x14ac:dyDescent="0.3">
      <c r="A105" s="141" t="s">
        <v>2462</v>
      </c>
      <c r="B105" s="131">
        <f>COUNTA(B98:B104)</f>
        <v>7</v>
      </c>
      <c r="C105" s="160"/>
      <c r="D105" s="161"/>
      <c r="E105" s="162"/>
    </row>
    <row r="106" spans="1:5" s="107" customFormat="1" ht="18.75" customHeight="1" thickBot="1" x14ac:dyDescent="0.3">
      <c r="A106" s="163"/>
      <c r="B106" s="164"/>
      <c r="C106" s="164"/>
      <c r="D106" s="164"/>
      <c r="E106" s="165"/>
    </row>
    <row r="107" spans="1:5" ht="18.75" customHeight="1" thickBot="1" x14ac:dyDescent="0.3">
      <c r="A107" s="166" t="s">
        <v>2463</v>
      </c>
      <c r="B107" s="167"/>
      <c r="C107" s="167"/>
      <c r="D107" s="167"/>
      <c r="E107" s="168"/>
    </row>
    <row r="108" spans="1:5" ht="18" x14ac:dyDescent="0.25">
      <c r="A108" s="130" t="s">
        <v>15</v>
      </c>
      <c r="B108" s="130" t="s">
        <v>2408</v>
      </c>
      <c r="C108" s="130" t="s">
        <v>46</v>
      </c>
      <c r="D108" s="169" t="s">
        <v>2411</v>
      </c>
      <c r="E108" s="170" t="s">
        <v>2409</v>
      </c>
    </row>
    <row r="109" spans="1:5" ht="18.75" customHeight="1" x14ac:dyDescent="0.25">
      <c r="A109" s="134" t="str">
        <f>VLOOKUP(B109,'[1]LISTADO ATM'!$A$2:$C$922,3,0)</f>
        <v>DISTRITO NACIONAL</v>
      </c>
      <c r="B109" s="132">
        <v>896</v>
      </c>
      <c r="C109" s="134" t="str">
        <f>VLOOKUP(B109,'[1]LISTADO ATM'!$A$2:$B$922,2,0)</f>
        <v xml:space="preserve">ATM Campamento Militar 16 de Agosto I </v>
      </c>
      <c r="D109" s="137" t="s">
        <v>2429</v>
      </c>
      <c r="E109" s="140">
        <v>3336009196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563</v>
      </c>
      <c r="C110" s="134" t="str">
        <f>VLOOKUP(B110,'[1]LISTADO ATM'!$A$2:$B$922,2,0)</f>
        <v xml:space="preserve">ATM Base Aérea San Isidro </v>
      </c>
      <c r="D110" s="137" t="s">
        <v>2429</v>
      </c>
      <c r="E110" s="140">
        <v>3336009199</v>
      </c>
    </row>
    <row r="111" spans="1:5" ht="18" x14ac:dyDescent="0.25">
      <c r="A111" s="134" t="str">
        <f>VLOOKUP(B111,'[1]LISTADO ATM'!$A$2:$C$922,3,0)</f>
        <v>DISTRITO NACIONAL</v>
      </c>
      <c r="B111" s="132">
        <v>169</v>
      </c>
      <c r="C111" s="134" t="str">
        <f>VLOOKUP(B111,'[1]LISTADO ATM'!$A$2:$B$922,2,0)</f>
        <v xml:space="preserve">ATM Oficina Caonabo </v>
      </c>
      <c r="D111" s="137" t="s">
        <v>2429</v>
      </c>
      <c r="E111" s="142">
        <v>3336009124</v>
      </c>
    </row>
    <row r="112" spans="1:5" ht="18" x14ac:dyDescent="0.25">
      <c r="A112" s="134" t="str">
        <f>VLOOKUP(B112,'[1]LISTADO ATM'!$A$2:$C$922,3,0)</f>
        <v>ESTE</v>
      </c>
      <c r="B112" s="132">
        <v>16</v>
      </c>
      <c r="C112" s="134" t="str">
        <f>VLOOKUP(B112,'[1]LISTADO ATM'!$A$2:$B$922,2,0)</f>
        <v>ATM Estación Texaco Sabana de la Mar</v>
      </c>
      <c r="D112" s="137" t="s">
        <v>2429</v>
      </c>
      <c r="E112" s="142">
        <v>3336008506</v>
      </c>
    </row>
    <row r="113" spans="1:5" ht="18.75" customHeight="1" x14ac:dyDescent="0.25">
      <c r="A113" s="134" t="str">
        <f>VLOOKUP(B113,'[1]LISTADO ATM'!$A$2:$C$922,3,0)</f>
        <v>DISTRITO NACIONAL</v>
      </c>
      <c r="B113" s="132">
        <v>147</v>
      </c>
      <c r="C113" s="134" t="str">
        <f>VLOOKUP(B113,'[1]LISTADO ATM'!$A$2:$B$922,2,0)</f>
        <v xml:space="preserve">ATM Kiosco Megacentro I </v>
      </c>
      <c r="D113" s="137" t="s">
        <v>2429</v>
      </c>
      <c r="E113" s="142" t="s">
        <v>2902</v>
      </c>
    </row>
    <row r="114" spans="1:5" ht="18.75" customHeight="1" x14ac:dyDescent="0.25">
      <c r="A114" s="134" t="str">
        <f>VLOOKUP(B114,'[1]LISTADO ATM'!$A$2:$C$922,3,0)</f>
        <v>ESTE</v>
      </c>
      <c r="B114" s="132">
        <v>293</v>
      </c>
      <c r="C114" s="134" t="str">
        <f>VLOOKUP(B114,'[1]LISTADO ATM'!$A$2:$B$922,2,0)</f>
        <v xml:space="preserve">ATM S/M Nueva Visión (San Pedro) </v>
      </c>
      <c r="D114" s="137" t="s">
        <v>2429</v>
      </c>
      <c r="E114" s="142" t="s">
        <v>2903</v>
      </c>
    </row>
    <row r="115" spans="1:5" ht="18.75" customHeight="1" x14ac:dyDescent="0.25">
      <c r="A115" s="134" t="str">
        <f>VLOOKUP(B115,'[1]LISTADO ATM'!$A$2:$C$922,3,0)</f>
        <v>DISTRITO NACIONAL</v>
      </c>
      <c r="B115" s="132">
        <v>697</v>
      </c>
      <c r="C115" s="134" t="str">
        <f>VLOOKUP(B115,'[1]LISTADO ATM'!$A$2:$B$922,2,0)</f>
        <v>ATM Hipermercado Olé Ciudad Juan Bosch</v>
      </c>
      <c r="D115" s="137" t="s">
        <v>2429</v>
      </c>
      <c r="E115" s="142">
        <v>3336009198</v>
      </c>
    </row>
    <row r="116" spans="1:5" ht="18.75" customHeight="1" x14ac:dyDescent="0.25">
      <c r="A116" s="134" t="str">
        <f>VLOOKUP(B116,'[1]LISTADO ATM'!$A$2:$C$922,3,0)</f>
        <v>ESTE</v>
      </c>
      <c r="B116" s="132">
        <v>429</v>
      </c>
      <c r="C116" s="134" t="str">
        <f>VLOOKUP(B116,'[1]LISTADO ATM'!$A$2:$B$922,2,0)</f>
        <v xml:space="preserve">ATM Oficina Jumbo La Romana </v>
      </c>
      <c r="D116" s="137" t="s">
        <v>2429</v>
      </c>
      <c r="E116" s="142">
        <v>3336009841</v>
      </c>
    </row>
    <row r="117" spans="1:5" ht="18.75" customHeight="1" x14ac:dyDescent="0.25">
      <c r="A117" s="134" t="str">
        <f>VLOOKUP(B117,'[1]LISTADO ATM'!$A$2:$C$922,3,0)</f>
        <v>NORTE</v>
      </c>
      <c r="B117" s="132">
        <v>740</v>
      </c>
      <c r="C117" s="134" t="str">
        <f>VLOOKUP(B117,'[1]LISTADO ATM'!$A$2:$B$922,2,0)</f>
        <v xml:space="preserve">ATM EDENORTE (Santiago) </v>
      </c>
      <c r="D117" s="137" t="s">
        <v>2429</v>
      </c>
      <c r="E117" s="142">
        <v>3336009870</v>
      </c>
    </row>
    <row r="118" spans="1:5" ht="18" x14ac:dyDescent="0.25">
      <c r="A118" s="134" t="str">
        <f>VLOOKUP(B118,'[1]LISTADO ATM'!$A$2:$C$922,3,0)</f>
        <v>NORTE</v>
      </c>
      <c r="B118" s="132">
        <v>266</v>
      </c>
      <c r="C118" s="134" t="str">
        <f>VLOOKUP(B118,'[1]LISTADO ATM'!$A$2:$B$922,2,0)</f>
        <v xml:space="preserve">ATM Oficina Villa Francisca </v>
      </c>
      <c r="D118" s="137" t="s">
        <v>2429</v>
      </c>
      <c r="E118" s="142">
        <v>3336010326</v>
      </c>
    </row>
    <row r="119" spans="1:5" ht="18.75" customHeight="1" x14ac:dyDescent="0.25">
      <c r="A119" s="134" t="str">
        <f>VLOOKUP(B119,'[1]LISTADO ATM'!$A$2:$C$922,3,0)</f>
        <v>ESTE</v>
      </c>
      <c r="B119" s="132">
        <v>608</v>
      </c>
      <c r="C119" s="134" t="str">
        <f>VLOOKUP(B119,'[1]LISTADO ATM'!$A$2:$B$922,2,0)</f>
        <v xml:space="preserve">ATM Oficina Jumbo (San Pedro) </v>
      </c>
      <c r="D119" s="137" t="s">
        <v>2429</v>
      </c>
      <c r="E119" s="142">
        <v>3336010508</v>
      </c>
    </row>
    <row r="120" spans="1:5" ht="18" customHeight="1" x14ac:dyDescent="0.25">
      <c r="A120" s="134" t="str">
        <f>VLOOKUP(B120,'[1]LISTADO ATM'!$A$2:$C$922,3,0)</f>
        <v>ESTE</v>
      </c>
      <c r="B120" s="132">
        <v>268</v>
      </c>
      <c r="C120" s="134" t="str">
        <f>VLOOKUP(B120,'[1]LISTADO ATM'!$A$2:$B$922,2,0)</f>
        <v xml:space="preserve">ATM Autobanco La Altagracia (Higuey) </v>
      </c>
      <c r="D120" s="137" t="s">
        <v>2429</v>
      </c>
      <c r="E120" s="142">
        <v>3336010598</v>
      </c>
    </row>
    <row r="121" spans="1:5" ht="18" x14ac:dyDescent="0.25">
      <c r="A121" s="134" t="str">
        <f>VLOOKUP(B121,'[1]LISTADO ATM'!$A$2:$C$922,3,0)</f>
        <v>NORTE</v>
      </c>
      <c r="B121" s="132">
        <v>396</v>
      </c>
      <c r="C121" s="134" t="str">
        <f>VLOOKUP(B121,'[1]LISTADO ATM'!$A$2:$B$922,2,0)</f>
        <v xml:space="preserve">ATM Oficina Plaza Ulloa (La Fuente) </v>
      </c>
      <c r="D121" s="137" t="s">
        <v>2429</v>
      </c>
      <c r="E121" s="142">
        <v>3336010635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713</v>
      </c>
      <c r="C122" s="134" t="str">
        <f>VLOOKUP(B122,'[1]LISTADO ATM'!$A$2:$B$922,2,0)</f>
        <v xml:space="preserve">ATM Oficina Las Américas </v>
      </c>
      <c r="D122" s="137" t="s">
        <v>2429</v>
      </c>
      <c r="E122" s="142">
        <v>3336010759</v>
      </c>
    </row>
    <row r="123" spans="1:5" ht="18" x14ac:dyDescent="0.25">
      <c r="A123" s="134" t="str">
        <f>VLOOKUP(B123,'[1]LISTADO ATM'!$A$2:$C$922,3,0)</f>
        <v>NORTE</v>
      </c>
      <c r="B123" s="132">
        <v>77</v>
      </c>
      <c r="C123" s="134" t="str">
        <f>VLOOKUP(B123,'[1]LISTADO ATM'!$A$2:$B$922,2,0)</f>
        <v xml:space="preserve">ATM Oficina Cruce de Imbert </v>
      </c>
      <c r="D123" s="137" t="s">
        <v>2429</v>
      </c>
      <c r="E123" s="142">
        <v>3336010762</v>
      </c>
    </row>
    <row r="124" spans="1:5" ht="18" x14ac:dyDescent="0.25">
      <c r="A124" s="128" t="str">
        <f>VLOOKUP(B124,'[1]LISTADO ATM'!$A$2:$C$922,3,0)</f>
        <v>DISTRITO NACIONAL</v>
      </c>
      <c r="B124" s="132">
        <v>536</v>
      </c>
      <c r="C124" s="128" t="str">
        <f>VLOOKUP(B124,'[1]LISTADO ATM'!$A$2:$B$822,2,0)</f>
        <v xml:space="preserve">ATM Super Lama San Isidro </v>
      </c>
      <c r="D124" s="137" t="s">
        <v>2429</v>
      </c>
      <c r="E124" s="142" t="s">
        <v>2904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949</v>
      </c>
      <c r="C125" s="134" t="str">
        <f>VLOOKUP(B125,'[1]LISTADO ATM'!$A$2:$B$922,2,0)</f>
        <v xml:space="preserve">ATM S/M Bravo San Isidro Coral Mall </v>
      </c>
      <c r="D125" s="137" t="s">
        <v>2429</v>
      </c>
      <c r="E125" s="142" t="s">
        <v>2905</v>
      </c>
    </row>
    <row r="126" spans="1:5" ht="18" x14ac:dyDescent="0.25">
      <c r="A126" s="134" t="str">
        <f>VLOOKUP(B126,'[1]LISTADO ATM'!$A$2:$C$922,3,0)</f>
        <v>SUR</v>
      </c>
      <c r="B126" s="132">
        <v>182</v>
      </c>
      <c r="C126" s="134" t="str">
        <f>VLOOKUP(B126,'[1]LISTADO ATM'!$A$2:$B$922,2,0)</f>
        <v xml:space="preserve">ATM Barahona Comb </v>
      </c>
      <c r="D126" s="137" t="s">
        <v>2429</v>
      </c>
      <c r="E126" s="142">
        <v>3336010865</v>
      </c>
    </row>
    <row r="127" spans="1:5" ht="18.75" customHeight="1" x14ac:dyDescent="0.25">
      <c r="A127" s="134" t="str">
        <f>VLOOKUP(B127,'[1]LISTADO ATM'!$A$2:$C$922,3,0)</f>
        <v>DISTRITO NACIONAL</v>
      </c>
      <c r="B127" s="132">
        <v>259</v>
      </c>
      <c r="C127" s="134" t="str">
        <f>VLOOKUP(B127,'[1]LISTADO ATM'!$A$2:$B$922,2,0)</f>
        <v>ATM Senado de la Republica</v>
      </c>
      <c r="D127" s="137" t="s">
        <v>2429</v>
      </c>
      <c r="E127" s="142">
        <v>3336010871</v>
      </c>
    </row>
    <row r="128" spans="1:5" ht="18" x14ac:dyDescent="0.25">
      <c r="A128" s="134" t="str">
        <f>VLOOKUP(B128,'[1]LISTADO ATM'!$A$2:$C$922,3,0)</f>
        <v>DISTRITO NACIONAL</v>
      </c>
      <c r="B128" s="132">
        <v>54</v>
      </c>
      <c r="C128" s="134" t="str">
        <f>VLOOKUP(B128,'[1]LISTADO ATM'!$A$2:$B$922,2,0)</f>
        <v xml:space="preserve">ATM Autoservicio Galería 360 </v>
      </c>
      <c r="D128" s="137" t="s">
        <v>2429</v>
      </c>
      <c r="E128" s="142">
        <v>3336010910</v>
      </c>
    </row>
    <row r="129" spans="1:5" ht="18" x14ac:dyDescent="0.25">
      <c r="A129" s="134" t="str">
        <f>VLOOKUP(B129,'[1]LISTADO ATM'!$A$2:$C$922,3,0)</f>
        <v>DISTRITO NACIONAL</v>
      </c>
      <c r="B129" s="132">
        <v>165</v>
      </c>
      <c r="C129" s="134" t="str">
        <f>VLOOKUP(B129,'[1]LISTADO ATM'!$A$2:$B$922,2,0)</f>
        <v>ATM Autoservicio Megacentro</v>
      </c>
      <c r="D129" s="137" t="s">
        <v>2429</v>
      </c>
      <c r="E129" s="142">
        <v>3336010551</v>
      </c>
    </row>
    <row r="130" spans="1:5" ht="18" x14ac:dyDescent="0.25">
      <c r="A130" s="128" t="str">
        <f>VLOOKUP(B130,'[1]LISTADO ATM'!$A$2:$C$922,3,0)</f>
        <v>ESTE</v>
      </c>
      <c r="B130" s="132">
        <v>114</v>
      </c>
      <c r="C130" s="128" t="str">
        <f>VLOOKUP(B130,'[1]LISTADO ATM'!$A$2:$B$822,2,0)</f>
        <v xml:space="preserve">ATM Oficina Hato Mayor </v>
      </c>
      <c r="D130" s="137" t="s">
        <v>2429</v>
      </c>
      <c r="E130" s="142">
        <v>3336010928</v>
      </c>
    </row>
    <row r="131" spans="1:5" ht="18" x14ac:dyDescent="0.25">
      <c r="A131" s="134" t="str">
        <f>VLOOKUP(B131,'[1]LISTADO ATM'!$A$2:$C$922,3,0)</f>
        <v>DISTRITO NACIONAL</v>
      </c>
      <c r="B131" s="132">
        <v>363</v>
      </c>
      <c r="C131" s="134" t="str">
        <f>VLOOKUP(B131,'[1]LISTADO ATM'!$A$2:$B$922,2,0)</f>
        <v>ATM S/M Bravo Villa Mella</v>
      </c>
      <c r="D131" s="137" t="s">
        <v>2429</v>
      </c>
      <c r="E131" s="142">
        <v>3336010974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347</v>
      </c>
      <c r="C132" s="134" t="str">
        <f>VLOOKUP(B132,'[1]LISTADO ATM'!$A$2:$B$922,2,0)</f>
        <v>ATM Patio de Colombia</v>
      </c>
      <c r="D132" s="137" t="s">
        <v>2429</v>
      </c>
      <c r="E132" s="142">
        <v>3336010977</v>
      </c>
    </row>
    <row r="133" spans="1:5" ht="18" x14ac:dyDescent="0.25">
      <c r="A133" s="134" t="str">
        <f>VLOOKUP(B133,'[1]LISTADO ATM'!$A$2:$C$922,3,0)</f>
        <v>SUR</v>
      </c>
      <c r="B133" s="132">
        <v>881</v>
      </c>
      <c r="C133" s="134" t="str">
        <f>VLOOKUP(B133,'[1]LISTADO ATM'!$A$2:$B$922,2,0)</f>
        <v xml:space="preserve">ATM UNP Yaguate (San Cristóbal) </v>
      </c>
      <c r="D133" s="137" t="s">
        <v>2429</v>
      </c>
      <c r="E133" s="142" t="s">
        <v>2906</v>
      </c>
    </row>
    <row r="134" spans="1:5" ht="18" x14ac:dyDescent="0.25">
      <c r="A134" s="134" t="str">
        <f>VLOOKUP(B134,'[1]LISTADO ATM'!$A$2:$C$922,3,0)</f>
        <v>ESTE</v>
      </c>
      <c r="B134" s="132">
        <v>912</v>
      </c>
      <c r="C134" s="134" t="str">
        <f>VLOOKUP(B134,'[1]LISTADO ATM'!$A$2:$B$922,2,0)</f>
        <v xml:space="preserve">ATM Oficina San Pedro II </v>
      </c>
      <c r="D134" s="137" t="s">
        <v>2429</v>
      </c>
      <c r="E134" s="142">
        <v>3336010981</v>
      </c>
    </row>
    <row r="135" spans="1:5" ht="18.75" customHeight="1" x14ac:dyDescent="0.25">
      <c r="A135" s="134" t="str">
        <f>VLOOKUP(B135,'[1]LISTADO ATM'!$A$2:$C$922,3,0)</f>
        <v>DISTRITO NACIONAL</v>
      </c>
      <c r="B135" s="132">
        <v>821</v>
      </c>
      <c r="C135" s="134" t="str">
        <f>VLOOKUP(B135,'[1]LISTADO ATM'!$A$2:$B$922,2,0)</f>
        <v xml:space="preserve">ATM S/M Bravo Churchill </v>
      </c>
      <c r="D135" s="137" t="s">
        <v>2429</v>
      </c>
      <c r="E135" s="142">
        <v>3336011007</v>
      </c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28" t="e">
        <f>VLOOKUP(B137,'[1]LISTADO ATM'!$A$2:$C$922,3,0)</f>
        <v>#N/A</v>
      </c>
      <c r="B137" s="132"/>
      <c r="C137" s="128" t="e">
        <f>VLOOKUP(B137,'[1]LISTADO ATM'!$A$2:$B$822,2,0)</f>
        <v>#N/A</v>
      </c>
      <c r="D137" s="137"/>
      <c r="E137" s="142"/>
    </row>
    <row r="138" spans="1:5" ht="18.75" customHeight="1" x14ac:dyDescent="0.25">
      <c r="A138" s="134" t="e">
        <f>VLOOKUP(B138,'[1]LISTADO ATM'!$A$2:$C$922,3,0)</f>
        <v>#N/A</v>
      </c>
      <c r="B138" s="132"/>
      <c r="C138" s="134" t="e">
        <f>VLOOKUP(B138,'[1]LISTADO ATM'!$A$2:$B$922,2,0)</f>
        <v>#N/A</v>
      </c>
      <c r="D138" s="137"/>
      <c r="E138" s="142"/>
    </row>
    <row r="139" spans="1:5" ht="18.75" customHeight="1" x14ac:dyDescent="0.25">
      <c r="A139" s="134" t="e">
        <f>VLOOKUP(B139,'[1]LISTADO ATM'!$A$2:$C$922,3,0)</f>
        <v>#N/A</v>
      </c>
      <c r="B139" s="132"/>
      <c r="C139" s="134" t="e">
        <f>VLOOKUP(B139,'[1]LISTADO ATM'!$A$2:$B$922,2,0)</f>
        <v>#N/A</v>
      </c>
      <c r="D139" s="137"/>
      <c r="E139" s="142"/>
    </row>
    <row r="140" spans="1:5" ht="18.75" customHeight="1" x14ac:dyDescent="0.25">
      <c r="A140" s="134" t="e">
        <f>VLOOKUP(B140,'[1]LISTADO ATM'!$A$2:$C$922,3,0)</f>
        <v>#N/A</v>
      </c>
      <c r="B140" s="132"/>
      <c r="C140" s="134" t="e">
        <f>VLOOKUP(B140,'[1]LISTADO ATM'!$A$2:$B$922,2,0)</f>
        <v>#N/A</v>
      </c>
      <c r="D140" s="137"/>
      <c r="E140" s="142"/>
    </row>
    <row r="141" spans="1:5" ht="18" x14ac:dyDescent="0.25">
      <c r="A141" s="135"/>
      <c r="B141" s="136">
        <f>COUNT(B109:B140)</f>
        <v>27</v>
      </c>
      <c r="C141" s="171"/>
      <c r="D141" s="171"/>
      <c r="E141" s="171"/>
    </row>
    <row r="142" spans="1:5" ht="18.75" customHeight="1" thickBot="1" x14ac:dyDescent="0.3">
      <c r="A142" s="163"/>
      <c r="B142" s="164"/>
      <c r="C142" s="164"/>
      <c r="D142" s="164"/>
      <c r="E142" s="165"/>
    </row>
    <row r="143" spans="1:5" ht="18.75" thickBot="1" x14ac:dyDescent="0.3">
      <c r="A143" s="178" t="s">
        <v>2434</v>
      </c>
      <c r="B143" s="179"/>
      <c r="C143" s="179"/>
      <c r="D143" s="179"/>
      <c r="E143" s="180"/>
    </row>
    <row r="144" spans="1:5" ht="18" x14ac:dyDescent="0.25">
      <c r="A144" s="130" t="s">
        <v>15</v>
      </c>
      <c r="B144" s="130" t="s">
        <v>2408</v>
      </c>
      <c r="C144" s="130" t="s">
        <v>46</v>
      </c>
      <c r="D144" s="169" t="s">
        <v>2411</v>
      </c>
      <c r="E144" s="170" t="s">
        <v>2409</v>
      </c>
    </row>
    <row r="145" spans="1:5" ht="18" x14ac:dyDescent="0.25">
      <c r="A145" s="128" t="str">
        <f>VLOOKUP(B145,'[1]LISTADO ATM'!$A$2:$C$922,3,0)</f>
        <v>DISTRITO NACIONAL</v>
      </c>
      <c r="B145" s="132">
        <v>318</v>
      </c>
      <c r="C145" s="128" t="str">
        <f>VLOOKUP(B145,'[1]LISTADO ATM'!$A$2:$B$922,2,0)</f>
        <v>ATM Autoservicio Lope de Vega</v>
      </c>
      <c r="D145" s="128" t="s">
        <v>2469</v>
      </c>
      <c r="E145" s="124">
        <v>3336009201</v>
      </c>
    </row>
    <row r="146" spans="1:5" ht="18" x14ac:dyDescent="0.25">
      <c r="A146" s="128" t="str">
        <f>VLOOKUP(B146,'[1]LISTADO ATM'!$A$2:$C$922,3,0)</f>
        <v>DISTRITO NACIONAL</v>
      </c>
      <c r="B146" s="132">
        <v>321</v>
      </c>
      <c r="C146" s="128" t="str">
        <f>VLOOKUP(B146,'[1]LISTADO ATM'!$A$2:$B$922,2,0)</f>
        <v xml:space="preserve">ATM Oficina Jiménez Moya I </v>
      </c>
      <c r="D146" s="128" t="s">
        <v>2469</v>
      </c>
      <c r="E146" s="142">
        <v>3336010618</v>
      </c>
    </row>
    <row r="147" spans="1:5" ht="18" x14ac:dyDescent="0.25">
      <c r="A147" s="128" t="str">
        <f>VLOOKUP(B147,'[1]LISTADO ATM'!$A$2:$C$922,3,0)</f>
        <v>ESTE</v>
      </c>
      <c r="B147" s="132">
        <v>630</v>
      </c>
      <c r="C147" s="128" t="str">
        <f>VLOOKUP(B147,'[1]LISTADO ATM'!$A$2:$B$922,2,0)</f>
        <v xml:space="preserve">ATM Oficina Plaza Zaglul (SPM) </v>
      </c>
      <c r="D147" s="128" t="s">
        <v>2469</v>
      </c>
      <c r="E147" s="142">
        <v>3336010629</v>
      </c>
    </row>
    <row r="148" spans="1:5" ht="18" x14ac:dyDescent="0.25">
      <c r="A148" s="128" t="str">
        <f>VLOOKUP(B148,'[1]LISTADO ATM'!$A$2:$C$922,3,0)</f>
        <v>NORTE</v>
      </c>
      <c r="B148" s="132">
        <v>282</v>
      </c>
      <c r="C148" s="128" t="str">
        <f>VLOOKUP(B148,'[1]LISTADO ATM'!$A$2:$B$922,2,0)</f>
        <v xml:space="preserve">ATM Autobanco Nibaje </v>
      </c>
      <c r="D148" s="128" t="s">
        <v>2469</v>
      </c>
      <c r="E148" s="142">
        <v>3336010654</v>
      </c>
    </row>
    <row r="149" spans="1:5" ht="18" x14ac:dyDescent="0.25">
      <c r="A149" s="128" t="str">
        <f>VLOOKUP(B149,'[1]LISTADO ATM'!$A$2:$C$922,3,0)</f>
        <v>DISTRITO NACIONAL</v>
      </c>
      <c r="B149" s="132">
        <v>717</v>
      </c>
      <c r="C149" s="128" t="str">
        <f>VLOOKUP(B149,'[1]LISTADO ATM'!$A$2:$B$922,2,0)</f>
        <v xml:space="preserve">ATM Oficina Los Alcarrizos </v>
      </c>
      <c r="D149" s="128" t="s">
        <v>2469</v>
      </c>
      <c r="E149" s="142">
        <v>3336010757</v>
      </c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2907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COUNTA(B145:B158)</f>
        <v>7</v>
      </c>
      <c r="C159" s="160"/>
      <c r="D159" s="161"/>
      <c r="E159" s="162"/>
    </row>
    <row r="160" spans="1:5" ht="15.75" thickBot="1" x14ac:dyDescent="0.3">
      <c r="A160" s="163"/>
      <c r="B160" s="164"/>
      <c r="C160" s="164"/>
      <c r="D160" s="164"/>
      <c r="E160" s="165"/>
    </row>
    <row r="161" spans="1:5" ht="18.75" customHeight="1" thickBot="1" x14ac:dyDescent="0.3">
      <c r="A161" s="178" t="s">
        <v>2583</v>
      </c>
      <c r="B161" s="179"/>
      <c r="C161" s="179"/>
      <c r="D161" s="179"/>
      <c r="E161" s="180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69" t="s">
        <v>2411</v>
      </c>
      <c r="E162" s="170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148" t="s">
        <v>2621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148" t="s">
        <v>2621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148" t="s">
        <v>2621</v>
      </c>
      <c r="E166" s="142" t="s">
        <v>2904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148" t="s">
        <v>2621</v>
      </c>
      <c r="E167" s="142" t="s">
        <v>2908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148" t="s">
        <v>2621</v>
      </c>
      <c r="E168" s="142" t="s">
        <v>2909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148" t="s">
        <v>2621</v>
      </c>
      <c r="E169" s="142" t="s">
        <v>2910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148" t="s">
        <v>2621</v>
      </c>
      <c r="E172" s="142">
        <v>3336009156</v>
      </c>
    </row>
    <row r="173" spans="1:5" ht="18" x14ac:dyDescent="0.25">
      <c r="A173" s="128" t="str">
        <f>VLOOKUP(B173,'[1]LISTADO ATM'!$A$2:$C$922,3,0)</f>
        <v>NORTE</v>
      </c>
      <c r="B173" s="132">
        <v>877</v>
      </c>
      <c r="C173" s="128" t="str">
        <f>VLOOKUP(B173,'[1]LISTADO ATM'!$A$2:$B$822,2,0)</f>
        <v xml:space="preserve">ATM Estación Los Samanes (Ranchito, La Vega) </v>
      </c>
      <c r="D173" s="138" t="s">
        <v>2548</v>
      </c>
      <c r="E173" s="142">
        <v>3336010903</v>
      </c>
    </row>
    <row r="174" spans="1:5" ht="18" x14ac:dyDescent="0.25">
      <c r="A174" s="128" t="str">
        <f>VLOOKUP(B174,'[1]LISTADO ATM'!$A$2:$C$922,3,0)</f>
        <v>ESTE</v>
      </c>
      <c r="B174" s="132">
        <v>158</v>
      </c>
      <c r="C174" s="128" t="str">
        <f>VLOOKUP(B174,'[1]LISTADO ATM'!$A$2:$B$822,2,0)</f>
        <v xml:space="preserve">ATM Oficina Romana Norte </v>
      </c>
      <c r="D174" s="148" t="s">
        <v>2621</v>
      </c>
      <c r="E174" s="142">
        <v>3336011000</v>
      </c>
    </row>
    <row r="175" spans="1:5" ht="18" x14ac:dyDescent="0.25">
      <c r="A175" s="128" t="e">
        <f>VLOOKUP(B175,'[1]LISTADO ATM'!$A$2:$C$922,3,0)</f>
        <v>#N/A</v>
      </c>
      <c r="B175" s="132"/>
      <c r="C175" s="128" t="e">
        <f>VLOOKUP(B175,'[1]LISTADO ATM'!$A$2:$B$822,2,0)</f>
        <v>#N/A</v>
      </c>
      <c r="D175" s="138"/>
      <c r="E175" s="142"/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48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148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148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148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138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48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148"/>
      <c r="E183" s="142"/>
    </row>
    <row r="184" spans="1:5" ht="18.75" thickBot="1" x14ac:dyDescent="0.3">
      <c r="A184" s="141" t="s">
        <v>2462</v>
      </c>
      <c r="B184" s="131">
        <f>COUNT(B163:B183)</f>
        <v>12</v>
      </c>
      <c r="C184" s="160"/>
      <c r="D184" s="161"/>
      <c r="E184" s="162"/>
    </row>
    <row r="185" spans="1:5" ht="15.75" thickBot="1" x14ac:dyDescent="0.3">
      <c r="A185" s="163"/>
      <c r="B185" s="164"/>
      <c r="C185" s="182"/>
      <c r="D185" s="182"/>
      <c r="E185" s="197"/>
    </row>
    <row r="186" spans="1:5" ht="18.75" customHeight="1" thickBot="1" x14ac:dyDescent="0.3">
      <c r="A186" s="202" t="s">
        <v>2464</v>
      </c>
      <c r="B186" s="203"/>
      <c r="C186" s="198"/>
      <c r="D186" s="198"/>
      <c r="E186" s="199"/>
    </row>
    <row r="187" spans="1:5" ht="18.75" customHeight="1" thickBot="1" x14ac:dyDescent="0.3">
      <c r="A187" s="204">
        <f>+B141+B159+B184</f>
        <v>46</v>
      </c>
      <c r="B187" s="205"/>
      <c r="C187" s="198"/>
      <c r="D187" s="198"/>
      <c r="E187" s="199"/>
    </row>
    <row r="188" spans="1:5" ht="15.75" thickBot="1" x14ac:dyDescent="0.3">
      <c r="A188" s="200"/>
      <c r="B188" s="201"/>
      <c r="C188" s="164"/>
      <c r="D188" s="164"/>
      <c r="E188" s="165"/>
    </row>
    <row r="189" spans="1:5" ht="18.75" customHeight="1" thickBot="1" x14ac:dyDescent="0.3">
      <c r="A189" s="166" t="s">
        <v>2465</v>
      </c>
      <c r="B189" s="167"/>
      <c r="C189" s="167"/>
      <c r="D189" s="167"/>
      <c r="E189" s="168"/>
    </row>
    <row r="190" spans="1:5" ht="18.75" customHeight="1" x14ac:dyDescent="0.25">
      <c r="A190" s="130" t="s">
        <v>15</v>
      </c>
      <c r="B190" s="130" t="s">
        <v>2408</v>
      </c>
      <c r="C190" s="130" t="s">
        <v>46</v>
      </c>
      <c r="D190" s="169" t="s">
        <v>2411</v>
      </c>
      <c r="E190" s="170"/>
    </row>
    <row r="191" spans="1:5" ht="18" x14ac:dyDescent="0.25">
      <c r="A191" s="128" t="str">
        <f>VLOOKUP(B191,'[1]LISTADO ATM'!$A$2:$C$922,3,0)</f>
        <v>DISTRITO NACIONAL</v>
      </c>
      <c r="B191" s="132">
        <v>574</v>
      </c>
      <c r="C191" s="128" t="str">
        <f>VLOOKUP(B191,'[2]LISTADO ATM'!$A$2:$B$922,2,0)</f>
        <v xml:space="preserve">ATM Club Obras Públicas </v>
      </c>
      <c r="D191" s="158" t="s">
        <v>2585</v>
      </c>
      <c r="E191" s="159"/>
    </row>
    <row r="192" spans="1:5" ht="18" x14ac:dyDescent="0.25">
      <c r="A192" s="128" t="str">
        <f>VLOOKUP(B192,'[1]LISTADO ATM'!$A$2:$C$922,3,0)</f>
        <v>NORTE</v>
      </c>
      <c r="B192" s="132">
        <v>603</v>
      </c>
      <c r="C192" s="128" t="str">
        <f>VLOOKUP(B192,'[1]LISTADO ATM'!$A$2:$B$822,2,0)</f>
        <v xml:space="preserve">ATM Zona Franca (Santiago) II </v>
      </c>
      <c r="D192" s="158" t="s">
        <v>2585</v>
      </c>
      <c r="E192" s="159"/>
    </row>
    <row r="193" spans="1:5" ht="18" x14ac:dyDescent="0.25">
      <c r="A193" s="128" t="str">
        <f>VLOOKUP(B193,'[1]LISTADO ATM'!$A$2:$C$922,3,0)</f>
        <v>DISTRITO NACIONAL</v>
      </c>
      <c r="B193" s="132">
        <v>516</v>
      </c>
      <c r="C193" s="128" t="str">
        <f>VLOOKUP(B193,'[1]LISTADO ATM'!$A$2:$B$822,2,0)</f>
        <v xml:space="preserve">ATM Oficina Gascue </v>
      </c>
      <c r="D193" s="158" t="s">
        <v>2585</v>
      </c>
      <c r="E193" s="159"/>
    </row>
    <row r="194" spans="1:5" ht="18" x14ac:dyDescent="0.25">
      <c r="A194" s="128" t="str">
        <f>VLOOKUP(B194,'[1]LISTADO ATM'!$A$2:$C$922,3,0)</f>
        <v>ESTE</v>
      </c>
      <c r="B194" s="132">
        <v>353</v>
      </c>
      <c r="C194" s="128" t="str">
        <f>VLOOKUP(B194,'[1]LISTADO ATM'!$A$2:$B$822,2,0)</f>
        <v xml:space="preserve">ATM Estación Boulevard Juan Dolio </v>
      </c>
      <c r="D194" s="158" t="s">
        <v>2585</v>
      </c>
      <c r="E194" s="159"/>
    </row>
    <row r="195" spans="1:5" ht="18" x14ac:dyDescent="0.25">
      <c r="A195" s="128" t="str">
        <f>VLOOKUP(B195,'[1]LISTADO ATM'!$A$2:$C$922,3,0)</f>
        <v>NORTE</v>
      </c>
      <c r="B195" s="147">
        <v>482</v>
      </c>
      <c r="C195" s="128" t="str">
        <f>VLOOKUP(B195,'[1]LISTADO ATM'!$A$2:$B$822,2,0)</f>
        <v xml:space="preserve">ATM Centro de Caja Plaza Lama (Santiago) </v>
      </c>
      <c r="D195" s="158" t="s">
        <v>2585</v>
      </c>
      <c r="E195" s="159"/>
    </row>
    <row r="196" spans="1:5" ht="18" x14ac:dyDescent="0.25">
      <c r="A196" s="128" t="str">
        <f>VLOOKUP(B196,'[1]LISTADO ATM'!$A$2:$C$922,3,0)</f>
        <v>DISTRITO NACIONAL</v>
      </c>
      <c r="B196" s="132">
        <v>648</v>
      </c>
      <c r="C196" s="128" t="str">
        <f>VLOOKUP(B196,'[1]LISTADO ATM'!$A$2:$B$822,2,0)</f>
        <v xml:space="preserve">ATM Hermandad de Pensionados </v>
      </c>
      <c r="D196" s="158" t="s">
        <v>2585</v>
      </c>
      <c r="E196" s="159"/>
    </row>
    <row r="197" spans="1:5" ht="18" x14ac:dyDescent="0.25">
      <c r="A197" s="128" t="str">
        <f>VLOOKUP(B197,'[1]LISTADO ATM'!$A$2:$C$922,3,0)</f>
        <v>DISTRITO NACIONAL</v>
      </c>
      <c r="B197" s="147">
        <v>688</v>
      </c>
      <c r="C197" s="128" t="str">
        <f>VLOOKUP(B197,'[1]LISTADO ATM'!$A$2:$B$822,2,0)</f>
        <v>ATM Innova Centro Ave. Kennedy</v>
      </c>
      <c r="D197" s="158" t="s">
        <v>2585</v>
      </c>
      <c r="E197" s="159"/>
    </row>
    <row r="198" spans="1:5" ht="18" x14ac:dyDescent="0.25">
      <c r="A198" s="128" t="str">
        <f>VLOOKUP(B198,'[1]LISTADO ATM'!$A$2:$C$922,3,0)</f>
        <v>ESTE</v>
      </c>
      <c r="B198" s="132">
        <v>795</v>
      </c>
      <c r="C198" s="128" t="str">
        <f>VLOOKUP(B198,'[1]LISTADO ATM'!$A$2:$B$822,2,0)</f>
        <v xml:space="preserve">ATM UNP Guaymate (La Romana) </v>
      </c>
      <c r="D198" s="158" t="s">
        <v>2585</v>
      </c>
      <c r="E198" s="159"/>
    </row>
    <row r="199" spans="1:5" ht="18" x14ac:dyDescent="0.25">
      <c r="A199" s="128" t="str">
        <f>VLOOKUP(B199,'[1]LISTADO ATM'!$A$2:$C$922,3,0)</f>
        <v>SUR</v>
      </c>
      <c r="B199" s="147">
        <v>783</v>
      </c>
      <c r="C199" s="128" t="str">
        <f>VLOOKUP(B199,'[1]LISTADO ATM'!$A$2:$B$822,2,0)</f>
        <v xml:space="preserve">ATM Autobanco Alfa y Omega (Barahona) </v>
      </c>
      <c r="D199" s="158" t="s">
        <v>2585</v>
      </c>
      <c r="E199" s="159"/>
    </row>
    <row r="200" spans="1:5" ht="18" x14ac:dyDescent="0.25">
      <c r="A200" s="128" t="str">
        <f>VLOOKUP(B200,'[1]LISTADO ATM'!$A$2:$C$922,3,0)</f>
        <v>SUR</v>
      </c>
      <c r="B200" s="132">
        <v>733</v>
      </c>
      <c r="C200" s="128" t="str">
        <f>VLOOKUP(B200,'[1]LISTADO ATM'!$A$2:$B$822,2,0)</f>
        <v xml:space="preserve">ATM Zona Franca Perdenales </v>
      </c>
      <c r="D200" s="158" t="s">
        <v>2585</v>
      </c>
      <c r="E200" s="159"/>
    </row>
    <row r="201" spans="1:5" ht="18" x14ac:dyDescent="0.25">
      <c r="A201" s="128" t="str">
        <f>VLOOKUP(B201,'[1]LISTADO ATM'!$A$2:$C$922,3,0)</f>
        <v>NORTE</v>
      </c>
      <c r="B201" s="132">
        <v>964</v>
      </c>
      <c r="C201" s="128" t="str">
        <f>VLOOKUP(B201,'[1]LISTADO ATM'!$A$2:$B$822,2,0)</f>
        <v>ATM Hotel Sunscape (Norte)</v>
      </c>
      <c r="D201" s="158" t="s">
        <v>2585</v>
      </c>
      <c r="E201" s="159"/>
    </row>
    <row r="202" spans="1:5" ht="18.75" thickBot="1" x14ac:dyDescent="0.3">
      <c r="A202" s="141" t="s">
        <v>2462</v>
      </c>
      <c r="B202" s="131">
        <f>COUNT(B191:B201)</f>
        <v>11</v>
      </c>
      <c r="C202" s="160"/>
      <c r="D202" s="161"/>
      <c r="E202" s="162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121"/>
      <c r="C214" s="121"/>
      <c r="D214" s="121"/>
    </row>
    <row r="215" spans="1:5" x14ac:dyDescent="0.25">
      <c r="A215" s="121"/>
      <c r="C215" s="121"/>
      <c r="D215" s="121"/>
    </row>
    <row r="216" spans="1:5" x14ac:dyDescent="0.25">
      <c r="A216" s="121"/>
      <c r="C216" s="121"/>
      <c r="D216" s="121"/>
    </row>
    <row r="217" spans="1:5" x14ac:dyDescent="0.25">
      <c r="A217" s="121"/>
      <c r="C217" s="121"/>
      <c r="D217" s="121"/>
    </row>
    <row r="218" spans="1:5" x14ac:dyDescent="0.25">
      <c r="A218" s="121"/>
      <c r="C218" s="121"/>
      <c r="D218" s="121"/>
    </row>
    <row r="219" spans="1:5" x14ac:dyDescent="0.25">
      <c r="A219" s="121"/>
      <c r="C219" s="121"/>
      <c r="D219" s="121"/>
    </row>
    <row r="220" spans="1:5" x14ac:dyDescent="0.25">
      <c r="A220" s="121"/>
      <c r="C220" s="121"/>
      <c r="D220" s="121"/>
    </row>
    <row r="221" spans="1:5" x14ac:dyDescent="0.25">
      <c r="A221" s="121"/>
      <c r="C221" s="121"/>
      <c r="D221" s="121"/>
    </row>
    <row r="222" spans="1:5" x14ac:dyDescent="0.25">
      <c r="A222" s="121"/>
      <c r="C222" s="121"/>
      <c r="D222" s="121"/>
    </row>
    <row r="223" spans="1:5" x14ac:dyDescent="0.25">
      <c r="A223" s="121"/>
      <c r="C223" s="121"/>
      <c r="D223" s="121"/>
    </row>
    <row r="224" spans="1:5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4">
    <mergeCell ref="C184:E184"/>
    <mergeCell ref="A185:B185"/>
    <mergeCell ref="C185:E188"/>
    <mergeCell ref="A189:E189"/>
    <mergeCell ref="D190:E190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D192:E192"/>
    <mergeCell ref="D191:E191"/>
    <mergeCell ref="A186:B186"/>
    <mergeCell ref="A187:B187"/>
    <mergeCell ref="A188:B188"/>
    <mergeCell ref="A3:B3"/>
    <mergeCell ref="C3:E6"/>
    <mergeCell ref="D8:E8"/>
    <mergeCell ref="F1:G1"/>
    <mergeCell ref="A1:E1"/>
    <mergeCell ref="A2:E2"/>
    <mergeCell ref="A6:B6"/>
    <mergeCell ref="A7:E7"/>
    <mergeCell ref="C159:E159"/>
    <mergeCell ref="A160:E160"/>
    <mergeCell ref="A161:E161"/>
    <mergeCell ref="D162:E162"/>
    <mergeCell ref="C141:E141"/>
    <mergeCell ref="A142:E142"/>
    <mergeCell ref="A143:E143"/>
    <mergeCell ref="D144:E144"/>
    <mergeCell ref="C94:E94"/>
    <mergeCell ref="A95:E95"/>
    <mergeCell ref="A96:E96"/>
    <mergeCell ref="D97:E97"/>
    <mergeCell ref="C105:E105"/>
    <mergeCell ref="A106:E106"/>
    <mergeCell ref="A107:E107"/>
    <mergeCell ref="D108:E108"/>
    <mergeCell ref="D201:E201"/>
    <mergeCell ref="C202:E202"/>
  </mergeCells>
  <phoneticPr fontId="45" type="noConversion"/>
  <conditionalFormatting sqref="B745:B1048576">
    <cfRule type="duplicateValues" dxfId="220" priority="132782"/>
  </conditionalFormatting>
  <conditionalFormatting sqref="E181">
    <cfRule type="duplicateValues" dxfId="219" priority="84"/>
  </conditionalFormatting>
  <conditionalFormatting sqref="B202:B204 B136 B141:B145 B159:B167 B105:B118 B1:B81 B178:B198 B93:B103">
    <cfRule type="duplicateValues" dxfId="218" priority="95"/>
  </conditionalFormatting>
  <conditionalFormatting sqref="E202:E204 E1:E15 E141:E145 E73:E75 E184:E192 E159:E167 E17:E43 E47:E56 E94:E103 E58:E67 E105:E115 E178:E179">
    <cfRule type="duplicateValues" dxfId="217" priority="94"/>
  </conditionalFormatting>
  <conditionalFormatting sqref="E68">
    <cfRule type="duplicateValues" dxfId="216" priority="93"/>
  </conditionalFormatting>
  <conditionalFormatting sqref="E117">
    <cfRule type="duplicateValues" dxfId="215" priority="92"/>
  </conditionalFormatting>
  <conditionalFormatting sqref="E69">
    <cfRule type="duplicateValues" dxfId="214" priority="91"/>
  </conditionalFormatting>
  <conditionalFormatting sqref="E116 E44 E16">
    <cfRule type="duplicateValues" dxfId="213" priority="96"/>
  </conditionalFormatting>
  <conditionalFormatting sqref="E193">
    <cfRule type="duplicateValues" dxfId="212" priority="90"/>
  </conditionalFormatting>
  <conditionalFormatting sqref="E180">
    <cfRule type="duplicateValues" dxfId="211" priority="89"/>
  </conditionalFormatting>
  <conditionalFormatting sqref="E45">
    <cfRule type="duplicateValues" dxfId="210" priority="88"/>
  </conditionalFormatting>
  <conditionalFormatting sqref="E71">
    <cfRule type="duplicateValues" dxfId="209" priority="87"/>
  </conditionalFormatting>
  <conditionalFormatting sqref="E72">
    <cfRule type="duplicateValues" dxfId="208" priority="86"/>
  </conditionalFormatting>
  <conditionalFormatting sqref="E136">
    <cfRule type="duplicateValues" dxfId="207" priority="85"/>
  </conditionalFormatting>
  <conditionalFormatting sqref="E183">
    <cfRule type="duplicateValues" dxfId="206" priority="83"/>
  </conditionalFormatting>
  <conditionalFormatting sqref="E119">
    <cfRule type="duplicateValues" dxfId="205" priority="82"/>
  </conditionalFormatting>
  <conditionalFormatting sqref="E120">
    <cfRule type="duplicateValues" dxfId="204" priority="81"/>
  </conditionalFormatting>
  <conditionalFormatting sqref="E134">
    <cfRule type="duplicateValues" dxfId="203" priority="80"/>
  </conditionalFormatting>
  <conditionalFormatting sqref="E135">
    <cfRule type="duplicateValues" dxfId="202" priority="79"/>
  </conditionalFormatting>
  <conditionalFormatting sqref="E138">
    <cfRule type="duplicateValues" dxfId="201" priority="78"/>
  </conditionalFormatting>
  <conditionalFormatting sqref="E139">
    <cfRule type="duplicateValues" dxfId="200" priority="77"/>
  </conditionalFormatting>
  <conditionalFormatting sqref="E140">
    <cfRule type="duplicateValues" dxfId="199" priority="76"/>
  </conditionalFormatting>
  <conditionalFormatting sqref="E150 E157">
    <cfRule type="duplicateValues" dxfId="198" priority="75"/>
  </conditionalFormatting>
  <conditionalFormatting sqref="B104">
    <cfRule type="duplicateValues" dxfId="197" priority="74"/>
  </conditionalFormatting>
  <conditionalFormatting sqref="E104">
    <cfRule type="duplicateValues" dxfId="196" priority="73"/>
  </conditionalFormatting>
  <conditionalFormatting sqref="B137">
    <cfRule type="duplicateValues" dxfId="195" priority="72"/>
  </conditionalFormatting>
  <conditionalFormatting sqref="E137">
    <cfRule type="duplicateValues" dxfId="194" priority="71"/>
  </conditionalFormatting>
  <conditionalFormatting sqref="B76:B81">
    <cfRule type="duplicateValues" dxfId="193" priority="70"/>
  </conditionalFormatting>
  <conditionalFormatting sqref="E76:E78">
    <cfRule type="duplicateValues" dxfId="192" priority="69"/>
  </conditionalFormatting>
  <conditionalFormatting sqref="E79">
    <cfRule type="duplicateValues" dxfId="191" priority="68"/>
  </conditionalFormatting>
  <conditionalFormatting sqref="E80">
    <cfRule type="duplicateValues" dxfId="190" priority="67"/>
  </conditionalFormatting>
  <conditionalFormatting sqref="E81">
    <cfRule type="duplicateValues" dxfId="189" priority="66"/>
  </conditionalFormatting>
  <conditionalFormatting sqref="E70 E46">
    <cfRule type="duplicateValues" dxfId="188" priority="97"/>
  </conditionalFormatting>
  <conditionalFormatting sqref="B134:B135 B119:B120">
    <cfRule type="duplicateValues" dxfId="187" priority="98"/>
  </conditionalFormatting>
  <conditionalFormatting sqref="B93">
    <cfRule type="duplicateValues" dxfId="186" priority="65"/>
  </conditionalFormatting>
  <conditionalFormatting sqref="E93">
    <cfRule type="duplicateValues" dxfId="185" priority="64"/>
  </conditionalFormatting>
  <conditionalFormatting sqref="B157 B150">
    <cfRule type="duplicateValues" dxfId="184" priority="99"/>
  </conditionalFormatting>
  <conditionalFormatting sqref="E194">
    <cfRule type="duplicateValues" dxfId="183" priority="100"/>
  </conditionalFormatting>
  <conditionalFormatting sqref="B138:B140">
    <cfRule type="duplicateValues" dxfId="182" priority="101"/>
  </conditionalFormatting>
  <conditionalFormatting sqref="E158">
    <cfRule type="duplicateValues" dxfId="181" priority="102"/>
  </conditionalFormatting>
  <conditionalFormatting sqref="B158">
    <cfRule type="duplicateValues" dxfId="180" priority="103"/>
  </conditionalFormatting>
  <conditionalFormatting sqref="E182">
    <cfRule type="duplicateValues" dxfId="179" priority="104"/>
  </conditionalFormatting>
  <conditionalFormatting sqref="E57">
    <cfRule type="duplicateValues" dxfId="178" priority="105"/>
  </conditionalFormatting>
  <conditionalFormatting sqref="E168:E169">
    <cfRule type="duplicateValues" dxfId="177" priority="63"/>
  </conditionalFormatting>
  <conditionalFormatting sqref="E170">
    <cfRule type="duplicateValues" dxfId="176" priority="62"/>
  </conditionalFormatting>
  <conditionalFormatting sqref="E171">
    <cfRule type="duplicateValues" dxfId="175" priority="61"/>
  </conditionalFormatting>
  <conditionalFormatting sqref="E172">
    <cfRule type="duplicateValues" dxfId="174" priority="60"/>
  </conditionalFormatting>
  <conditionalFormatting sqref="E174">
    <cfRule type="duplicateValues" dxfId="173" priority="58"/>
  </conditionalFormatting>
  <conditionalFormatting sqref="E175">
    <cfRule type="duplicateValues" dxfId="172" priority="57"/>
  </conditionalFormatting>
  <conditionalFormatting sqref="E177">
    <cfRule type="duplicateValues" dxfId="171" priority="56"/>
  </conditionalFormatting>
  <conditionalFormatting sqref="E176">
    <cfRule type="duplicateValues" dxfId="170" priority="59"/>
  </conditionalFormatting>
  <conditionalFormatting sqref="E123">
    <cfRule type="duplicateValues" dxfId="169" priority="53"/>
  </conditionalFormatting>
  <conditionalFormatting sqref="E121">
    <cfRule type="duplicateValues" dxfId="168" priority="52"/>
  </conditionalFormatting>
  <conditionalFormatting sqref="E122">
    <cfRule type="duplicateValues" dxfId="167" priority="51"/>
  </conditionalFormatting>
  <conditionalFormatting sqref="E125">
    <cfRule type="duplicateValues" dxfId="166" priority="50"/>
  </conditionalFormatting>
  <conditionalFormatting sqref="E126">
    <cfRule type="duplicateValues" dxfId="165" priority="49"/>
  </conditionalFormatting>
  <conditionalFormatting sqref="E127">
    <cfRule type="duplicateValues" dxfId="164" priority="48"/>
  </conditionalFormatting>
  <conditionalFormatting sqref="B124">
    <cfRule type="duplicateValues" dxfId="163" priority="47"/>
  </conditionalFormatting>
  <conditionalFormatting sqref="E124">
    <cfRule type="duplicateValues" dxfId="162" priority="46"/>
  </conditionalFormatting>
  <conditionalFormatting sqref="B121:B122">
    <cfRule type="duplicateValues" dxfId="161" priority="54"/>
  </conditionalFormatting>
  <conditionalFormatting sqref="B125:B127">
    <cfRule type="duplicateValues" dxfId="160" priority="55"/>
  </conditionalFormatting>
  <conditionalFormatting sqref="B129">
    <cfRule type="duplicateValues" dxfId="159" priority="44"/>
  </conditionalFormatting>
  <conditionalFormatting sqref="E129">
    <cfRule type="duplicateValues" dxfId="158" priority="43"/>
  </conditionalFormatting>
  <conditionalFormatting sqref="E128">
    <cfRule type="duplicateValues" dxfId="157" priority="42"/>
  </conditionalFormatting>
  <conditionalFormatting sqref="E131">
    <cfRule type="duplicateValues" dxfId="156" priority="41"/>
  </conditionalFormatting>
  <conditionalFormatting sqref="E132">
    <cfRule type="duplicateValues" dxfId="155" priority="40"/>
  </conditionalFormatting>
  <conditionalFormatting sqref="E133">
    <cfRule type="duplicateValues" dxfId="154" priority="39"/>
  </conditionalFormatting>
  <conditionalFormatting sqref="B130">
    <cfRule type="duplicateValues" dxfId="153" priority="38"/>
  </conditionalFormatting>
  <conditionalFormatting sqref="E130">
    <cfRule type="duplicateValues" dxfId="152" priority="37"/>
  </conditionalFormatting>
  <conditionalFormatting sqref="B131:B133">
    <cfRule type="duplicateValues" dxfId="151" priority="45"/>
  </conditionalFormatting>
  <conditionalFormatting sqref="B199:B201">
    <cfRule type="duplicateValues" dxfId="150" priority="106"/>
  </conditionalFormatting>
  <conditionalFormatting sqref="B168:B172">
    <cfRule type="duplicateValues" dxfId="149" priority="107"/>
  </conditionalFormatting>
  <conditionalFormatting sqref="E146">
    <cfRule type="duplicateValues" dxfId="148" priority="33"/>
  </conditionalFormatting>
  <conditionalFormatting sqref="E147:E148">
    <cfRule type="duplicateValues" dxfId="147" priority="32"/>
  </conditionalFormatting>
  <conditionalFormatting sqref="B146:B148">
    <cfRule type="duplicateValues" dxfId="146" priority="34"/>
  </conditionalFormatting>
  <conditionalFormatting sqref="E149">
    <cfRule type="duplicateValues" dxfId="145" priority="35"/>
  </conditionalFormatting>
  <conditionalFormatting sqref="B149">
    <cfRule type="duplicateValues" dxfId="144" priority="36"/>
  </conditionalFormatting>
  <conditionalFormatting sqref="E155">
    <cfRule type="duplicateValues" dxfId="143" priority="28"/>
  </conditionalFormatting>
  <conditionalFormatting sqref="B155">
    <cfRule type="duplicateValues" dxfId="142" priority="29"/>
  </conditionalFormatting>
  <conditionalFormatting sqref="E156">
    <cfRule type="duplicateValues" dxfId="141" priority="30"/>
  </conditionalFormatting>
  <conditionalFormatting sqref="B156">
    <cfRule type="duplicateValues" dxfId="140" priority="31"/>
  </conditionalFormatting>
  <conditionalFormatting sqref="E153">
    <cfRule type="duplicateValues" dxfId="139" priority="24"/>
  </conditionalFormatting>
  <conditionalFormatting sqref="B153">
    <cfRule type="duplicateValues" dxfId="138" priority="25"/>
  </conditionalFormatting>
  <conditionalFormatting sqref="E154">
    <cfRule type="duplicateValues" dxfId="137" priority="26"/>
  </conditionalFormatting>
  <conditionalFormatting sqref="B154">
    <cfRule type="duplicateValues" dxfId="136" priority="27"/>
  </conditionalFormatting>
  <conditionalFormatting sqref="E151">
    <cfRule type="duplicateValues" dxfId="135" priority="20"/>
  </conditionalFormatting>
  <conditionalFormatting sqref="B151">
    <cfRule type="duplicateValues" dxfId="134" priority="21"/>
  </conditionalFormatting>
  <conditionalFormatting sqref="E152">
    <cfRule type="duplicateValues" dxfId="133" priority="22"/>
  </conditionalFormatting>
  <conditionalFormatting sqref="B152">
    <cfRule type="duplicateValues" dxfId="132" priority="23"/>
  </conditionalFormatting>
  <conditionalFormatting sqref="B173:B177">
    <cfRule type="duplicateValues" dxfId="131" priority="108"/>
  </conditionalFormatting>
  <conditionalFormatting sqref="E173">
    <cfRule type="duplicateValues" dxfId="130" priority="109"/>
  </conditionalFormatting>
  <conditionalFormatting sqref="B82:B87">
    <cfRule type="duplicateValues" dxfId="129" priority="19"/>
  </conditionalFormatting>
  <conditionalFormatting sqref="B82:B84">
    <cfRule type="duplicateValues" dxfId="128" priority="18"/>
  </conditionalFormatting>
  <conditionalFormatting sqref="E82">
    <cfRule type="duplicateValues" dxfId="127" priority="17"/>
  </conditionalFormatting>
  <conditionalFormatting sqref="E83">
    <cfRule type="duplicateValues" dxfId="126" priority="16"/>
  </conditionalFormatting>
  <conditionalFormatting sqref="E84">
    <cfRule type="duplicateValues" dxfId="125" priority="15"/>
  </conditionalFormatting>
  <conditionalFormatting sqref="B85:B86">
    <cfRule type="duplicateValues" dxfId="124" priority="14"/>
  </conditionalFormatting>
  <conditionalFormatting sqref="E85:E86">
    <cfRule type="duplicateValues" dxfId="123" priority="13"/>
  </conditionalFormatting>
  <conditionalFormatting sqref="B87">
    <cfRule type="duplicateValues" dxfId="122" priority="12"/>
  </conditionalFormatting>
  <conditionalFormatting sqref="E87">
    <cfRule type="duplicateValues" dxfId="121" priority="11"/>
  </conditionalFormatting>
  <conditionalFormatting sqref="E88">
    <cfRule type="duplicateValues" dxfId="120" priority="9"/>
  </conditionalFormatting>
  <conditionalFormatting sqref="B88">
    <cfRule type="duplicateValues" dxfId="119" priority="10"/>
  </conditionalFormatting>
  <conditionalFormatting sqref="B89">
    <cfRule type="duplicateValues" dxfId="118" priority="7"/>
  </conditionalFormatting>
  <conditionalFormatting sqref="E89">
    <cfRule type="duplicateValues" dxfId="117" priority="8"/>
  </conditionalFormatting>
  <conditionalFormatting sqref="E118">
    <cfRule type="duplicateValues" dxfId="116" priority="110"/>
  </conditionalFormatting>
  <conditionalFormatting sqref="B90">
    <cfRule type="duplicateValues" dxfId="115" priority="6"/>
  </conditionalFormatting>
  <conditionalFormatting sqref="E90">
    <cfRule type="duplicateValues" dxfId="114" priority="5"/>
  </conditionalFormatting>
  <conditionalFormatting sqref="B121:B135">
    <cfRule type="duplicateValues" dxfId="113" priority="111"/>
  </conditionalFormatting>
  <conditionalFormatting sqref="B128">
    <cfRule type="duplicateValues" dxfId="112" priority="112"/>
  </conditionalFormatting>
  <conditionalFormatting sqref="E91">
    <cfRule type="duplicateValues" dxfId="111" priority="3"/>
  </conditionalFormatting>
  <conditionalFormatting sqref="B91">
    <cfRule type="duplicateValues" dxfId="110" priority="4"/>
  </conditionalFormatting>
  <conditionalFormatting sqref="B92">
    <cfRule type="duplicateValues" dxfId="109" priority="1"/>
  </conditionalFormatting>
  <conditionalFormatting sqref="E92">
    <cfRule type="duplicateValues" dxfId="108" priority="2"/>
  </conditionalFormatting>
  <conditionalFormatting sqref="E195:E198">
    <cfRule type="duplicateValues" dxfId="107" priority="113"/>
  </conditionalFormatting>
  <conditionalFormatting sqref="E199:E201">
    <cfRule type="duplicateValues" dxfId="106" priority="114"/>
  </conditionalFormatting>
  <conditionalFormatting sqref="B214:B744">
    <cfRule type="duplicateValues" dxfId="1" priority="132783"/>
  </conditionalFormatting>
  <conditionalFormatting sqref="E214:E744">
    <cfRule type="duplicateValues" dxfId="0" priority="1327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24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2021-09-02T03:15:56Z</dcterms:modified>
</cp:coreProperties>
</file>