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xr:revisionPtr revIDLastSave="0" documentId="13_ncr:1_{34CD20F6-9AFA-4C30-B512-D5E706558B7D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K103" i="1"/>
  <c r="J103" i="1"/>
  <c r="I103" i="1"/>
  <c r="H103" i="1"/>
  <c r="G103" i="1"/>
  <c r="F103" i="1"/>
  <c r="A103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K102" i="1"/>
  <c r="J102" i="1"/>
  <c r="I102" i="1"/>
  <c r="H102" i="1"/>
  <c r="G102" i="1"/>
  <c r="F102" i="1"/>
  <c r="A102" i="1"/>
  <c r="A85" i="1"/>
  <c r="F85" i="1"/>
  <c r="G85" i="1"/>
  <c r="H85" i="1"/>
  <c r="I85" i="1"/>
  <c r="J85" i="1"/>
  <c r="K85" i="1"/>
  <c r="A18" i="1"/>
  <c r="F18" i="1"/>
  <c r="G18" i="1"/>
  <c r="H18" i="1"/>
  <c r="I18" i="1"/>
  <c r="J18" i="1"/>
  <c r="K18" i="1"/>
  <c r="A84" i="1"/>
  <c r="A83" i="1"/>
  <c r="A82" i="1"/>
  <c r="A81" i="1"/>
  <c r="A80" i="1"/>
  <c r="A79" i="1"/>
  <c r="A78" i="1"/>
  <c r="A77" i="1"/>
  <c r="A76" i="1"/>
  <c r="A75" i="1"/>
  <c r="A74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0" i="1"/>
  <c r="A73" i="1"/>
  <c r="A72" i="1"/>
  <c r="A71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69" i="1"/>
  <c r="A68" i="1"/>
  <c r="A67" i="1"/>
  <c r="A66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B105" i="16" l="1"/>
  <c r="B94" i="16"/>
  <c r="B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B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7" i="16" l="1"/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 l="1"/>
  <c r="A35" i="1"/>
  <c r="A34" i="1"/>
  <c r="A33" i="1"/>
  <c r="A32" i="1"/>
  <c r="A31" i="1"/>
  <c r="A3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H21" i="1"/>
  <c r="I21" i="1"/>
  <c r="J21" i="1"/>
  <c r="K21" i="1"/>
  <c r="F21" i="1"/>
  <c r="A21" i="1"/>
  <c r="G21" i="1"/>
  <c r="F20" i="1"/>
  <c r="G20" i="1"/>
  <c r="H20" i="1"/>
  <c r="I20" i="1"/>
  <c r="J20" i="1"/>
  <c r="K20" i="1"/>
  <c r="F19" i="1"/>
  <c r="G19" i="1"/>
  <c r="H19" i="1"/>
  <c r="I19" i="1"/>
  <c r="J19" i="1"/>
  <c r="K19" i="1"/>
  <c r="F17" i="1"/>
  <c r="G17" i="1"/>
  <c r="H17" i="1"/>
  <c r="I17" i="1"/>
  <c r="J17" i="1"/>
  <c r="K17" i="1"/>
  <c r="F6" i="1"/>
  <c r="G6" i="1"/>
  <c r="H6" i="1"/>
  <c r="I6" i="1"/>
  <c r="J6" i="1"/>
  <c r="K6" i="1"/>
  <c r="F5" i="1"/>
  <c r="G5" i="1"/>
  <c r="H5" i="1"/>
  <c r="I5" i="1"/>
  <c r="J5" i="1"/>
  <c r="K5" i="1"/>
  <c r="F9" i="1"/>
  <c r="G9" i="1"/>
  <c r="H9" i="1"/>
  <c r="I9" i="1"/>
  <c r="J9" i="1"/>
  <c r="K9" i="1"/>
  <c r="F8" i="1"/>
  <c r="G8" i="1"/>
  <c r="H8" i="1"/>
  <c r="I8" i="1"/>
  <c r="J8" i="1"/>
  <c r="K8" i="1"/>
  <c r="F13" i="1"/>
  <c r="G13" i="1"/>
  <c r="H13" i="1"/>
  <c r="I13" i="1"/>
  <c r="J13" i="1"/>
  <c r="K13" i="1"/>
  <c r="F15" i="1"/>
  <c r="G15" i="1"/>
  <c r="H15" i="1"/>
  <c r="I15" i="1"/>
  <c r="J15" i="1"/>
  <c r="K15" i="1"/>
  <c r="F12" i="1"/>
  <c r="G12" i="1"/>
  <c r="H12" i="1"/>
  <c r="I12" i="1"/>
  <c r="J12" i="1"/>
  <c r="K12" i="1"/>
  <c r="F11" i="1"/>
  <c r="G11" i="1"/>
  <c r="H11" i="1"/>
  <c r="I11" i="1"/>
  <c r="J11" i="1"/>
  <c r="K11" i="1"/>
  <c r="F16" i="1"/>
  <c r="G16" i="1"/>
  <c r="H16" i="1"/>
  <c r="I16" i="1"/>
  <c r="J16" i="1"/>
  <c r="K16" i="1"/>
  <c r="F14" i="1"/>
  <c r="G14" i="1"/>
  <c r="H14" i="1"/>
  <c r="I14" i="1"/>
  <c r="J14" i="1"/>
  <c r="K14" i="1"/>
  <c r="F10" i="1"/>
  <c r="G10" i="1"/>
  <c r="H10" i="1"/>
  <c r="I10" i="1"/>
  <c r="J10" i="1"/>
  <c r="K10" i="1"/>
  <c r="F7" i="1"/>
  <c r="G7" i="1"/>
  <c r="H7" i="1"/>
  <c r="I7" i="1"/>
  <c r="J7" i="1"/>
  <c r="K7" i="1"/>
  <c r="A16" i="1" l="1"/>
  <c r="A15" i="1"/>
  <c r="A14" i="1"/>
  <c r="A13" i="1"/>
  <c r="I2" i="16" l="1"/>
  <c r="A12" i="1" l="1"/>
  <c r="A11" i="1"/>
  <c r="A10" i="1" l="1"/>
  <c r="A9" i="1"/>
  <c r="A19" i="1" l="1"/>
  <c r="A17" i="1" l="1"/>
  <c r="A20" i="1" l="1"/>
  <c r="A8" i="1" l="1"/>
  <c r="A7" i="1" l="1"/>
  <c r="A6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<sst xmlns="http://schemas.openxmlformats.org/spreadsheetml/2006/main" count="14168" uniqueCount="2690">
  <si>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</si>
  <si>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</si>
  <si>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</si>
  <si>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</si>
  <si>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</si>
  <si>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</si>
  <si>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</si>
  <si>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</si>
  <si>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</si>
  <si>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</si>
  <si>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</si>
  <si>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</si>
  <si>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</si>
  <si>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</si>
  <si>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</si>
  <si>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</si>
  <si>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</si>
  <si>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</si>
  <si>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</si>
  <si>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</si>
  <si>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</si>
  <si>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</si>
  <si>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</si>
  <si>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</si>
  <si>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</si>
  <si>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</si>
  <si>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</si>
  <si>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</si>
  <si>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</si>
  <si>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</si>
  <si>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</si>
  <si>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</si>
  <si>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</si>
  <si>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</si>
  <si>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</si>
  <si>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</si>
  <si>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</si>
  <si>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</si>
  <si>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</si>
  <si>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</si>
  <si>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</si>
  <si>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</si>
  <si>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</si>
  <si>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</si>
  <si>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</si>
  <si>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</si>
  <si>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</si>
  <si>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</si>
  <si>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</si>
  <si>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</si>
  <si>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</si>
  <si>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</si>
  <si>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</si>
  <si>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</si>
  <si>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</si>
  <si>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</si>
  <si>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</si>
  <si>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</si>
  <si>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</si>
  <si>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</si>
  <si>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</si>
  <si>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</si>
  <si>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</si>
  <si>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</si>
  <si>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</si>
  <si>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</si>
  <si>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</si>
  <si>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</si>
  <si>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</si>
  <si>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</si>
  <si>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</si>
  <si>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</si>
  <si>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</si>
  <si>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</si>
  <si>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</si>
  <si>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</si>
  <si>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</si>
  <si>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</si>
  <si>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</si>
  <si>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</si>
  <si>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</si>
  <si>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</si>
  <si>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</si>
  <si>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</si>
  <si>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</si>
  <si>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</si>
  <si>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</si>
  <si>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</si>
  <si>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</si>
  <si>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</si>
  <si>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</si>
  <si>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</si>
  <si>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</si>
  <si>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</si>
  <si>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</si>
  <si>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</si>
  <si>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</si>
  <si>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</si>
  <si>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</si>
  <si>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</si>
  <si>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</si>
  <si>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</si>
  <si>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</si>
  <si>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</si>
  <si>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</si>
  <si>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</si>
  <si>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</si>
  <si>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</si>
  <si>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</si>
  <si>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</si>
  <si>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</si>
  <si>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</si>
  <si>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</si>
  <si>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</si>
  <si>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</si>
  <si>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</si>
  <si>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</si>
  <si>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</si>
  <si>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</si>
  <si>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</si>
  <si>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</si>
  <si>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</si>
  <si>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</si>
  <si>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</si>
  <si>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</si>
  <si>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</si>
  <si>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</si>
  <si>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</si>
  <si>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</si>
  <si>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</si>
  <si>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</si>
  <si>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</si>
  <si>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</si>
  <si>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</si>
  <si>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</si>
  <si>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</si>
  <si>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</si>
  <si>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</si>
  <si>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</si>
  <si>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</si>
  <si>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</si>
  <si>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</si>
  <si>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</si>
  <si>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</si>
  <si>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</si>
  <si>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</si>
  <si>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</si>
  <si>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</si>
  <si>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</si>
  <si>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</si>
  <si>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</si>
  <si>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</si>
  <si>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</si>
  <si>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</si>
  <si>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</si>
  <si>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</si>
  <si>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</si>
  <si>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</si>
  <si>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</si>
  <si>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</si>
  <si>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</si>
  <si>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</si>
  <si>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</si>
  <si>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</si>
  <si>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</si>
  <si>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</si>
  <si>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</si>
  <si>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</si>
  <si>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</si>
  <si>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</si>
  <si>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</si>
  <si>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</si>
  <si>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</si>
  <si>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</si>
  <si>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</si>
  <si>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</si>
  <si>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</si>
  <si>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</si>
  <si>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</si>
  <si>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</si>
  <si>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</si>
  <si>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</si>
  <si>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</si>
  <si>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</si>
  <si>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</si>
  <si>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</si>
  <si>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</si>
  <si>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</si>
  <si>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</si>
  <si>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</si>
  <si>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</si>
  <si>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</si>
  <si>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</si>
  <si>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</si>
  <si>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</si>
  <si>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</si>
  <si>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</si>
  <si>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</si>
  <si>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</si>
  <si>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</si>
  <si>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</si>
  <si>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</si>
  <si>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</si>
  <si>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</si>
  <si>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</si>
  <si>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</si>
  <si>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</si>
  <si>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</si>
  <si>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</si>
  <si>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</si>
  <si>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</si>
  <si>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</si>
  <si>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</si>
  <si>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</si>
  <si>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</si>
  <si>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</si>
  <si>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</si>
  <si>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</si>
  <si>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</si>
  <si>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</si>
  <si>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</si>
  <si>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</si>
  <si>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</si>
  <si>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</si>
  <si>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</si>
  <si>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</si>
  <si>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</si>
  <si>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</si>
  <si>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</si>
  <si>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</si>
  <si>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</si>
  <si>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</si>
  <si>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</si>
  <si>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</si>
  <si>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</si>
  <si>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</si>
  <si>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</si>
  <si>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</si>
  <si>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</si>
  <si>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</si>
  <si>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</si>
  <si>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</si>
  <si>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</si>
  <si>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</si>
  <si>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</si>
  <si>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</si>
  <si>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</si>
  <si>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</si>
  <si>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</si>
  <si>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</si>
  <si>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</si>
  <si>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</si>
  <si>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</si>
  <si>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</si>
  <si>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</si>
  <si>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</si>
  <si>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</si>
  <si>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</si>
  <si>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</si>
  <si>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</si>
  <si>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</si>
  <si>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</si>
  <si>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</si>
  <si>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</si>
  <si>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</si>
  <si>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</si>
  <si>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</si>
  <si>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</si>
  <si>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</si>
  <si>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</si>
  <si>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</si>
  <si>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</si>
  <si>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</si>
  <si>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</si>
  <si>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</si>
  <si>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</si>
  <si>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</si>
  <si>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</si>
  <si>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</si>
  <si>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</si>
  <si>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</si>
  <si>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</si>
  <si>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</si>
  <si>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</si>
  <si>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</si>
  <si>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</si>
  <si>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</si>
  <si>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</si>
  <si>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</si>
  <si>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</si>
  <si>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</si>
  <si>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</si>
  <si>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</si>
  <si>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</si>
  <si>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</si>
  <si>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</si>
  <si>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</si>
  <si>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</si>
  <si>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</si>
  <si>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</si>
  <si>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</si>
  <si>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</si>
  <si>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</si>
  <si>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</si>
  <si>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</si>
  <si>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</si>
  <si>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</si>
  <si>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</si>
  <si>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</si>
  <si>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</si>
  <si>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</si>
  <si>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</si>
  <si>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</si>
  <si>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</si>
  <si>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</si>
  <si>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</si>
  <si>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</si>
  <si>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</si>
  <si>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</si>
  <si>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</si>
  <si>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</si>
  <si>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</si>
  <si>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</si>
  <si>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</si>
  <si>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</si>
  <si>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</si>
  <si>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</si>
  <si>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</si>
  <si>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</si>
  <si>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</si>
  <si>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</si>
  <si>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</si>
  <si>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</si>
  <si>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</si>
  <si>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</si>
  <si>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</si>
  <si>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</si>
  <si>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</si>
  <si>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</si>
  <si>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</si>
  <si>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</si>
  <si>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</si>
  <si>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</si>
  <si>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</si>
  <si>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</si>
  <si>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</si>
  <si>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</si>
  <si>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</si>
  <si>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</si>
  <si>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</si>
  <si>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</si>
  <si>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</si>
  <si>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</si>
  <si>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</si>
  <si>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</si>
  <si>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</si>
  <si>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</si>
  <si>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</si>
  <si>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</si>
  <si>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</si>
  <si>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</si>
  <si>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</si>
  <si>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</si>
  <si>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</si>
  <si>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</si>
  <si>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</si>
  <si>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</si>
  <si>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</si>
  <si>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</si>
  <si>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</si>
  <si>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</si>
  <si>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</si>
  <si>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</si>
  <si>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</si>
  <si>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</si>
  <si>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</si>
  <si>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</si>
  <si>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</si>
  <si>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</si>
  <si>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</si>
  <si>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</si>
  <si>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</si>
  <si>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</si>
  <si>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</si>
  <si>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</si>
  <si>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</si>
  <si>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</si>
  <si>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</si>
  <si>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</si>
  <si>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</si>
  <si>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</si>
  <si>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</si>
  <si>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</si>
  <si>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</si>
  <si>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</si>
  <si>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</si>
  <si>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</si>
  <si>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</si>
  <si>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</si>
  <si>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</si>
  <si>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</si>
  <si>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</si>
  <si>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</si>
  <si>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</si>
  <si>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</si>
  <si>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</si>
  <si>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</si>
  <si>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</si>
  <si>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</si>
  <si>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</si>
  <si>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</si>
  <si>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</si>
  <si>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</si>
  <si>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</si>
  <si>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</si>
  <si>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</si>
  <si>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</si>
  <si>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</si>
  <si>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</si>
  <si>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</si>
  <si>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</si>
  <si>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</si>
  <si>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</si>
  <si>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</si>
  <si>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</si>
  <si>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</si>
  <si>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</si>
  <si>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</si>
  <si>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</si>
  <si>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</si>
  <si>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</si>
  <si>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</si>
  <si>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</si>
  <si>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</si>
  <si>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</si>
  <si>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</si>
  <si>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</si>
  <si>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</si>
  <si>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</si>
  <si>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</si>
  <si>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</si>
  <si>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</si>
  <si>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</si>
  <si>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</si>
  <si>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</si>
  <si>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</si>
  <si>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</si>
  <si>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</si>
  <si>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</si>
  <si>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</si>
  <si>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</si>
  <si>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</si>
  <si>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</si>
  <si>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</si>
  <si>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</si>
  <si>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</si>
  <si>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</si>
  <si>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</si>
  <si>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</si>
  <si>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</si>
  <si>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</si>
  <si>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</si>
  <si>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</si>
  <si>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</si>
  <si>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</si>
  <si>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</si>
  <si>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</si>
  <si>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</si>
  <si>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</si>
  <si>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</si>
  <si>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</si>
  <si>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</si>
  <si>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</si>
  <si>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</si>
  <si>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</si>
  <si>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</si>
  <si>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</si>
  <si>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</si>
  <si>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</si>
  <si>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</si>
  <si>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</si>
  <si>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</si>
  <si>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</si>
  <si>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</si>
  <si>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</si>
  <si>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</si>
  <si>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</si>
  <si>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</si>
  <si>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</si>
  <si>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</si>
  <si>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</si>
  <si>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</si>
  <si>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</si>
  <si>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</si>
  <si>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</si>
  <si>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</si>
  <si>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</si>
  <si>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</si>
  <si>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</si>
  <si>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</si>
  <si>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</si>
  <si>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</si>
  <si>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</si>
  <si>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</si>
  <si>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</si>
  <si>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</si>
  <si>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</si>
  <si>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</si>
  <si>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</si>
  <si>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</si>
  <si>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</si>
  <si>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</si>
  <si>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</si>
  <si>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</si>
  <si>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</si>
  <si>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</si>
  <si>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</si>
  <si>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</si>
  <si>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</si>
  <si>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</si>
  <si>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</si>
  <si>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</si>
  <si>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</si>
  <si>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</si>
  <si>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</si>
  <si>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</si>
  <si>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</si>
  <si>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</si>
  <si>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</si>
  <si>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</si>
  <si>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</si>
  <si>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</si>
  <si>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</si>
  <si>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</si>
  <si>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</si>
  <si>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</si>
  <si>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</si>
  <si>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</si>
  <si>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</si>
  <si>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</si>
  <si>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</si>
  <si>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</si>
  <si>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</si>
  <si>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</si>
  <si>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</si>
  <si>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</si>
  <si>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</si>
  <si>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</si>
  <si>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</si>
  <si>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</si>
  <si>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</si>
  <si>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</si>
  <si>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</si>
  <si>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</si>
  <si>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</si>
  <si>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</si>
  <si>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</si>
  <si>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</si>
  <si>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</si>
  <si>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</si>
  <si>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</si>
  <si>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</si>
  <si>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</si>
  <si>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</si>
  <si>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</si>
  <si>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</si>
  <si>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</si>
  <si>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</si>
  <si>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</si>
  <si>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</si>
  <si>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</si>
  <si>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</si>
  <si>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</si>
  <si>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</si>
  <si>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</si>
  <si>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</si>
  <si>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</si>
  <si>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</si>
  <si>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</si>
  <si>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</si>
  <si>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</si>
  <si>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</si>
  <si>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</si>
  <si>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</si>
  <si>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</si>
  <si>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</si>
  <si>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</si>
  <si>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</si>
  <si>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</si>
  <si>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</si>
  <si>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</si>
  <si>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</si>
  <si>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</si>
  <si>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</si>
  <si>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</si>
  <si>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</si>
  <si>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</si>
  <si>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</si>
  <si>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</si>
  <si>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</si>
  <si>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</si>
  <si>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</si>
  <si>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</si>
  <si>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</si>
  <si>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</si>
  <si>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</si>
  <si>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</si>
  <si>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</si>
  <si>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</si>
  <si>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</si>
  <si>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</si>
  <si>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</si>
  <si>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</si>
  <si>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</si>
  <si>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</si>
  <si>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</si>
  <si>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</si>
  <si>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</si>
  <si>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</si>
  <si>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</si>
  <si>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</si>
  <si>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</si>
  <si>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</si>
  <si>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</si>
  <si>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</si>
  <si>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</si>
  <si>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</si>
  <si>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</si>
  <si>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</si>
  <si>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</si>
  <si>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</si>
  <si>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</si>
  <si>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</si>
  <si>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</si>
  <si>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</si>
  <si>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</si>
  <si>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</si>
  <si>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</si>
  <si>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</si>
  <si>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</si>
  <si>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</si>
  <si>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</si>
  <si>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</si>
  <si>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</si>
  <si>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</si>
  <si>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</si>
  <si>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</si>
  <si>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</si>
  <si>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</si>
  <si>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</si>
  <si>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</si>
  <si>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</si>
  <si>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</si>
  <si>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</si>
  <si>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</si>
  <si>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</si>
  <si>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</si>
  <si>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</si>
  <si>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</si>
  <si>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</si>
  <si>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</si>
  <si>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</si>
  <si>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</si>
  <si>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</si>
  <si>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</si>
  <si>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</si>
  <si>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</si>
  <si>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</si>
  <si>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</si>
  <si>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</si>
  <si>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</si>
  <si>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</si>
  <si>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</si>
  <si>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</si>
  <si>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</si>
  <si>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</si>
  <si>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</si>
  <si>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</si>
  <si>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</si>
  <si>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</si>
  <si>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</si>
  <si>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</si>
  <si>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</si>
  <si>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</si>
  <si>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</si>
  <si>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</si>
  <si>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</si>
  <si>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</si>
  <si>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</si>
  <si>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</si>
  <si>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</si>
  <si>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</si>
  <si>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</si>
  <si>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</si>
  <si>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</si>
  <si>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</si>
  <si>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</si>
  <si>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</si>
  <si>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</si>
  <si>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</si>
  <si>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</si>
  <si>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</si>
  <si>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</si>
  <si>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</si>
  <si>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</si>
  <si>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</si>
  <si>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</si>
  <si>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</si>
  <si>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</si>
  <si>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</si>
  <si>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</si>
  <si>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</si>
  <si>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</si>
  <si>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</si>
  <si>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</si>
  <si>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</si>
  <si>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</si>
  <si>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</si>
  <si>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</si>
  <si>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</si>
  <si>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</si>
  <si>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</si>
  <si>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</si>
  <si>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</si>
  <si>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</si>
  <si>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</si>
  <si>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</si>
  <si>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</si>
  <si>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</si>
  <si>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</si>
  <si>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</si>
  <si>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</si>
  <si>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</si>
  <si>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</si>
  <si>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</si>
  <si>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</si>
  <si>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</si>
  <si>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</si>
  <si>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</si>
  <si>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</si>
  <si>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</si>
  <si>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</si>
  <si>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</si>
  <si>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</si>
  <si>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</si>
  <si>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</si>
  <si>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</si>
  <si>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</si>
  <si>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</si>
  <si>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</si>
  <si>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</si>
  <si>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</si>
  <si>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</si>
  <si>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</si>
  <si>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</si>
  <si>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</si>
  <si>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</si>
  <si>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</si>
  <si>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</si>
  <si>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</si>
  <si>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</si>
  <si>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</si>
  <si>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</si>
  <si>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</si>
  <si>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</si>
  <si>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</si>
  <si>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</si>
  <si>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</si>
  <si>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</si>
  <si>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</si>
  <si>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</si>
  <si>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</si>
  <si>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</si>
  <si>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</si>
  <si>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</si>
  <si>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</si>
  <si>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</si>
  <si>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</si>
  <si>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</si>
  <si>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</si>
  <si>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</si>
  <si>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</si>
  <si>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</si>
  <si>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</si>
  <si>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</si>
  <si>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</si>
  <si>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</si>
  <si>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</si>
  <si>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</si>
  <si>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</si>
  <si>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</si>
  <si>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</si>
  <si>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</si>
  <si>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</si>
  <si>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</si>
  <si>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</si>
  <si>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</si>
  <si>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</si>
  <si>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</si>
  <si>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</si>
  <si>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</si>
  <si>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</si>
  <si>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</si>
  <si>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</si>
  <si>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</si>
  <si>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</si>
  <si>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</si>
  <si>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</si>
  <si>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</si>
  <si>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</si>
  <si>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</si>
  <si>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</si>
  <si>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</si>
  <si>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</si>
  <si>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</si>
  <si>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</si>
  <si>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</si>
  <si>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</si>
  <si>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</si>
  <si>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</si>
  <si>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</si>
  <si>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</si>
  <si>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</si>
  <si>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</si>
  <si>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</si>
  <si>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</si>
  <si>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</si>
  <si>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</si>
  <si>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</si>
  <si>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</si>
  <si>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</si>
  <si>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</si>
  <si>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</si>
  <si>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</si>
  <si>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</si>
  <si>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</si>
  <si>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</si>
  <si>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</si>
  <si>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</si>
  <si>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</si>
  <si>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</si>
  <si>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</si>
  <si>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</si>
  <si>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</si>
  <si>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</si>
  <si>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</si>
  <si>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</si>
  <si>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</si>
  <si>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</si>
  <si>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</si>
  <si>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</si>
  <si>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</si>
  <si>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</si>
  <si>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</si>
  <si>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</si>
  <si>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</si>
  <si>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</si>
  <si>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</si>
  <si>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</si>
  <si>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</si>
  <si>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</si>
  <si>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</si>
  <si>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</si>
  <si>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</si>
  <si>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</si>
  <si>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</si>
  <si>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</si>
  <si>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</si>
  <si>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</si>
  <si>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</si>
  <si>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</si>
  <si>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</si>
  <si>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</si>
  <si>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</si>
  <si>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</si>
  <si>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</si>
  <si>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</si>
  <si>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</si>
  <si>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</si>
  <si>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</si>
  <si>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</si>
  <si>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</si>
  <si>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</si>
  <si>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</si>
  <si>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</si>
  <si>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</si>
  <si>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</si>
  <si>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</si>
  <si>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</si>
  <si>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</si>
  <si>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</si>
  <si>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</si>
  <si>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</si>
  <si>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</si>
  <si>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</si>
  <si>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</si>
  <si>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</si>
  <si>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</si>
  <si>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</si>
  <si>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</si>
  <si>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</si>
  <si>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</si>
  <si>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</si>
  <si>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</si>
  <si>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</si>
  <si>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</si>
  <si>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</si>
  <si>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</si>
  <si>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</si>
  <si>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</si>
  <si>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</si>
  <si>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</si>
  <si>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</si>
  <si>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</si>
  <si>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</si>
  <si>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</si>
  <si>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</si>
  <si>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</si>
  <si>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</si>
  <si>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</si>
  <si>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</si>
  <si>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</si>
  <si>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</si>
  <si>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</si>
  <si>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</si>
  <si>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</si>
  <si>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</si>
  <si>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</si>
  <si>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</si>
  <si>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</si>
  <si>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</si>
  <si>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</si>
  <si>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</si>
  <si>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</si>
  <si>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</si>
  <si>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</si>
  <si>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</si>
  <si>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</si>
  <si>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</si>
  <si>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</si>
  <si>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</si>
  <si>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</si>
  <si>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</si>
  <si>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</si>
  <si>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</si>
  <si>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</si>
  <si>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</si>
  <si>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</si>
  <si>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</si>
  <si>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</si>
  <si>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</si>
  <si>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</si>
  <si>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</si>
  <si>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</si>
  <si>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</si>
  <si>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</si>
  <si>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</si>
  <si>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</si>
  <si>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</si>
  <si>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</si>
  <si>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</si>
  <si>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</si>
  <si>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</si>
  <si>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</si>
  <si>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</si>
  <si>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</si>
  <si>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</si>
  <si>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</si>
  <si>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</si>
  <si>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</si>
  <si>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</si>
  <si>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</si>
  <si>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</si>
  <si>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</si>
  <si>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</si>
  <si>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</si>
  <si>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</si>
  <si>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</si>
  <si>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</si>
  <si>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</si>
  <si>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</si>
  <si>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</si>
  <si>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</si>
  <si>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</si>
  <si>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</si>
  <si>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</si>
  <si>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</si>
  <si>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</si>
  <si>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</si>
  <si>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</si>
  <si>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</si>
  <si>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</si>
  <si>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</si>
  <si>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</si>
  <si>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</si>
  <si>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</si>
  <si>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</si>
  <si>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</si>
  <si>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</si>
  <si>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</si>
  <si>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</si>
  <si>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</si>
  <si>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</si>
  <si>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</si>
  <si>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</si>
  <si>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</si>
  <si>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</si>
  <si>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</si>
  <si>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</si>
  <si>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</si>
  <si>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</si>
  <si>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</si>
  <si>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</si>
  <si>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</si>
  <si>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</si>
  <si>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</si>
  <si>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</si>
  <si>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</si>
  <si>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</si>
  <si>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</si>
  <si>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</si>
  <si>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</si>
  <si>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</si>
  <si>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</si>
  <si>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</si>
  <si>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</si>
  <si>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</si>
  <si>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</si>
  <si>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</si>
  <si>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</si>
  <si>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</si>
  <si>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</si>
  <si>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</si>
  <si>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</si>
  <si>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</si>
  <si>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</si>
  <si>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</si>
  <si>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</si>
  <si>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</si>
  <si>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</si>
  <si>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</si>
  <si>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</si>
  <si>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</si>
  <si>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</si>
  <si>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</si>
  <si>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</si>
  <si>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</si>
  <si>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</si>
  <si>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</si>
  <si>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</si>
  <si>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</si>
  <si>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</si>
  <si>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</si>
  <si>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</si>
  <si>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</si>
  <si>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</si>
  <si>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</si>
  <si>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</si>
  <si>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</si>
  <si>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</si>
  <si>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</si>
  <si>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</si>
  <si>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</si>
  <si>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</si>
  <si>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</si>
  <si>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</si>
  <si>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</si>
  <si>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</si>
  <si>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</si>
  <si>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</si>
  <si>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</si>
  <si>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</si>
  <si>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</si>
  <si>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</si>
  <si>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</si>
  <si>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</si>
  <si>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</si>
  <si>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</si>
  <si>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</si>
  <si>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</si>
  <si>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</si>
  <si>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</si>
  <si>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</si>
  <si>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</si>
  <si>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</si>
  <si>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</si>
  <si>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</si>
  <si>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</si>
  <si>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</si>
  <si>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</si>
  <si>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</si>
  <si>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</si>
  <si>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</si>
  <si>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</si>
  <si>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</si>
  <si>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</si>
  <si>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</si>
  <si>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</si>
  <si>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</si>
  <si>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</si>
  <si>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</si>
  <si>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</si>
  <si>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</si>
  <si>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</si>
  <si>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</si>
  <si>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</si>
  <si>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</si>
  <si>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</si>
  <si>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</si>
  <si>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</si>
  <si>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</si>
  <si>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</si>
  <si>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</si>
  <si>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</si>
  <si>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</si>
  <si>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</si>
  <si>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</si>
  <si>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</si>
  <si>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</si>
  <si>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</si>
  <si>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</si>
  <si>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</si>
  <si>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</si>
  <si>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</si>
  <si>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</si>
  <si>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</si>
  <si>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</si>
  <si>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</si>
  <si>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</si>
  <si>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</si>
  <si>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</si>
  <si>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</si>
  <si>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</si>
  <si>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</si>
  <si>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</si>
  <si>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</si>
  <si>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</si>
  <si>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</si>
  <si>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</si>
  <si>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</si>
  <si>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</si>
  <si>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</si>
  <si>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</si>
  <si>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</si>
  <si>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</si>
  <si>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</si>
  <si>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</si>
  <si>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</si>
  <si>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</si>
  <si>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</si>
  <si>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</si>
  <si>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</si>
  <si>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</si>
  <si>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</si>
  <si>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</si>
  <si>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</si>
  <si>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</si>
  <si>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</si>
  <si>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</si>
  <si>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</si>
  <si>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</si>
  <si>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</si>
  <si>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</si>
  <si>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</si>
  <si>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</si>
  <si>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</si>
  <si>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</si>
  <si>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</si>
  <si>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</si>
  <si>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</si>
  <si>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</si>
  <si>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</si>
  <si>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</si>
  <si>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</si>
  <si>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</si>
  <si>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</si>
  <si>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</si>
  <si>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</si>
  <si>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</si>
  <si>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</si>
  <si>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</si>
  <si>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</si>
  <si>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</si>
  <si>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</si>
  <si>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</si>
  <si>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</si>
  <si>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</si>
  <si>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</si>
  <si>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</si>
  <si>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</si>
  <si>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</si>
  <si>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</si>
  <si>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</si>
  <si>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</si>
  <si>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</si>
  <si>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</si>
  <si>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</si>
  <si>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</si>
  <si>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</si>
  <si>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</si>
  <si>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</si>
  <si>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</si>
  <si>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</si>
  <si>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</si>
  <si>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</si>
  <si>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</si>
  <si>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</si>
  <si>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</si>
  <si>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</si>
  <si>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</si>
  <si>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</si>
  <si>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</si>
  <si>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</si>
  <si>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</si>
  <si>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</si>
  <si>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</si>
  <si>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</si>
  <si>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</si>
  <si>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</si>
  <si>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</si>
  <si>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</si>
  <si>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</si>
  <si>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</si>
  <si>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</si>
  <si>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</si>
  <si>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</si>
  <si>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</si>
  <si>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</si>
  <si>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</si>
  <si>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</si>
  <si>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</si>
  <si>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</si>
  <si>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</si>
  <si>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</si>
  <si>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</si>
  <si>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</si>
  <si>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</si>
  <si>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</si>
  <si>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</si>
  <si>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</si>
  <si>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</si>
  <si>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</si>
  <si>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</si>
  <si>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</si>
  <si>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</si>
  <si>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</si>
  <si>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</si>
  <si>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</si>
  <si>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</si>
  <si>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</si>
  <si>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</si>
  <si>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</si>
  <si>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</si>
  <si>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</si>
  <si>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</si>
  <si>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</si>
  <si>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</si>
  <si>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</si>
  <si>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</si>
  <si>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</si>
  <si>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</si>
  <si>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</si>
  <si>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</si>
  <si>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</si>
  <si>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</si>
  <si>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</si>
  <si>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</si>
  <si>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</si>
  <si>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</si>
  <si>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</si>
  <si>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</si>
  <si>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</si>
  <si>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</si>
  <si>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</si>
  <si>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</si>
  <si>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</si>
  <si>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</si>
  <si>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</si>
  <si>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</si>
  <si>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</si>
  <si>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</si>
  <si>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</si>
  <si>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</si>
  <si>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</si>
  <si>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</si>
  <si>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</si>
  <si>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</si>
  <si>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</si>
  <si>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</si>
  <si>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</si>
  <si>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</si>
  <si>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</si>
  <si>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</si>
  <si>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</si>
  <si>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</si>
  <si>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</si>
  <si>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</si>
  <si>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</si>
  <si>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</si>
  <si>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</si>
  <si>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</si>
  <si>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</si>
  <si>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</si>
  <si>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</si>
  <si>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</si>
  <si>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</si>
  <si>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</si>
  <si>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</si>
  <si>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</si>
  <si>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</si>
  <si>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</si>
  <si>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</si>
  <si>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</si>
  <si>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</si>
  <si>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</si>
  <si>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</si>
  <si>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</si>
  <si>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</si>
  <si>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</si>
  <si>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</si>
  <si>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</si>
  <si>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</si>
  <si>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</si>
  <si>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</si>
  <si>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</si>
  <si>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</si>
  <si>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</si>
  <si>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</si>
  <si>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</si>
  <si>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</si>
  <si>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</si>
  <si>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</si>
  <si>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</si>
  <si>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</si>
  <si>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</si>
  <si>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</si>
  <si>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</si>
  <si>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</si>
  <si>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</si>
  <si>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</si>
  <si>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</si>
  <si>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</si>
  <si>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</si>
  <si>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</si>
  <si>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</si>
  <si>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</si>
  <si>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</si>
  <si>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</si>
  <si>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</si>
  <si>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</si>
  <si>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</si>
  <si>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</si>
  <si>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</si>
  <si>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</si>
  <si>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</si>
  <si>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</si>
  <si>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</si>
  <si>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</si>
  <si>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</si>
  <si>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</si>
  <si>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</si>
  <si>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</si>
  <si>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</si>
  <si>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</si>
  <si>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</si>
  <si>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</si>
  <si>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</si>
  <si>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</si>
  <si>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</si>
  <si>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</si>
  <si>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</si>
  <si>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</si>
  <si>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</si>
  <si>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</si>
  <si>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</si>
  <si>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</si>
  <si>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</si>
  <si>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</si>
  <si>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</si>
  <si>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</si>
  <si>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</si>
  <si>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</si>
  <si>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</si>
  <si>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</si>
  <si>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</si>
  <si>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</si>
  <si>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</si>
  <si>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</si>
  <si>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</si>
  <si>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</si>
  <si>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</si>
  <si>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</si>
  <si>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</si>
  <si>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</si>
  <si>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</si>
  <si>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</si>
  <si>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</si>
  <si>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</si>
  <si>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</si>
  <si>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</si>
  <si>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</si>
  <si>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</si>
  <si>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</si>
  <si>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</si>
  <si>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</si>
  <si>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</si>
  <si>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</si>
  <si>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</si>
  <si>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</si>
  <si>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</si>
  <si>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</si>
  <si>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</si>
  <si>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</si>
  <si>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</si>
  <si>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</si>
  <si>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</si>
  <si>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</si>
  <si>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</si>
  <si>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</si>
  <si>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</si>
  <si>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</si>
  <si>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</si>
  <si>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</si>
  <si>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</si>
  <si>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</si>
  <si>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</si>
  <si>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</si>
  <si>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</si>
  <si>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</si>
  <si>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</si>
  <si>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</si>
  <si>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</si>
  <si>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</si>
  <si>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</si>
  <si>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</si>
  <si>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</si>
  <si>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</si>
  <si>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</si>
  <si>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</si>
  <si>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</si>
  <si>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</si>
  <si>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</si>
  <si>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</si>
  <si>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</si>
  <si>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</si>
  <si>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</si>
  <si>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</si>
  <si>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</si>
  <si>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</si>
  <si>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</si>
  <si>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</si>
  <si>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</si>
  <si>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</si>
  <si>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</si>
  <si>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</si>
  <si>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</si>
  <si>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</si>
  <si>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</si>
  <si>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</si>
  <si>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</si>
  <si>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</si>
  <si>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</si>
  <si>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</si>
  <si>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</si>
  <si>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</si>
  <si>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</si>
  <si>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</si>
  <si>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</si>
  <si>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</si>
  <si>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</si>
  <si>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</si>
  <si>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</si>
  <si>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</si>
  <si>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</si>
  <si>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</si>
  <si>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</si>
  <si>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</si>
  <si>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</si>
  <si>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</si>
  <si>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</si>
  <si>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</si>
  <si>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</si>
  <si>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</si>
  <si>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</si>
  <si>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</si>
  <si>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</si>
  <si>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</si>
  <si>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</si>
  <si>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</si>
  <si>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</si>
  <si>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</si>
  <si>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</si>
  <si>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</si>
  <si>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</si>
  <si>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</si>
  <si>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</si>
  <si>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</si>
  <si>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</si>
  <si>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</si>
  <si>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</si>
  <si>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</si>
  <si>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</si>
  <si>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</si>
  <si>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</si>
  <si>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</si>
  <si>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</si>
  <si>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</si>
  <si>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</si>
  <si>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</si>
  <si>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</si>
  <si>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</si>
  <si>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</si>
  <si>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</si>
  <si>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</si>
  <si>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</si>
  <si>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</si>
  <si>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</si>
  <si>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</si>
  <si>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</si>
  <si>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</si>
  <si>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</si>
  <si>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</si>
  <si>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</si>
  <si>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</si>
  <si>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</si>
  <si>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</si>
  <si>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</si>
  <si>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</si>
  <si>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</si>
  <si>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</si>
  <si>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</si>
  <si>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</si>
  <si>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</si>
  <si>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</si>
  <si>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</si>
  <si>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</si>
  <si>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</si>
  <si>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</si>
  <si>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</si>
  <si>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</si>
  <si>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</si>
  <si>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</si>
  <si>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</si>
  <si>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</si>
  <si>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</si>
  <si>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</si>
  <si>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</si>
  <si>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</si>
  <si>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</si>
  <si>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</si>
  <si>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</si>
  <si>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</si>
  <si>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</si>
  <si>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</si>
  <si>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</si>
  <si>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</si>
  <si>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</si>
  <si>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</si>
  <si>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</si>
  <si>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</si>
  <si>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</si>
  <si>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</si>
  <si>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</si>
  <si>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</si>
  <si>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</si>
  <si>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</si>
  <si>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</si>
  <si>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</si>
  <si>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</si>
  <si>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</si>
  <si>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</si>
  <si>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</si>
  <si>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</si>
  <si>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</si>
  <si>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</si>
  <si>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</si>
  <si>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</si>
  <si>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</si>
  <si>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</si>
  <si>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</si>
  <si>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</si>
  <si>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</si>
  <si>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</si>
  <si>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</si>
  <si>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</si>
  <si>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</si>
  <si>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</si>
  <si>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</si>
  <si>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</si>
  <si>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</si>
  <si>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</si>
  <si>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</si>
  <si>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</si>
  <si>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</si>
  <si>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</si>
  <si>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</si>
  <si>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</si>
  <si>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</si>
  <si>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</si>
  <si>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</si>
  <si>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</si>
  <si>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</si>
  <si>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</si>
  <si>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</si>
  <si>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</si>
  <si>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</si>
  <si>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</si>
  <si>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</si>
  <si>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</si>
  <si>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</si>
  <si>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</si>
  <si>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</si>
  <si>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</si>
  <si>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</si>
  <si>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</si>
  <si>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</si>
  <si>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</si>
  <si>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</si>
  <si>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</si>
  <si>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</si>
  <si>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</si>
  <si>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</si>
  <si>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</si>
  <si>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</si>
  <si>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</si>
  <si>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</si>
  <si>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</si>
  <si>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</si>
  <si>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</si>
  <si>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</si>
  <si>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</si>
  <si>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</si>
  <si>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</si>
  <si>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</si>
  <si>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</si>
  <si>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</si>
  <si>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</si>
  <si>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</si>
  <si>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</si>
  <si>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</si>
  <si>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</si>
  <si>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</si>
  <si>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</si>
  <si>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</si>
  <si>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</si>
  <si>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</si>
  <si>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</si>
  <si>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</si>
  <si>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</si>
  <si>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</si>
  <si>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</si>
  <si>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</si>
  <si>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</si>
  <si>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</si>
  <si>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</si>
  <si>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</si>
  <si>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</si>
  <si>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</si>
  <si>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</si>
  <si>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</si>
  <si>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</si>
  <si>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</si>
  <si>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</si>
  <si>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</si>
  <si>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</si>
  <si>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</si>
  <si>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</si>
  <si>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</si>
  <si>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</si>
  <si>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</si>
  <si>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</si>
  <si>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</si>
  <si>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</si>
  <si>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</si>
  <si>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</si>
  <si>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</si>
  <si>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</si>
  <si>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</si>
  <si>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</si>
  <si>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</si>
  <si>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</si>
  <si>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</si>
  <si>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</si>
  <si>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</si>
  <si>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</si>
  <si>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</si>
  <si>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</si>
  <si>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</si>
  <si>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</si>
  <si>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</si>
  <si>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</si>
  <si>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</si>
  <si>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</si>
  <si>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</si>
  <si>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</si>
  <si>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</si>
  <si>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</si>
  <si>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</si>
  <si>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</si>
  <si>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</si>
  <si>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</si>
  <si>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</si>
  <si>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</si>
  <si>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</si>
  <si>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</si>
  <si>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</si>
  <si>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</si>
  <si>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</si>
  <si>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</si>
  <si>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</si>
  <si>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</si>
  <si>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</si>
  <si>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</si>
  <si>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</si>
  <si>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</si>
  <si>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</si>
  <si>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</si>
  <si>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</si>
  <si>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</si>
  <si>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</si>
  <si>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</si>
  <si>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</si>
  <si>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</si>
  <si>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</si>
  <si>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</si>
  <si>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</si>
  <si>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</si>
  <si>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</si>
  <si>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</si>
  <si>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</si>
  <si>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</si>
  <si>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</si>
  <si>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</si>
  <si>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</si>
  <si>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</si>
  <si>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</si>
  <si>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</si>
  <si>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</si>
  <si>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</si>
  <si>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</si>
  <si>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</si>
  <si>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</si>
  <si>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</si>
  <si>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</si>
  <si>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</si>
  <si>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</si>
  <si>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</si>
  <si>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</si>
  <si>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</si>
  <si>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</si>
  <si>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</si>
  <si>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</si>
  <si>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</si>
  <si>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</si>
  <si>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</si>
  <si>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</si>
  <si>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</si>
  <si>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</si>
  <si>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</si>
  <si>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</si>
  <si>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</si>
  <si>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</si>
  <si>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</si>
  <si>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</si>
  <si>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</si>
  <si>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</si>
  <si>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</si>
  <si>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</si>
  <si>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</si>
  <si>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</si>
  <si>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</si>
  <si>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</si>
  <si>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</si>
  <si>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</si>
  <si>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</si>
  <si>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</si>
  <si>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</si>
  <si>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</si>
  <si>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</si>
  <si>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</si>
  <si>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</si>
  <si>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</si>
  <si>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</si>
  <si>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</si>
  <si>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</si>
  <si>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</si>
  <si>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</si>
  <si>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</si>
  <si>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</si>
  <si>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</si>
  <si>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</si>
  <si>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</si>
  <si>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</si>
  <si>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</si>
  <si>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</si>
  <si>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</si>
  <si>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</si>
  <si>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</si>
  <si>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</si>
  <si>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</si>
  <si>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</si>
  <si>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</si>
  <si>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</si>
  <si>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</si>
  <si>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</si>
  <si>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</si>
  <si>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</si>
  <si>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</si>
  <si>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</si>
  <si>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</si>
  <si>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</si>
  <si>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</si>
  <si>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</si>
  <si>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</si>
  <si>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</si>
  <si>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</si>
  <si>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</si>
  <si>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</si>
  <si>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</si>
  <si>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</si>
  <si>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</si>
  <si>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</si>
  <si>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</si>
  <si>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</si>
  <si>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</si>
  <si>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</si>
  <si>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</si>
  <si>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</si>
  <si>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</si>
  <si>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</si>
  <si>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</si>
  <si>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</si>
  <si>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</si>
  <si>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</si>
  <si>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</si>
  <si>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</si>
  <si>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</si>
  <si>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</si>
  <si>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</si>
  <si>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</si>
  <si>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</si>
  <si>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</si>
  <si>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</si>
  <si>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</si>
  <si>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</si>
  <si>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</si>
  <si>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</si>
  <si>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</si>
  <si>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</si>
  <si>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</si>
  <si>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</si>
  <si>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</si>
  <si>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</si>
  <si>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</si>
  <si>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</si>
  <si>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</si>
  <si>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</si>
  <si>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</si>
  <si>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</si>
  <si>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</si>
  <si>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</si>
  <si>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</si>
  <si>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</si>
  <si>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</si>
  <si>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</si>
  <si>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</si>
  <si>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</si>
  <si>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</si>
  <si>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</si>
  <si>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</si>
  <si>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</si>
  <si>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</si>
  <si>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</si>
  <si>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</si>
  <si>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</si>
  <si>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</si>
  <si>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</si>
  <si>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</si>
  <si>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</si>
  <si>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</si>
  <si>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</si>
  <si>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</si>
  <si>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</si>
  <si>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</si>
  <si>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</si>
  <si>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</si>
  <si>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</si>
  <si>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</si>
  <si>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</si>
  <si>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</si>
  <si>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</si>
  <si>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</si>
  <si>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</si>
  <si>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</si>
  <si>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</si>
  <si>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</si>
  <si>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</si>
  <si>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</si>
  <si>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</si>
  <si>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</si>
  <si>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</si>
  <si>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</si>
  <si>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</si>
  <si>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</si>
  <si>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</si>
  <si>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</si>
  <si>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</si>
  <si>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</si>
  <si>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</si>
  <si>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</si>
  <si>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</si>
  <si>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</si>
  <si>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</si>
  <si>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</si>
  <si>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</si>
  <si>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</si>
  <si>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</si>
  <si>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</si>
  <si>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</si>
  <si>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</si>
  <si>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</si>
  <si>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</si>
  <si>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</si>
  <si>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</si>
  <si>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</si>
  <si>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</si>
  <si>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</si>
  <si>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</si>
  <si>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</si>
  <si>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</si>
  <si>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</si>
  <si>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</si>
  <si>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</si>
  <si>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</si>
  <si>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</si>
  <si>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</si>
  <si>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</si>
  <si>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</si>
  <si>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</si>
  <si>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</si>
  <si>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</si>
  <si>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</si>
  <si>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</si>
  <si>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</si>
  <si>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</si>
  <si>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</si>
  <si>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</si>
  <si>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</si>
  <si>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</si>
  <si>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</si>
  <si>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</si>
  <si>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</si>
  <si>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</si>
  <si>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</si>
  <si>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</si>
  <si>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</si>
  <si>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</si>
  <si>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</si>
  <si>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</si>
  <si>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</si>
  <si>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</si>
  <si>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</si>
  <si>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</si>
  <si>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</si>
  <si>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</si>
  <si>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</si>
  <si>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</si>
  <si>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</si>
  <si>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</si>
  <si>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</si>
  <si>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</si>
  <si>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</si>
  <si>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</si>
  <si>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</si>
  <si>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</si>
  <si>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</si>
  <si>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</si>
  <si>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</si>
  <si>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</si>
  <si>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</si>
  <si>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</si>
  <si>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</si>
  <si>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</si>
  <si>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</si>
  <si>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</si>
  <si>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</si>
  <si>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</si>
  <si>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</si>
  <si>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</si>
  <si>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</si>
  <si>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</si>
  <si>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</si>
  <si>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</si>
  <si>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</si>
  <si>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</si>
  <si>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</si>
  <si>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</si>
  <si>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</si>
  <si>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</si>
  <si>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</si>
  <si>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</si>
  <si>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</si>
  <si>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</si>
  <si>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</si>
  <si>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</si>
  <si>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</si>
  <si>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</si>
  <si>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</si>
  <si>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</si>
  <si>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</si>
  <si>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</si>
  <si>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</si>
  <si>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</si>
  <si>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</si>
  <si>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</si>
  <si>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</si>
  <si>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</si>
  <si>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</si>
  <si>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</si>
  <si>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</si>
  <si>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</si>
  <si>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</si>
  <si>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</si>
  <si>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</si>
  <si>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</si>
  <si>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</si>
  <si>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</si>
  <si>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</si>
  <si>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</si>
  <si>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</si>
  <si>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</si>
  <si>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</si>
  <si>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</si>
  <si>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</si>
  <si>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</si>
  <si>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</si>
  <si>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</si>
  <si>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</si>
  <si>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</si>
  <si>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</si>
  <si>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</si>
  <si>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</si>
  <si>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</si>
  <si>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</si>
  <si>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</si>
  <si>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</si>
  <si>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</si>
  <si>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</si>
  <si>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</si>
  <si>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</si>
  <si>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</si>
  <si>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</si>
  <si>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</si>
  <si>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</si>
  <si>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</si>
  <si>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</si>
  <si>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</si>
  <si>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</si>
  <si>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</si>
  <si>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</si>
  <si>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</si>
  <si>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</si>
  <si>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</si>
  <si>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</si>
  <si>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</si>
  <si>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</si>
  <si>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</si>
  <si>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</si>
  <si>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</si>
  <si>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</si>
  <si>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</si>
  <si>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</si>
  <si>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</si>
  <si>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</si>
  <si>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</si>
  <si>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</si>
  <si>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</si>
  <si>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</si>
  <si>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</si>
  <si>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</si>
  <si>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</si>
  <si>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</si>
  <si>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</si>
  <si>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</si>
  <si>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</si>
  <si>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</si>
  <si>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</si>
  <si>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</si>
  <si>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</si>
  <si>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</si>
  <si>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</si>
  <si>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</si>
  <si>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</si>
  <si>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</si>
  <si>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</si>
  <si>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</si>
  <si>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</si>
  <si>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</si>
  <si>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</si>
  <si>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</si>
  <si>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</si>
  <si>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</si>
  <si>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</si>
  <si>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</si>
  <si>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</si>
  <si>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</si>
  <si>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</si>
  <si>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</si>
  <si>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</si>
  <si>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</si>
  <si>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</si>
  <si>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</si>
  <si>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</si>
  <si>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</si>
  <si>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</si>
  <si>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</si>
  <si>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</si>
  <si>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</si>
  <si>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</si>
  <si>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</si>
  <si>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</si>
  <si>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</si>
  <si>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</si>
  <si>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</si>
  <si>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</si>
  <si>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</si>
  <si>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</si>
  <si>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</si>
  <si>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</si>
  <si>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</si>
  <si>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</si>
  <si>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</si>
  <si>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</si>
  <si>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</si>
  <si>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</si>
  <si>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</si>
  <si>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</si>
  <si>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</si>
  <si>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</si>
  <si>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</si>
  <si>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</si>
  <si>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</si>
  <si>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</si>
  <si>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</si>
  <si>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</si>
  <si>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</si>
  <si>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</si>
  <si>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</si>
  <si>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</si>
  <si>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</si>
  <si>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</si>
  <si>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</si>
  <si>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</si>
  <si>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</si>
  <si>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</si>
  <si>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</si>
  <si>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</si>
  <si>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</si>
  <si>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</si>
  <si>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</si>
  <si>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</si>
  <si>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</si>
  <si>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</si>
  <si>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</si>
  <si>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</si>
  <si>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</si>
  <si>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</si>
  <si>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</si>
  <si>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</si>
  <si>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</si>
  <si>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</si>
  <si>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</si>
  <si>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</si>
  <si>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</si>
  <si>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</si>
  <si>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</si>
  <si>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</si>
  <si>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</si>
  <si>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</si>
  <si>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</si>
  <si>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</si>
  <si>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</si>
  <si>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</si>
  <si>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</si>
  <si>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</si>
  <si>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</si>
  <si>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</si>
  <si>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</si>
  <si>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</si>
  <si>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</si>
  <si>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</si>
  <si>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</si>
  <si>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</si>
  <si>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</si>
  <si>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</si>
  <si>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</si>
  <si>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</si>
  <si>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</si>
  <si>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</si>
  <si>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</si>
  <si>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</si>
  <si>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</si>
  <si>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</si>
  <si>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</si>
  <si>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</si>
  <si>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</si>
  <si>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</si>
  <si>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</si>
  <si>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</si>
  <si>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</si>
  <si>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</si>
  <si>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</si>
  <si>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</si>
  <si>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</si>
  <si>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</si>
  <si>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</si>
  <si>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</si>
  <si>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</si>
  <si>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</si>
  <si>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</si>
  <si>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</si>
  <si>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</si>
  <si>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</si>
  <si>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</si>
  <si>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</si>
  <si>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</si>
  <si>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</si>
  <si>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</si>
  <si>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</si>
  <si>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</si>
  <si>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</si>
  <si>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</si>
  <si>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</si>
  <si>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</si>
  <si>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</si>
  <si>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</si>
  <si>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</si>
  <si>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</si>
  <si>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</si>
  <si>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</si>
  <si>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</si>
  <si>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</si>
  <si>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</si>
  <si>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</si>
  <si>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</si>
  <si>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</si>
  <si>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</si>
  <si>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</si>
  <si>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</si>
  <si>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</si>
  <si>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</si>
  <si>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</si>
  <si>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</si>
  <si>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</si>
  <si>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</si>
  <si>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</si>
  <si>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</si>
  <si>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</si>
  <si>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</si>
  <si>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</si>
  <si>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</si>
  <si>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</si>
  <si>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</si>
  <si>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</si>
  <si>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</si>
  <si>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</si>
  <si>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</si>
  <si>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</si>
  <si>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</si>
  <si>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</si>
  <si>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</si>
  <si>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</si>
  <si>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</si>
  <si>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</si>
  <si>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</si>
  <si>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</si>
  <si>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</si>
  <si>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</si>
  <si>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</si>
  <si>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</si>
  <si>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</si>
  <si>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</si>
  <si>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</si>
  <si>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</si>
  <si>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</si>
  <si>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</si>
  <si>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</si>
  <si>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</si>
  <si>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</si>
  <si>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</si>
  <si>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</si>
  <si>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</si>
  <si>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</si>
  <si>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</si>
  <si>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</si>
  <si>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</si>
  <si>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</si>
  <si>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</si>
  <si>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</si>
  <si>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</si>
  <si>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</si>
  <si>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</si>
  <si>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</si>
  <si>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</si>
  <si>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</si>
  <si>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</si>
  <si>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</si>
  <si>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</si>
  <si>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</si>
  <si>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</si>
  <si>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</si>
  <si>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</si>
  <si>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</si>
  <si>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</si>
  <si>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</si>
  <si>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</si>
  <si>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</si>
  <si>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</si>
  <si>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</si>
  <si>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</si>
  <si>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</si>
  <si>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</si>
  <si>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</si>
  <si>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</si>
  <si>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</si>
  <si>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</si>
  <si>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</si>
  <si>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</si>
  <si>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</si>
  <si>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</si>
  <si>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</si>
  <si>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</si>
  <si>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</si>
  <si>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</si>
  <si>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</si>
  <si>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</si>
  <si>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</si>
  <si>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</si>
  <si>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</si>
  <si>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</si>
  <si>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</si>
  <si>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</si>
  <si>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</si>
  <si>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</si>
  <si>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</si>
  <si>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</si>
  <si>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</si>
  <si>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</si>
  <si>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</si>
  <si>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</si>
  <si>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</si>
  <si>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</si>
  <si>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</si>
  <si>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</si>
  <si>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</si>
  <si>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</si>
  <si>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</si>
  <si>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</si>
  <si>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</si>
  <si>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</si>
  <si>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</si>
  <si>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</si>
  <si>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</si>
  <si>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</si>
  <si>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</si>
  <si>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</si>
  <si>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</si>
  <si>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</si>
  <si>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</si>
  <si>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</si>
  <si>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</si>
  <si>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</si>
  <si>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</si>
  <si>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</si>
  <si>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</si>
  <si>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</si>
  <si>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</si>
  <si>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</si>
  <si>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</si>
  <si>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</si>
  <si>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</si>
  <si>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</si>
  <si>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</si>
  <si>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</si>
  <si>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</si>
  <si>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</si>
  <si>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</si>
  <si>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</si>
  <si>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</si>
  <si>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</si>
  <si>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</si>
  <si>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</si>
  <si>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</si>
  <si>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</si>
  <si>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</si>
  <si>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</si>
  <si>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</si>
  <si>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</si>
  <si>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</si>
  <si>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</si>
  <si>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</si>
  <si>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</si>
  <si>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</si>
  <si>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</si>
  <si>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</si>
  <si>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</si>
  <si>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</si>
  <si>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</si>
  <si>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</si>
  <si>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</si>
  <si>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</si>
  <si>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</si>
  <si>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</si>
  <si>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</si>
  <si>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</si>
  <si>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</si>
  <si>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</si>
  <si>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</si>
  <si>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</si>
  <si>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</si>
  <si>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</si>
  <si>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</si>
  <si>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</si>
  <si>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</si>
  <si>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</si>
  <si>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</si>
  <si>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</si>
  <si>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</si>
  <si>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</si>
  <si>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</si>
  <si>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</si>
  <si>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</si>
  <si>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</si>
  <si>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</si>
  <si>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</si>
  <si>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</si>
  <si>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</si>
  <si>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</si>
  <si>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</si>
  <si>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</si>
  <si>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</si>
  <si>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</si>
  <si>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</si>
  <si>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</si>
  <si>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</si>
  <si>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</si>
  <si>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</si>
  <si>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</si>
  <si>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</si>
  <si>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</si>
  <si>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</si>
  <si>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</si>
  <si>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</si>
  <si>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</si>
  <si>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</si>
  <si>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</si>
  <si>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</si>
  <si>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</si>
  <si>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</si>
  <si>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</si>
  <si>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</si>
  <si>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</si>
  <si>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</si>
  <si>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</si>
  <si>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</si>
  <si>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</si>
  <si>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</si>
  <si>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</si>
  <si>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</si>
  <si>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</si>
  <si>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</si>
  <si>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</si>
  <si>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</si>
  <si>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</si>
  <si>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</si>
  <si>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</si>
  <si>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</si>
  <si>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</si>
  <si>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</si>
  <si>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</si>
  <si>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</si>
  <si>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</si>
  <si>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</si>
  <si>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</si>
  <si>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</si>
  <si>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</si>
  <si>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</si>
  <si>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</si>
  <si>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</si>
  <si>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</si>
  <si>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</si>
  <si>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</si>
  <si>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</si>
  <si>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</si>
  <si>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</si>
  <si>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</si>
  <si>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</si>
  <si>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</si>
  <si>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</si>
  <si>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</si>
  <si>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</si>
  <si>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</si>
  <si>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</si>
  <si>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</si>
  <si>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</si>
  <si>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</si>
  <si>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</si>
  <si>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</si>
  <si>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</si>
  <si>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</si>
  <si>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</si>
  <si>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</si>
  <si>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</si>
  <si>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</si>
  <si>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</si>
  <si>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</si>
  <si>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</si>
  <si>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</si>
  <si>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</si>
  <si>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</si>
  <si>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</si>
  <si>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</si>
  <si>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</si>
  <si>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</si>
  <si>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</si>
  <si>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</si>
  <si>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</si>
  <si>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</si>
  <si>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</si>
  <si>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</si>
  <si>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</si>
  <si>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</si>
  <si>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</si>
  <si>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</si>
  <si>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</si>
  <si>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</si>
  <si>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</si>
  <si>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</si>
  <si>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</si>
  <si>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</si>
  <si>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</si>
  <si>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</si>
  <si>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</si>
  <si>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</si>
  <si>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</si>
  <si>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</si>
  <si>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</si>
  <si>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</si>
  <si>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</si>
  <si>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</si>
  <si>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</si>
  <si>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</si>
  <si>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</si>
  <si>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</si>
  <si>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</si>
  <si>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</si>
  <si>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</si>
  <si>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</si>
  <si>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</si>
  <si>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</si>
  <si>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</si>
  <si>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</si>
  <si>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</si>
  <si>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</si>
  <si>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</si>
  <si>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</si>
  <si>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</si>
  <si>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</si>
  <si>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</si>
  <si>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</si>
  <si>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</si>
  <si>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</si>
  <si>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</si>
  <si>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</si>
  <si>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</si>
  <si>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</si>
  <si>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</si>
  <si>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</si>
  <si>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</si>
  <si>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</si>
  <si>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</si>
  <si>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</si>
  <si>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</si>
  <si>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</si>
  <si>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</si>
  <si>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</si>
  <si>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</si>
  <si>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</si>
  <si>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</si>
  <si>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</si>
  <si>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</si>
  <si>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</si>
  <si>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</si>
  <si>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</si>
  <si>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</si>
  <si>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</si>
  <si>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</si>
  <si>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</si>
  <si>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</si>
  <si>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</si>
  <si>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</si>
  <si>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</si>
  <si>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</si>
  <si>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</si>
  <si>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</si>
  <si>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</si>
  <si>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</si>
  <si>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</si>
  <si>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</si>
  <si>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</si>
  <si>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</si>
  <si>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</si>
  <si>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</si>
  <si>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</si>
  <si>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</si>
  <si>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</si>
  <si>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</si>
  <si>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</si>
  <si>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</si>
  <si>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</si>
  <si>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</si>
  <si>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</si>
  <si>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</si>
  <si>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</si>
  <si>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</si>
  <si>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</si>
  <si>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</si>
  <si>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</si>
  <si>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</si>
  <si>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3336007464 </t>
  </si>
  <si>
    <t>3336007733 </t>
  </si>
  <si>
    <t>3336008173 </t>
  </si>
  <si>
    <t>3336008619 </t>
  </si>
  <si>
    <t>3336008636 </t>
  </si>
  <si>
    <t>3336008656 </t>
  </si>
  <si>
    <t>3336008628 </t>
  </si>
  <si>
    <t>3336008642 </t>
  </si>
  <si>
    <t>3336009205 </t>
  </si>
  <si>
    <t>DRBR863</t>
  </si>
  <si>
    <t xml:space="preserve">Gonzalez Ceballos, Dionisio </t>
  </si>
  <si>
    <t xml:space="preserve">GAVETA DE RECHAZO LLENA </t>
  </si>
  <si>
    <t>GAVETAS DE DEPOSITO LLENO</t>
  </si>
  <si>
    <t>REINICIO FALLIDO POR LECTOR</t>
  </si>
  <si>
    <t>3336009188 </t>
  </si>
  <si>
    <t>3336009176 </t>
  </si>
  <si>
    <t>3336009177 </t>
  </si>
  <si>
    <t>3336009179 </t>
  </si>
  <si>
    <t>3336009182 </t>
  </si>
  <si>
    <t>3336009185 </t>
  </si>
  <si>
    <t>3336009190 </t>
  </si>
  <si>
    <t>3336009191 </t>
  </si>
  <si>
    <t>3336009155 </t>
  </si>
  <si>
    <t>3336009180 </t>
  </si>
  <si>
    <t>3336009183 </t>
  </si>
  <si>
    <t>3336009186 </t>
  </si>
  <si>
    <t>3336009189 </t>
  </si>
  <si>
    <t>3336009167 </t>
  </si>
  <si>
    <t>3336009187 </t>
  </si>
  <si>
    <t>3336009161 </t>
  </si>
  <si>
    <t>3336009163 </t>
  </si>
  <si>
    <t>3336009162 </t>
  </si>
  <si>
    <t>3336009175 </t>
  </si>
  <si>
    <t>3336009178 </t>
  </si>
  <si>
    <t>3336009165 </t>
  </si>
  <si>
    <t>3336010862 </t>
  </si>
  <si>
    <t>3336010980 </t>
  </si>
  <si>
    <t>3336010966 </t>
  </si>
  <si>
    <t>3336009164 </t>
  </si>
  <si>
    <t>3336009158 </t>
  </si>
  <si>
    <t>3336009156 </t>
  </si>
  <si>
    <t>02 Septiembre de 2021</t>
  </si>
  <si>
    <t>3336011336</t>
  </si>
  <si>
    <t>3336011329</t>
  </si>
  <si>
    <t>3336011310</t>
  </si>
  <si>
    <t>3336011307</t>
  </si>
  <si>
    <t>3336011189</t>
  </si>
  <si>
    <t>3336011185</t>
  </si>
  <si>
    <t>3336011182</t>
  </si>
  <si>
    <t>3336011167</t>
  </si>
  <si>
    <t>3336011150</t>
  </si>
  <si>
    <t>3336011061</t>
  </si>
  <si>
    <t>3336011058</t>
  </si>
  <si>
    <t>Acevedo Dominguez, Victor Leonardo</t>
  </si>
  <si>
    <t>GAVETAS DE RECHAZO LLENA</t>
  </si>
  <si>
    <t>ENVIO DE CARGA</t>
  </si>
  <si>
    <t>CLOSED</t>
  </si>
  <si>
    <t>Peguero Solano, Victor Manuel</t>
  </si>
  <si>
    <t>REINICIO POR LECTOR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</si>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</sst>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11" fillId="40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6" priority="99402"/>
  </conditionalFormatting>
  <conditionalFormatting sqref="E3">
    <cfRule type="duplicateValues" dxfId="85" priority="121765"/>
  </conditionalFormatting>
  <conditionalFormatting sqref="E3">
    <cfRule type="duplicateValues" dxfId="84" priority="121766"/>
    <cfRule type="duplicateValues" dxfId="83" priority="121767"/>
  </conditionalFormatting>
  <conditionalFormatting sqref="E3">
    <cfRule type="duplicateValues" dxfId="82" priority="121768"/>
    <cfRule type="duplicateValues" dxfId="81" priority="121769"/>
    <cfRule type="duplicateValues" dxfId="80" priority="121770"/>
    <cfRule type="duplicateValues" dxfId="79" priority="121771"/>
  </conditionalFormatting>
  <conditionalFormatting sqref="B3">
    <cfRule type="duplicateValues" dxfId="78" priority="121772"/>
  </conditionalFormatting>
  <conditionalFormatting sqref="E4">
    <cfRule type="duplicateValues" dxfId="77" priority="117"/>
  </conditionalFormatting>
  <conditionalFormatting sqref="E4">
    <cfRule type="duplicateValues" dxfId="76" priority="114"/>
    <cfRule type="duplicateValues" dxfId="75" priority="115"/>
    <cfRule type="duplicateValues" dxfId="74" priority="116"/>
  </conditionalFormatting>
  <conditionalFormatting sqref="E4">
    <cfRule type="duplicateValues" dxfId="73" priority="113"/>
  </conditionalFormatting>
  <conditionalFormatting sqref="E4">
    <cfRule type="duplicateValues" dxfId="72" priority="110"/>
    <cfRule type="duplicateValues" dxfId="71" priority="111"/>
    <cfRule type="duplicateValues" dxfId="70" priority="112"/>
  </conditionalFormatting>
  <conditionalFormatting sqref="B4">
    <cfRule type="duplicateValues" dxfId="69" priority="109"/>
  </conditionalFormatting>
  <conditionalFormatting sqref="E4">
    <cfRule type="duplicateValues" dxfId="68" priority="108"/>
  </conditionalFormatting>
  <conditionalFormatting sqref="B5">
    <cfRule type="duplicateValues" dxfId="67" priority="92"/>
  </conditionalFormatting>
  <conditionalFormatting sqref="E5">
    <cfRule type="duplicateValues" dxfId="66" priority="91"/>
  </conditionalFormatting>
  <conditionalFormatting sqref="E5">
    <cfRule type="duplicateValues" dxfId="65" priority="88"/>
    <cfRule type="duplicateValues" dxfId="64" priority="89"/>
    <cfRule type="duplicateValues" dxfId="63" priority="90"/>
  </conditionalFormatting>
  <conditionalFormatting sqref="E5">
    <cfRule type="duplicateValues" dxfId="62" priority="87"/>
  </conditionalFormatting>
  <conditionalFormatting sqref="E5">
    <cfRule type="duplicateValues" dxfId="61" priority="84"/>
    <cfRule type="duplicateValues" dxfId="60" priority="85"/>
    <cfRule type="duplicateValues" dxfId="59" priority="86"/>
  </conditionalFormatting>
  <conditionalFormatting sqref="E5">
    <cfRule type="duplicateValues" dxfId="58" priority="83"/>
  </conditionalFormatting>
  <conditionalFormatting sqref="E7">
    <cfRule type="duplicateValues" dxfId="57" priority="36"/>
  </conditionalFormatting>
  <conditionalFormatting sqref="E7">
    <cfRule type="duplicateValues" dxfId="56" priority="34"/>
    <cfRule type="duplicateValues" dxfId="55" priority="35"/>
  </conditionalFormatting>
  <conditionalFormatting sqref="E7">
    <cfRule type="duplicateValues" dxfId="54" priority="31"/>
    <cfRule type="duplicateValues" dxfId="53" priority="32"/>
    <cfRule type="duplicateValues" dxfId="52" priority="33"/>
  </conditionalFormatting>
  <conditionalFormatting sqref="E7">
    <cfRule type="duplicateValues" dxfId="51" priority="27"/>
    <cfRule type="duplicateValues" dxfId="50" priority="28"/>
    <cfRule type="duplicateValues" dxfId="49" priority="29"/>
    <cfRule type="duplicateValues" dxfId="48" priority="30"/>
  </conditionalFormatting>
  <conditionalFormatting sqref="B7">
    <cfRule type="duplicateValues" dxfId="47" priority="26"/>
  </conditionalFormatting>
  <conditionalFormatting sqref="B7">
    <cfRule type="duplicateValues" dxfId="46" priority="24"/>
    <cfRule type="duplicateValues" dxfId="45" priority="25"/>
  </conditionalFormatting>
  <conditionalFormatting sqref="E8">
    <cfRule type="duplicateValues" dxfId="44" priority="23"/>
  </conditionalFormatting>
  <conditionalFormatting sqref="E8">
    <cfRule type="duplicateValues" dxfId="43" priority="22"/>
  </conditionalFormatting>
  <conditionalFormatting sqref="B8">
    <cfRule type="duplicateValues" dxfId="42" priority="21"/>
  </conditionalFormatting>
  <conditionalFormatting sqref="E8">
    <cfRule type="duplicateValues" dxfId="41" priority="20"/>
  </conditionalFormatting>
  <conditionalFormatting sqref="B8">
    <cfRule type="duplicateValues" dxfId="40" priority="19"/>
  </conditionalFormatting>
  <conditionalFormatting sqref="E8">
    <cfRule type="duplicateValues" dxfId="39" priority="18"/>
  </conditionalFormatting>
  <conditionalFormatting sqref="E9">
    <cfRule type="duplicateValues" dxfId="38" priority="7"/>
    <cfRule type="duplicateValues" dxfId="37" priority="8"/>
    <cfRule type="duplicateValues" dxfId="36" priority="9"/>
    <cfRule type="duplicateValues" dxfId="35" priority="10"/>
  </conditionalFormatting>
  <conditionalFormatting sqref="B9">
    <cfRule type="duplicateValues" dxfId="34" priority="130228"/>
  </conditionalFormatting>
  <conditionalFormatting sqref="E6">
    <cfRule type="duplicateValues" dxfId="33" priority="130230"/>
  </conditionalFormatting>
  <conditionalFormatting sqref="B6">
    <cfRule type="duplicateValues" dxfId="32" priority="130231"/>
  </conditionalFormatting>
  <conditionalFormatting sqref="B6">
    <cfRule type="duplicateValues" dxfId="31" priority="130232"/>
    <cfRule type="duplicateValues" dxfId="30" priority="130233"/>
    <cfRule type="duplicateValues" dxfId="29" priority="130234"/>
  </conditionalFormatting>
  <conditionalFormatting sqref="E6">
    <cfRule type="duplicateValues" dxfId="28" priority="130235"/>
    <cfRule type="duplicateValues" dxfId="27" priority="130236"/>
  </conditionalFormatting>
  <conditionalFormatting sqref="E6">
    <cfRule type="duplicateValues" dxfId="26" priority="130237"/>
    <cfRule type="duplicateValues" dxfId="25" priority="130238"/>
    <cfRule type="duplicateValues" dxfId="24" priority="130239"/>
  </conditionalFormatting>
  <conditionalFormatting sqref="E6">
    <cfRule type="duplicateValues" dxfId="23" priority="130240"/>
    <cfRule type="duplicateValues" dxfId="22" priority="130241"/>
    <cfRule type="duplicateValues" dxfId="21" priority="130242"/>
    <cfRule type="duplicateValues" dxfId="20" priority="130243"/>
  </conditionalFormatting>
  <conditionalFormatting sqref="B10:B12">
    <cfRule type="duplicateValues" dxfId="19" priority="2"/>
  </conditionalFormatting>
  <conditionalFormatting sqref="E10:E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2638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5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" priority="12"/>
  </conditionalFormatting>
  <conditionalFormatting sqref="B1:B810 B823:B1048576">
    <cfRule type="duplicateValues" dxfId="16" priority="11"/>
  </conditionalFormatting>
  <conditionalFormatting sqref="A811:A814">
    <cfRule type="duplicateValues" dxfId="15" priority="10"/>
  </conditionalFormatting>
  <conditionalFormatting sqref="B811:B814">
    <cfRule type="duplicateValues" dxfId="14" priority="9"/>
  </conditionalFormatting>
  <conditionalFormatting sqref="A823:A1048576 A1:A814">
    <cfRule type="duplicateValues" dxfId="13" priority="8"/>
  </conditionalFormatting>
  <conditionalFormatting sqref="A815:A821">
    <cfRule type="duplicateValues" dxfId="12" priority="7"/>
  </conditionalFormatting>
  <conditionalFormatting sqref="B815:B821">
    <cfRule type="duplicateValues" dxfId="11" priority="6"/>
  </conditionalFormatting>
  <conditionalFormatting sqref="A815:A821">
    <cfRule type="duplicateValues" dxfId="10" priority="5"/>
  </conditionalFormatting>
  <conditionalFormatting sqref="A822">
    <cfRule type="duplicateValues" dxfId="9" priority="4"/>
  </conditionalFormatting>
  <conditionalFormatting sqref="A822">
    <cfRule type="duplicateValues" dxfId="8" priority="2"/>
  </conditionalFormatting>
  <conditionalFormatting sqref="B822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1339"/>
  <sheetViews>
    <sheetView tabSelected="1" topLeftCell="C1" zoomScale="90" zoomScaleNormal="90" workbookViewId="0">
      <pane ySplit="4" topLeftCell="A135" activePane="bottomLeft" state="frozen"/>
      <selection pane="bottomLeft" activeCell="Q142" sqref="Q142:Q147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bestFit="1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2670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3336004651</v>
      </c>
      <c r="C6" s="95">
        <v>44435.587025462963</v>
      </c>
      <c r="D6" s="95" t="s">
        <v>2174</v>
      </c>
      <c r="E6" s="124">
        <v>2</v>
      </c>
      <c r="F6" s="132" t="str">
        <f>VLOOKUP(E6,VIP!$A$2:$O15574,2,0)</f>
        <v>DRBR002</v>
      </c>
      <c r="G6" s="132" t="str">
        <f>VLOOKUP(E6,'LISTADO ATM'!$A$2:$B$900,2,0)</f>
        <v>ATM Autoservicio Padre Castellano</v>
      </c>
      <c r="H6" s="132" t="str">
        <f>VLOOKUP(E6,VIP!$A$2:$O20535,7,FALSE)</f>
        <v>Si</v>
      </c>
      <c r="I6" s="132" t="str">
        <f>VLOOKUP(E6,VIP!$A$2:$O12500,8,FALSE)</f>
        <v>Si</v>
      </c>
      <c r="J6" s="132" t="str">
        <f>VLOOKUP(E6,VIP!$A$2:$O12450,8,FALSE)</f>
        <v>Si</v>
      </c>
      <c r="K6" s="132" t="str">
        <f>VLOOKUP(E6,VIP!$A$2:$O16024,6,0)</f>
        <v>NO</v>
      </c>
      <c r="L6" s="138" t="s">
        <v>2213</v>
      </c>
      <c r="M6" s="94" t="s">
        <v>2438</v>
      </c>
      <c r="N6" s="94" t="s">
        <v>2622</v>
      </c>
      <c r="O6" s="132" t="s">
        <v>2446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SUR</v>
      </c>
      <c r="B7" s="124">
        <v>3336005132</v>
      </c>
      <c r="C7" s="95">
        <v>44436.348611111112</v>
      </c>
      <c r="D7" s="95" t="s">
        <v>2174</v>
      </c>
      <c r="E7" s="124">
        <v>780</v>
      </c>
      <c r="F7" s="132" t="str">
        <f>VLOOKUP(E7,VIP!$A$2:$O15669,2,0)</f>
        <v>DRBR041</v>
      </c>
      <c r="G7" s="132" t="str">
        <f>VLOOKUP(E7,'LISTADO ATM'!$A$2:$B$900,2,0)</f>
        <v xml:space="preserve">ATM Oficina Barahona I </v>
      </c>
      <c r="H7" s="132" t="str">
        <f>VLOOKUP(E7,VIP!$A$2:$O20630,7,FALSE)</f>
        <v>Si</v>
      </c>
      <c r="I7" s="132" t="str">
        <f>VLOOKUP(E7,VIP!$A$2:$O12595,8,FALSE)</f>
        <v>Si</v>
      </c>
      <c r="J7" s="132" t="str">
        <f>VLOOKUP(E7,VIP!$A$2:$O12545,8,FALSE)</f>
        <v>Si</v>
      </c>
      <c r="K7" s="132" t="str">
        <f>VLOOKUP(E7,VIP!$A$2:$O16119,6,0)</f>
        <v>SI</v>
      </c>
      <c r="L7" s="138" t="s">
        <v>2213</v>
      </c>
      <c r="M7" s="147" t="s">
        <v>2533</v>
      </c>
      <c r="N7" s="94" t="s">
        <v>2444</v>
      </c>
      <c r="O7" s="132" t="s">
        <v>2446</v>
      </c>
      <c r="P7" s="138"/>
      <c r="Q7" s="148">
        <v>44441.434027777781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3336005598</v>
      </c>
      <c r="C8" s="95">
        <v>44437.740613425929</v>
      </c>
      <c r="D8" s="95" t="s">
        <v>2174</v>
      </c>
      <c r="E8" s="124">
        <v>36</v>
      </c>
      <c r="F8" s="132" t="str">
        <f>VLOOKUP(E8,VIP!$A$2:$O15583,2,0)</f>
        <v>DRBR036</v>
      </c>
      <c r="G8" s="132" t="str">
        <f>VLOOKUP(E8,'LISTADO ATM'!$A$2:$B$900,2,0)</f>
        <v xml:space="preserve">ATM Banco Central </v>
      </c>
      <c r="H8" s="132" t="str">
        <f>VLOOKUP(E8,VIP!$A$2:$O20544,7,FALSE)</f>
        <v>Si</v>
      </c>
      <c r="I8" s="132" t="str">
        <f>VLOOKUP(E8,VIP!$A$2:$O12509,8,FALSE)</f>
        <v>Si</v>
      </c>
      <c r="J8" s="132" t="str">
        <f>VLOOKUP(E8,VIP!$A$2:$O12459,8,FALSE)</f>
        <v>Si</v>
      </c>
      <c r="K8" s="132" t="str">
        <f>VLOOKUP(E8,VIP!$A$2:$O16033,6,0)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ESTE</v>
      </c>
      <c r="B9" s="124">
        <v>3336008506</v>
      </c>
      <c r="C9" s="95">
        <v>44439.581354166665</v>
      </c>
      <c r="D9" s="95" t="s">
        <v>2441</v>
      </c>
      <c r="E9" s="124">
        <v>16</v>
      </c>
      <c r="F9" s="132" t="str">
        <f>VLOOKUP(E9,VIP!$A$2:$O15580,2,0)</f>
        <v>DRBR046</v>
      </c>
      <c r="G9" s="132" t="str">
        <f>VLOOKUP(E9,'LISTADO ATM'!$A$2:$B$900,2,0)</f>
        <v>ATM Estación Texaco Sabana de la Mar</v>
      </c>
      <c r="H9" s="132" t="str">
        <f>VLOOKUP(E9,VIP!$A$2:$O20541,7,FALSE)</f>
        <v>Si</v>
      </c>
      <c r="I9" s="132" t="str">
        <f>VLOOKUP(E9,VIP!$A$2:$O12506,8,FALSE)</f>
        <v>Si</v>
      </c>
      <c r="J9" s="132" t="str">
        <f>VLOOKUP(E9,VIP!$A$2:$O12456,8,FALSE)</f>
        <v>Si</v>
      </c>
      <c r="K9" s="132" t="str">
        <f>VLOOKUP(E9,VIP!$A$2:$O16030,6,0)</f>
        <v>NO</v>
      </c>
      <c r="L9" s="138" t="s">
        <v>2410</v>
      </c>
      <c r="M9" s="94" t="s">
        <v>2438</v>
      </c>
      <c r="N9" s="94" t="s">
        <v>2444</v>
      </c>
      <c r="O9" s="132" t="s">
        <v>2445</v>
      </c>
      <c r="P9" s="138"/>
      <c r="Q9" s="127" t="s">
        <v>2410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3336008521</v>
      </c>
      <c r="C10" s="95">
        <v>44439.584803240738</v>
      </c>
      <c r="D10" s="95" t="s">
        <v>2174</v>
      </c>
      <c r="E10" s="124">
        <v>565</v>
      </c>
      <c r="F10" s="132" t="str">
        <f>VLOOKUP(E10,VIP!$A$2:$O15647,2,0)</f>
        <v>DRBR24H</v>
      </c>
      <c r="G10" s="132" t="str">
        <f>VLOOKUP(E10,'LISTADO ATM'!$A$2:$B$900,2,0)</f>
        <v xml:space="preserve">ATM S/M La Cadena Núñez de Cáceres </v>
      </c>
      <c r="H10" s="132" t="str">
        <f>VLOOKUP(E10,VIP!$A$2:$O20608,7,FALSE)</f>
        <v>Si</v>
      </c>
      <c r="I10" s="132" t="str">
        <f>VLOOKUP(E10,VIP!$A$2:$O12573,8,FALSE)</f>
        <v>Si</v>
      </c>
      <c r="J10" s="132" t="str">
        <f>VLOOKUP(E10,VIP!$A$2:$O12523,8,FALSE)</f>
        <v>Si</v>
      </c>
      <c r="K10" s="132" t="str">
        <f>VLOOKUP(E10,VIP!$A$2:$O16097,6,0)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3336009124</v>
      </c>
      <c r="C11" s="95">
        <v>44439.82540509259</v>
      </c>
      <c r="D11" s="95" t="s">
        <v>2460</v>
      </c>
      <c r="E11" s="124">
        <v>169</v>
      </c>
      <c r="F11" s="132" t="str">
        <f>VLOOKUP(E11,VIP!$A$2:$O15602,2,0)</f>
        <v>DRBR169</v>
      </c>
      <c r="G11" s="132" t="str">
        <f>VLOOKUP(E11,'LISTADO ATM'!$A$2:$B$900,2,0)</f>
        <v xml:space="preserve">ATM Oficina Caonabo </v>
      </c>
      <c r="H11" s="132" t="str">
        <f>VLOOKUP(E11,VIP!$A$2:$O20563,7,FALSE)</f>
        <v>Si</v>
      </c>
      <c r="I11" s="132" t="str">
        <f>VLOOKUP(E11,VIP!$A$2:$O12528,8,FALSE)</f>
        <v>Si</v>
      </c>
      <c r="J11" s="132" t="str">
        <f>VLOOKUP(E11,VIP!$A$2:$O12478,8,FALSE)</f>
        <v>Si</v>
      </c>
      <c r="K11" s="132" t="str">
        <f>VLOOKUP(E11,VIP!$A$2:$O16052,6,0)</f>
        <v>NO</v>
      </c>
      <c r="L11" s="138" t="s">
        <v>2410</v>
      </c>
      <c r="M11" s="94" t="s">
        <v>2438</v>
      </c>
      <c r="N11" s="94" t="s">
        <v>2444</v>
      </c>
      <c r="O11" s="132" t="s">
        <v>2461</v>
      </c>
      <c r="P11" s="138"/>
      <c r="Q11" s="127" t="s">
        <v>2410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3336009133</v>
      </c>
      <c r="C12" s="95">
        <v>44439.833981481483</v>
      </c>
      <c r="D12" s="95" t="s">
        <v>2460</v>
      </c>
      <c r="E12" s="124">
        <v>160</v>
      </c>
      <c r="F12" s="132" t="str">
        <f>VLOOKUP(E12,VIP!$A$2:$O15600,2,0)</f>
        <v>DRBR160</v>
      </c>
      <c r="G12" s="132" t="str">
        <f>VLOOKUP(E12,'LISTADO ATM'!$A$2:$B$900,2,0)</f>
        <v xml:space="preserve">ATM Oficina Herrera </v>
      </c>
      <c r="H12" s="132" t="str">
        <f>VLOOKUP(E12,VIP!$A$2:$O20561,7,FALSE)</f>
        <v>Si</v>
      </c>
      <c r="I12" s="132" t="str">
        <f>VLOOKUP(E12,VIP!$A$2:$O12526,8,FALSE)</f>
        <v>Si</v>
      </c>
      <c r="J12" s="132" t="str">
        <f>VLOOKUP(E12,VIP!$A$2:$O12476,8,FALSE)</f>
        <v>Si</v>
      </c>
      <c r="K12" s="132" t="str">
        <f>VLOOKUP(E12,VIP!$A$2:$O16050,6,0)</f>
        <v>NO</v>
      </c>
      <c r="L12" s="138" t="s">
        <v>2548</v>
      </c>
      <c r="M12" s="94" t="s">
        <v>2438</v>
      </c>
      <c r="N12" s="94" t="s">
        <v>2444</v>
      </c>
      <c r="O12" s="132" t="s">
        <v>2461</v>
      </c>
      <c r="P12" s="138"/>
      <c r="Q12" s="127" t="s">
        <v>2548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3336009158</v>
      </c>
      <c r="C13" s="95">
        <v>44440.051053240742</v>
      </c>
      <c r="D13" s="95" t="s">
        <v>2441</v>
      </c>
      <c r="E13" s="124">
        <v>113</v>
      </c>
      <c r="F13" s="132" t="str">
        <f>VLOOKUP(E13,VIP!$A$2:$O15593,2,0)</f>
        <v>DRBR113</v>
      </c>
      <c r="G13" s="132" t="str">
        <f>VLOOKUP(E13,'LISTADO ATM'!$A$2:$B$900,2,0)</f>
        <v xml:space="preserve">ATM Autoservicio Atalaya del Mar </v>
      </c>
      <c r="H13" s="132" t="str">
        <f>VLOOKUP(E13,VIP!$A$2:$O20554,7,FALSE)</f>
        <v>Si</v>
      </c>
      <c r="I13" s="132" t="str">
        <f>VLOOKUP(E13,VIP!$A$2:$O12519,8,FALSE)</f>
        <v>No</v>
      </c>
      <c r="J13" s="132" t="str">
        <f>VLOOKUP(E13,VIP!$A$2:$O12469,8,FALSE)</f>
        <v>No</v>
      </c>
      <c r="K13" s="132" t="str">
        <f>VLOOKUP(E13,VIP!$A$2:$O16043,6,0)</f>
        <v>NO</v>
      </c>
      <c r="L13" s="138" t="s">
        <v>2621</v>
      </c>
      <c r="M13" s="94" t="s">
        <v>2438</v>
      </c>
      <c r="N13" s="94" t="s">
        <v>2444</v>
      </c>
      <c r="O13" s="132" t="s">
        <v>2445</v>
      </c>
      <c r="P13" s="138"/>
      <c r="Q13" s="127" t="s">
        <v>2621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3336009165</v>
      </c>
      <c r="C14" s="95">
        <v>44440.088587962964</v>
      </c>
      <c r="D14" s="95" t="s">
        <v>2441</v>
      </c>
      <c r="E14" s="124">
        <v>536</v>
      </c>
      <c r="F14" s="132" t="str">
        <f>VLOOKUP(E14,VIP!$A$2:$O15644,2,0)</f>
        <v>DRBR509</v>
      </c>
      <c r="G14" s="132" t="str">
        <f>VLOOKUP(E14,'LISTADO ATM'!$A$2:$B$900,2,0)</f>
        <v xml:space="preserve">ATM Super Lama San Isidro </v>
      </c>
      <c r="H14" s="132" t="str">
        <f>VLOOKUP(E14,VIP!$A$2:$O20605,7,FALSE)</f>
        <v>Si</v>
      </c>
      <c r="I14" s="132" t="str">
        <f>VLOOKUP(E14,VIP!$A$2:$O12570,8,FALSE)</f>
        <v>Si</v>
      </c>
      <c r="J14" s="132" t="str">
        <f>VLOOKUP(E14,VIP!$A$2:$O12520,8,FALSE)</f>
        <v>Si</v>
      </c>
      <c r="K14" s="132" t="str">
        <f>VLOOKUP(E14,VIP!$A$2:$O16094,6,0)</f>
        <v>NO</v>
      </c>
      <c r="L14" s="138" t="s">
        <v>2410</v>
      </c>
      <c r="M14" s="94" t="s">
        <v>2438</v>
      </c>
      <c r="N14" s="94" t="s">
        <v>2444</v>
      </c>
      <c r="O14" s="132" t="s">
        <v>2445</v>
      </c>
      <c r="P14" s="138"/>
      <c r="Q14" s="127" t="s">
        <v>2410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3336009175</v>
      </c>
      <c r="C15" s="95">
        <v>44440.180960648147</v>
      </c>
      <c r="D15" s="95" t="s">
        <v>2441</v>
      </c>
      <c r="E15" s="124">
        <v>147</v>
      </c>
      <c r="F15" s="132" t="str">
        <f>VLOOKUP(E15,VIP!$A$2:$O15598,2,0)</f>
        <v>DRBR147</v>
      </c>
      <c r="G15" s="132" t="str">
        <f>VLOOKUP(E15,'LISTADO ATM'!$A$2:$B$900,2,0)</f>
        <v xml:space="preserve">ATM Kiosco Megacentro I </v>
      </c>
      <c r="H15" s="132" t="str">
        <f>VLOOKUP(E15,VIP!$A$2:$O20559,7,FALSE)</f>
        <v>Si</v>
      </c>
      <c r="I15" s="132" t="str">
        <f>VLOOKUP(E15,VIP!$A$2:$O12524,8,FALSE)</f>
        <v>Si</v>
      </c>
      <c r="J15" s="132" t="str">
        <f>VLOOKUP(E15,VIP!$A$2:$O12474,8,FALSE)</f>
        <v>Si</v>
      </c>
      <c r="K15" s="132" t="str">
        <f>VLOOKUP(E15,VIP!$A$2:$O16048,6,0)</f>
        <v>NO</v>
      </c>
      <c r="L15" s="138" t="s">
        <v>2410</v>
      </c>
      <c r="M15" s="94" t="s">
        <v>2438</v>
      </c>
      <c r="N15" s="94" t="s">
        <v>2444</v>
      </c>
      <c r="O15" s="132" t="s">
        <v>2445</v>
      </c>
      <c r="P15" s="138"/>
      <c r="Q15" s="127" t="s">
        <v>2410</v>
      </c>
    </row>
    <row r="16" spans="1:17" s="121" customFormat="1" ht="18" x14ac:dyDescent="0.25">
      <c r="A16" s="132" t="str">
        <f>VLOOKUP(E16,'LISTADO ATM'!$A$2:$C$901,3,0)</f>
        <v>ESTE</v>
      </c>
      <c r="B16" s="124">
        <v>3336009178</v>
      </c>
      <c r="C16" s="95">
        <v>44440.188287037039</v>
      </c>
      <c r="D16" s="95" t="s">
        <v>2460</v>
      </c>
      <c r="E16" s="124">
        <v>293</v>
      </c>
      <c r="F16" s="132" t="str">
        <f>VLOOKUP(E16,VIP!$A$2:$O15616,2,0)</f>
        <v>DRBR293</v>
      </c>
      <c r="G16" s="132" t="str">
        <f>VLOOKUP(E16,'LISTADO ATM'!$A$2:$B$900,2,0)</f>
        <v xml:space="preserve">ATM S/M Nueva Visión (San Pedro) </v>
      </c>
      <c r="H16" s="132" t="str">
        <f>VLOOKUP(E16,VIP!$A$2:$O20577,7,FALSE)</f>
        <v>Si</v>
      </c>
      <c r="I16" s="132" t="str">
        <f>VLOOKUP(E16,VIP!$A$2:$O12542,8,FALSE)</f>
        <v>Si</v>
      </c>
      <c r="J16" s="132" t="str">
        <f>VLOOKUP(E16,VIP!$A$2:$O12492,8,FALSE)</f>
        <v>Si</v>
      </c>
      <c r="K16" s="132" t="str">
        <f>VLOOKUP(E16,VIP!$A$2:$O16066,6,0)</f>
        <v>NO</v>
      </c>
      <c r="L16" s="138" t="s">
        <v>2410</v>
      </c>
      <c r="M16" s="94" t="s">
        <v>2438</v>
      </c>
      <c r="N16" s="94" t="s">
        <v>2444</v>
      </c>
      <c r="O16" s="132" t="s">
        <v>2461</v>
      </c>
      <c r="P16" s="138"/>
      <c r="Q16" s="127" t="s">
        <v>2410</v>
      </c>
    </row>
    <row r="17" spans="1:17" s="121" customFormat="1" ht="18" x14ac:dyDescent="0.25">
      <c r="A17" s="132" t="str">
        <f>VLOOKUP(E17,'LISTADO ATM'!$A$2:$C$901,3,0)</f>
        <v>DISTRITO NACIONAL</v>
      </c>
      <c r="B17" s="124">
        <v>3336009196</v>
      </c>
      <c r="C17" s="95">
        <v>44440.25277777778</v>
      </c>
      <c r="D17" s="95" t="s">
        <v>2441</v>
      </c>
      <c r="E17" s="124">
        <v>896</v>
      </c>
      <c r="F17" s="132" t="str">
        <f>VLOOKUP(E17,VIP!$A$2:$O15573,2,0)</f>
        <v>DRBR896</v>
      </c>
      <c r="G17" s="132" t="str">
        <f>VLOOKUP(E17,'LISTADO ATM'!$A$2:$B$900,2,0)</f>
        <v xml:space="preserve">ATM Campamento Militar 16 de Agosto I </v>
      </c>
      <c r="H17" s="132" t="str">
        <f>VLOOKUP(E17,VIP!$A$2:$O20534,7,FALSE)</f>
        <v>Si</v>
      </c>
      <c r="I17" s="132" t="str">
        <f>VLOOKUP(E17,VIP!$A$2:$O12499,8,FALSE)</f>
        <v>Si</v>
      </c>
      <c r="J17" s="132" t="str">
        <f>VLOOKUP(E17,VIP!$A$2:$O12449,8,FALSE)</f>
        <v>Si</v>
      </c>
      <c r="K17" s="132" t="str">
        <f>VLOOKUP(E17,VIP!$A$2:$O16023,6,0)</f>
        <v>NO</v>
      </c>
      <c r="L17" s="138" t="s">
        <v>2410</v>
      </c>
      <c r="M17" s="94" t="s">
        <v>2438</v>
      </c>
      <c r="N17" s="94" t="s">
        <v>2444</v>
      </c>
      <c r="O17" s="132" t="s">
        <v>2445</v>
      </c>
      <c r="P17" s="138"/>
      <c r="Q17" s="127" t="s">
        <v>2410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3336009198</v>
      </c>
      <c r="C18" s="95">
        <v>44440.254861111112</v>
      </c>
      <c r="D18" s="95" t="s">
        <v>2441</v>
      </c>
      <c r="E18" s="124">
        <v>697</v>
      </c>
      <c r="F18" s="132" t="str">
        <f>VLOOKUP(E18,VIP!$A$2:$O15570,2,0)</f>
        <v>DRBR697</v>
      </c>
      <c r="G18" s="132" t="str">
        <f>VLOOKUP(E18,'LISTADO ATM'!$A$2:$B$900,2,0)</f>
        <v>ATM Hipermercado Olé Ciudad Juan Bosch</v>
      </c>
      <c r="H18" s="132" t="str">
        <f>VLOOKUP(E18,VIP!$A$2:$O20531,7,FALSE)</f>
        <v>Si</v>
      </c>
      <c r="I18" s="132" t="str">
        <f>VLOOKUP(E18,VIP!$A$2:$O12496,8,FALSE)</f>
        <v>Si</v>
      </c>
      <c r="J18" s="132" t="str">
        <f>VLOOKUP(E18,VIP!$A$2:$O12446,8,FALSE)</f>
        <v>Si</v>
      </c>
      <c r="K18" s="132" t="str">
        <f>VLOOKUP(E18,VIP!$A$2:$O16020,6,0)</f>
        <v>NO</v>
      </c>
      <c r="L18" s="138" t="s">
        <v>2434</v>
      </c>
      <c r="M18" s="147" t="s">
        <v>2533</v>
      </c>
      <c r="N18" s="94" t="s">
        <v>2444</v>
      </c>
      <c r="O18" s="132" t="s">
        <v>2445</v>
      </c>
      <c r="P18" s="138"/>
      <c r="Q18" s="148">
        <v>44441.585416666669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3336009199</v>
      </c>
      <c r="C19" s="95">
        <v>44440.256249999999</v>
      </c>
      <c r="D19" s="95" t="s">
        <v>2441</v>
      </c>
      <c r="E19" s="124">
        <v>563</v>
      </c>
      <c r="F19" s="132" t="str">
        <f>VLOOKUP(E19,VIP!$A$2:$O15569,2,0)</f>
        <v>DRBR233</v>
      </c>
      <c r="G19" s="132" t="str">
        <f>VLOOKUP(E19,'LISTADO ATM'!$A$2:$B$900,2,0)</f>
        <v xml:space="preserve">ATM Base Aérea San Isidro </v>
      </c>
      <c r="H19" s="132" t="str">
        <f>VLOOKUP(E19,VIP!$A$2:$O20530,7,FALSE)</f>
        <v>Si</v>
      </c>
      <c r="I19" s="132" t="str">
        <f>VLOOKUP(E19,VIP!$A$2:$O12495,8,FALSE)</f>
        <v>Si</v>
      </c>
      <c r="J19" s="132" t="str">
        <f>VLOOKUP(E19,VIP!$A$2:$O12445,8,FALSE)</f>
        <v>Si</v>
      </c>
      <c r="K19" s="132" t="str">
        <f>VLOOKUP(E19,VIP!$A$2:$O16019,6,0)</f>
        <v>NO</v>
      </c>
      <c r="L19" s="138" t="s">
        <v>2410</v>
      </c>
      <c r="M19" s="94" t="s">
        <v>2438</v>
      </c>
      <c r="N19" s="94" t="s">
        <v>2444</v>
      </c>
      <c r="O19" s="132" t="s">
        <v>2445</v>
      </c>
      <c r="P19" s="138"/>
      <c r="Q19" s="127" t="s">
        <v>2410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3336009201</v>
      </c>
      <c r="C20" s="95">
        <v>44440.257638888892</v>
      </c>
      <c r="D20" s="95" t="s">
        <v>2441</v>
      </c>
      <c r="E20" s="124">
        <v>318</v>
      </c>
      <c r="F20" s="132" t="str">
        <f>VLOOKUP(E20,VIP!$A$2:$O15567,2,0)</f>
        <v>DRBR318</v>
      </c>
      <c r="G20" s="132" t="str">
        <f>VLOOKUP(E20,'LISTADO ATM'!$A$2:$B$900,2,0)</f>
        <v>ATM Autoservicio Lope de Vega</v>
      </c>
      <c r="H20" s="132" t="str">
        <f>VLOOKUP(E20,VIP!$A$2:$O20528,7,FALSE)</f>
        <v>Si</v>
      </c>
      <c r="I20" s="132" t="str">
        <f>VLOOKUP(E20,VIP!$A$2:$O12493,8,FALSE)</f>
        <v>Si</v>
      </c>
      <c r="J20" s="132" t="str">
        <f>VLOOKUP(E20,VIP!$A$2:$O12443,8,FALSE)</f>
        <v>Si</v>
      </c>
      <c r="K20" s="132" t="str">
        <f>VLOOKUP(E20,VIP!$A$2:$O16017,6,0)</f>
        <v>NO</v>
      </c>
      <c r="L20" s="138" t="s">
        <v>2434</v>
      </c>
      <c r="M20" s="94" t="s">
        <v>2438</v>
      </c>
      <c r="N20" s="94" t="s">
        <v>2444</v>
      </c>
      <c r="O20" s="132" t="s">
        <v>2445</v>
      </c>
      <c r="P20" s="138"/>
      <c r="Q20" s="94" t="s">
        <v>2434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3336009254</v>
      </c>
      <c r="C21" s="95">
        <v>44440.327777777777</v>
      </c>
      <c r="D21" s="95" t="s">
        <v>2174</v>
      </c>
      <c r="E21" s="124">
        <v>671</v>
      </c>
      <c r="F21" s="132" t="str">
        <f>VLOOKUP(E21,VIP!$A$2:$O15702,2,0)</f>
        <v>DRBR671</v>
      </c>
      <c r="G21" s="132" t="str">
        <f>VLOOKUP(E21,'LISTADO ATM'!$A$2:$B$900,2,0)</f>
        <v>ATM Ayuntamiento Sto. Dgo. Norte</v>
      </c>
      <c r="H21" s="132" t="str">
        <f>VLOOKUP(E21,VIP!$A$2:$O20663,7,FALSE)</f>
        <v>Si</v>
      </c>
      <c r="I21" s="132" t="str">
        <f>VLOOKUP(E21,VIP!$A$2:$O12628,8,FALSE)</f>
        <v>Si</v>
      </c>
      <c r="J21" s="132" t="str">
        <f>VLOOKUP(E21,VIP!$A$2:$O12578,8,FALSE)</f>
        <v>Si</v>
      </c>
      <c r="K21" s="132" t="str">
        <f>VLOOKUP(E21,VIP!$A$2:$O16152,6,0)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127" t="s">
        <v>2213</v>
      </c>
    </row>
    <row r="22" spans="1:17" s="121" customFormat="1" ht="18" x14ac:dyDescent="0.25">
      <c r="A22" s="132" t="str">
        <f>VLOOKUP(E22,'LISTADO ATM'!$A$2:$C$901,3,0)</f>
        <v>ESTE</v>
      </c>
      <c r="B22" s="124">
        <v>3336009841</v>
      </c>
      <c r="C22" s="95">
        <v>44440.415706018517</v>
      </c>
      <c r="D22" s="95" t="s">
        <v>2460</v>
      </c>
      <c r="E22" s="124">
        <v>429</v>
      </c>
      <c r="F22" s="132" t="str">
        <f>VLOOKUP(E22,VIP!$A$2:$O15712,2,0)</f>
        <v>DRBR429</v>
      </c>
      <c r="G22" s="132" t="str">
        <f>VLOOKUP(E22,'LISTADO ATM'!$A$2:$B$900,2,0)</f>
        <v xml:space="preserve">ATM Oficina Jumbo La Romana </v>
      </c>
      <c r="H22" s="132" t="str">
        <f>VLOOKUP(E22,VIP!$A$2:$O20673,7,FALSE)</f>
        <v>Si</v>
      </c>
      <c r="I22" s="132" t="str">
        <f>VLOOKUP(E22,VIP!$A$2:$O12638,8,FALSE)</f>
        <v>Si</v>
      </c>
      <c r="J22" s="132" t="str">
        <f>VLOOKUP(E22,VIP!$A$2:$O12588,8,FALSE)</f>
        <v>Si</v>
      </c>
      <c r="K22" s="132" t="str">
        <f>VLOOKUP(E22,VIP!$A$2:$O16162,6,0)</f>
        <v>NO</v>
      </c>
      <c r="L22" s="138" t="s">
        <v>2410</v>
      </c>
      <c r="M22" s="94" t="s">
        <v>2438</v>
      </c>
      <c r="N22" s="94" t="s">
        <v>2444</v>
      </c>
      <c r="O22" s="132" t="s">
        <v>2639</v>
      </c>
      <c r="P22" s="138"/>
      <c r="Q22" s="127" t="s">
        <v>2410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3336009913</v>
      </c>
      <c r="C23" s="95">
        <v>44440.434502314813</v>
      </c>
      <c r="D23" s="95" t="s">
        <v>2174</v>
      </c>
      <c r="E23" s="124">
        <v>714</v>
      </c>
      <c r="F23" s="132" t="str">
        <f>VLOOKUP(E23,VIP!$A$2:$O15708,2,0)</f>
        <v>DRBR16M</v>
      </c>
      <c r="G23" s="132" t="str">
        <f>VLOOKUP(E23,'LISTADO ATM'!$A$2:$B$900,2,0)</f>
        <v xml:space="preserve">ATM Hospital de Herrera </v>
      </c>
      <c r="H23" s="132" t="str">
        <f>VLOOKUP(E23,VIP!$A$2:$O20669,7,FALSE)</f>
        <v>Si</v>
      </c>
      <c r="I23" s="132" t="str">
        <f>VLOOKUP(E23,VIP!$A$2:$O12634,8,FALSE)</f>
        <v>Si</v>
      </c>
      <c r="J23" s="132" t="str">
        <f>VLOOKUP(E23,VIP!$A$2:$O12584,8,FALSE)</f>
        <v>Si</v>
      </c>
      <c r="K23" s="132" t="str">
        <f>VLOOKUP(E23,VIP!$A$2:$O16158,6,0)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127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3336009957</v>
      </c>
      <c r="C24" s="95">
        <v>44440.445011574076</v>
      </c>
      <c r="D24" s="95" t="s">
        <v>2174</v>
      </c>
      <c r="E24" s="124">
        <v>115</v>
      </c>
      <c r="F24" s="132" t="str">
        <f>VLOOKUP(E24,VIP!$A$2:$O15707,2,0)</f>
        <v>DRBR115</v>
      </c>
      <c r="G24" s="132" t="str">
        <f>VLOOKUP(E24,'LISTADO ATM'!$A$2:$B$900,2,0)</f>
        <v xml:space="preserve">ATM Oficina Megacentro I </v>
      </c>
      <c r="H24" s="132" t="str">
        <f>VLOOKUP(E24,VIP!$A$2:$O20668,7,FALSE)</f>
        <v>Si</v>
      </c>
      <c r="I24" s="132" t="str">
        <f>VLOOKUP(E24,VIP!$A$2:$O12633,8,FALSE)</f>
        <v>Si</v>
      </c>
      <c r="J24" s="132" t="str">
        <f>VLOOKUP(E24,VIP!$A$2:$O12583,8,FALSE)</f>
        <v>Si</v>
      </c>
      <c r="K24" s="132" t="str">
        <f>VLOOKUP(E24,VIP!$A$2:$O16157,6,0)</f>
        <v>SI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127" t="s">
        <v>2213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3336009960</v>
      </c>
      <c r="C25" s="95">
        <v>44440.445648148147</v>
      </c>
      <c r="D25" s="95" t="s">
        <v>2174</v>
      </c>
      <c r="E25" s="124">
        <v>517</v>
      </c>
      <c r="F25" s="132" t="str">
        <f>VLOOKUP(E25,VIP!$A$2:$O15706,2,0)</f>
        <v>DRBR517</v>
      </c>
      <c r="G25" s="132" t="str">
        <f>VLOOKUP(E25,'LISTADO ATM'!$A$2:$B$900,2,0)</f>
        <v xml:space="preserve">ATM Autobanco Oficina Sans Soucí </v>
      </c>
      <c r="H25" s="132" t="str">
        <f>VLOOKUP(E25,VIP!$A$2:$O20667,7,FALSE)</f>
        <v>Si</v>
      </c>
      <c r="I25" s="132" t="str">
        <f>VLOOKUP(E25,VIP!$A$2:$O12632,8,FALSE)</f>
        <v>Si</v>
      </c>
      <c r="J25" s="132" t="str">
        <f>VLOOKUP(E25,VIP!$A$2:$O12582,8,FALSE)</f>
        <v>Si</v>
      </c>
      <c r="K25" s="132" t="str">
        <f>VLOOKUP(E25,VIP!$A$2:$O16156,6,0)</f>
        <v>SI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127" t="s">
        <v>2213</v>
      </c>
    </row>
    <row r="26" spans="1:17" s="121" customFormat="1" ht="18" x14ac:dyDescent="0.25">
      <c r="A26" s="132" t="str">
        <f>VLOOKUP(E26,'LISTADO ATM'!$A$2:$C$901,3,0)</f>
        <v>ESTE</v>
      </c>
      <c r="B26" s="124">
        <v>3336010170</v>
      </c>
      <c r="C26" s="95">
        <v>44440.498518518521</v>
      </c>
      <c r="D26" s="95" t="s">
        <v>2441</v>
      </c>
      <c r="E26" s="124">
        <v>294</v>
      </c>
      <c r="F26" s="132" t="str">
        <f>VLOOKUP(E26,VIP!$A$2:$O15743,2,0)</f>
        <v>DRBR294</v>
      </c>
      <c r="G26" s="132" t="str">
        <f>VLOOKUP(E26,'LISTADO ATM'!$A$2:$B$900,2,0)</f>
        <v xml:space="preserve">ATM Plaza Zaglul San Pedro II </v>
      </c>
      <c r="H26" s="132" t="str">
        <f>VLOOKUP(E26,VIP!$A$2:$O20704,7,FALSE)</f>
        <v>Si</v>
      </c>
      <c r="I26" s="132" t="str">
        <f>VLOOKUP(E26,VIP!$A$2:$O12669,8,FALSE)</f>
        <v>Si</v>
      </c>
      <c r="J26" s="132" t="str">
        <f>VLOOKUP(E26,VIP!$A$2:$O12619,8,FALSE)</f>
        <v>Si</v>
      </c>
      <c r="K26" s="132" t="str">
        <f>VLOOKUP(E26,VIP!$A$2:$O16193,6,0)</f>
        <v>NO</v>
      </c>
      <c r="L26" s="138" t="s">
        <v>2548</v>
      </c>
      <c r="M26" s="94" t="s">
        <v>2438</v>
      </c>
      <c r="N26" s="94" t="s">
        <v>2444</v>
      </c>
      <c r="O26" s="132" t="s">
        <v>2445</v>
      </c>
      <c r="P26" s="138"/>
      <c r="Q26" s="94" t="s">
        <v>2548</v>
      </c>
    </row>
    <row r="27" spans="1:17" s="121" customFormat="1" ht="18" x14ac:dyDescent="0.25">
      <c r="A27" s="132" t="str">
        <f>VLOOKUP(E27,'LISTADO ATM'!$A$2:$C$901,3,0)</f>
        <v>ESTE</v>
      </c>
      <c r="B27" s="124">
        <v>3336010303</v>
      </c>
      <c r="C27" s="95">
        <v>44440.535439814812</v>
      </c>
      <c r="D27" s="95" t="s">
        <v>2174</v>
      </c>
      <c r="E27" s="124">
        <v>427</v>
      </c>
      <c r="F27" s="132" t="str">
        <f>VLOOKUP(E27,VIP!$A$2:$O15735,2,0)</f>
        <v>DRBR427</v>
      </c>
      <c r="G27" s="132" t="str">
        <f>VLOOKUP(E27,'LISTADO ATM'!$A$2:$B$900,2,0)</f>
        <v xml:space="preserve">ATM Almacenes Iberia (Hato Mayor) </v>
      </c>
      <c r="H27" s="132" t="str">
        <f>VLOOKUP(E27,VIP!$A$2:$O20696,7,FALSE)</f>
        <v>Si</v>
      </c>
      <c r="I27" s="132" t="str">
        <f>VLOOKUP(E27,VIP!$A$2:$O12661,8,FALSE)</f>
        <v>Si</v>
      </c>
      <c r="J27" s="132" t="str">
        <f>VLOOKUP(E27,VIP!$A$2:$O12611,8,FALSE)</f>
        <v>Si</v>
      </c>
      <c r="K27" s="132" t="str">
        <f>VLOOKUP(E27,VIP!$A$2:$O16185,6,0)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</row>
    <row r="28" spans="1:17" s="121" customFormat="1" ht="18" x14ac:dyDescent="0.25">
      <c r="A28" s="132" t="str">
        <f>VLOOKUP(E28,'LISTADO ATM'!$A$2:$C$901,3,0)</f>
        <v>NORTE</v>
      </c>
      <c r="B28" s="124">
        <v>3336010326</v>
      </c>
      <c r="C28" s="95">
        <v>44440.548310185186</v>
      </c>
      <c r="D28" s="95" t="s">
        <v>2460</v>
      </c>
      <c r="E28" s="124">
        <v>266</v>
      </c>
      <c r="F28" s="132" t="str">
        <f>VLOOKUP(E28,VIP!$A$2:$O15730,2,0)</f>
        <v>DRBR266</v>
      </c>
      <c r="G28" s="132" t="str">
        <f>VLOOKUP(E28,'LISTADO ATM'!$A$2:$B$900,2,0)</f>
        <v xml:space="preserve">ATM Oficina Villa Francisca </v>
      </c>
      <c r="H28" s="132" t="str">
        <f>VLOOKUP(E28,VIP!$A$2:$O20691,7,FALSE)</f>
        <v>Si</v>
      </c>
      <c r="I28" s="132" t="str">
        <f>VLOOKUP(E28,VIP!$A$2:$O12656,8,FALSE)</f>
        <v>Si</v>
      </c>
      <c r="J28" s="132" t="str">
        <f>VLOOKUP(E28,VIP!$A$2:$O12606,8,FALSE)</f>
        <v>Si</v>
      </c>
      <c r="K28" s="132" t="str">
        <f>VLOOKUP(E28,VIP!$A$2:$O16180,6,0)</f>
        <v>NO</v>
      </c>
      <c r="L28" s="138" t="s">
        <v>2410</v>
      </c>
      <c r="M28" s="147" t="s">
        <v>2533</v>
      </c>
      <c r="N28" s="94" t="s">
        <v>2444</v>
      </c>
      <c r="O28" s="132" t="s">
        <v>2639</v>
      </c>
      <c r="P28" s="138"/>
      <c r="Q28" s="148">
        <v>44441.45416666667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3336010390</v>
      </c>
      <c r="C29" s="95">
        <v>44440.578252314815</v>
      </c>
      <c r="D29" s="95" t="s">
        <v>2174</v>
      </c>
      <c r="E29" s="124">
        <v>359</v>
      </c>
      <c r="F29" s="132" t="str">
        <f>VLOOKUP(E29,VIP!$A$2:$O15729,2,0)</f>
        <v>DRBR359</v>
      </c>
      <c r="G29" s="132" t="str">
        <f>VLOOKUP(E29,'LISTADO ATM'!$A$2:$B$900,2,0)</f>
        <v>ATM S/M Bravo Ozama</v>
      </c>
      <c r="H29" s="132" t="str">
        <f>VLOOKUP(E29,VIP!$A$2:$O20690,7,FALSE)</f>
        <v>N/A</v>
      </c>
      <c r="I29" s="132" t="str">
        <f>VLOOKUP(E29,VIP!$A$2:$O12655,8,FALSE)</f>
        <v>N/A</v>
      </c>
      <c r="J29" s="132" t="str">
        <f>VLOOKUP(E29,VIP!$A$2:$O12605,8,FALSE)</f>
        <v>N/A</v>
      </c>
      <c r="K29" s="132" t="str">
        <f>VLOOKUP(E29,VIP!$A$2:$O16179,6,0)</f>
        <v>N/A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</row>
    <row r="30" spans="1:17" s="121" customFormat="1" ht="18" x14ac:dyDescent="0.25">
      <c r="A30" s="132" t="str">
        <f>VLOOKUP(E30,'LISTADO ATM'!$A$2:$C$901,3,0)</f>
        <v>ESTE</v>
      </c>
      <c r="B30" s="124">
        <v>3336010508</v>
      </c>
      <c r="C30" s="95">
        <v>44440.610081018516</v>
      </c>
      <c r="D30" s="95" t="s">
        <v>2460</v>
      </c>
      <c r="E30" s="124">
        <v>608</v>
      </c>
      <c r="F30" s="132" t="str">
        <f>VLOOKUP(E30,VIP!$A$2:$O15757,2,0)</f>
        <v>DRBR305</v>
      </c>
      <c r="G30" s="132" t="str">
        <f>VLOOKUP(E30,'LISTADO ATM'!$A$2:$B$900,2,0)</f>
        <v xml:space="preserve">ATM Oficina Jumbo (San Pedro) </v>
      </c>
      <c r="H30" s="132" t="str">
        <f>VLOOKUP(E30,VIP!$A$2:$O20718,7,FALSE)</f>
        <v>Si</v>
      </c>
      <c r="I30" s="132" t="str">
        <f>VLOOKUP(E30,VIP!$A$2:$O12683,8,FALSE)</f>
        <v>Si</v>
      </c>
      <c r="J30" s="132" t="str">
        <f>VLOOKUP(E30,VIP!$A$2:$O12633,8,FALSE)</f>
        <v>Si</v>
      </c>
      <c r="K30" s="132" t="str">
        <f>VLOOKUP(E30,VIP!$A$2:$O16207,6,0)</f>
        <v>SI</v>
      </c>
      <c r="L30" s="138" t="s">
        <v>2410</v>
      </c>
      <c r="M30" s="94" t="s">
        <v>2438</v>
      </c>
      <c r="N30" s="94" t="s">
        <v>2444</v>
      </c>
      <c r="O30" s="132" t="s">
        <v>2639</v>
      </c>
      <c r="P30" s="138"/>
      <c r="Q30" s="94" t="s">
        <v>2410</v>
      </c>
    </row>
    <row r="31" spans="1:17" s="121" customFormat="1" ht="18" x14ac:dyDescent="0.25">
      <c r="A31" s="132" t="str">
        <f>VLOOKUP(E31,'LISTADO ATM'!$A$2:$C$901,3,0)</f>
        <v>ESTE</v>
      </c>
      <c r="B31" s="124">
        <v>3336010540</v>
      </c>
      <c r="C31" s="95">
        <v>44440.624907407408</v>
      </c>
      <c r="D31" s="95" t="s">
        <v>2441</v>
      </c>
      <c r="E31" s="124">
        <v>353</v>
      </c>
      <c r="F31" s="132" t="str">
        <f>VLOOKUP(E31,VIP!$A$2:$O15755,2,0)</f>
        <v>DRBR353</v>
      </c>
      <c r="G31" s="132" t="str">
        <f>VLOOKUP(E31,'LISTADO ATM'!$A$2:$B$900,2,0)</f>
        <v xml:space="preserve">ATM Estación Boulevard Juan Dolio </v>
      </c>
      <c r="H31" s="132" t="str">
        <f>VLOOKUP(E31,VIP!$A$2:$O20716,7,FALSE)</f>
        <v>Si</v>
      </c>
      <c r="I31" s="132" t="str">
        <f>VLOOKUP(E31,VIP!$A$2:$O12681,8,FALSE)</f>
        <v>Si</v>
      </c>
      <c r="J31" s="132" t="str">
        <f>VLOOKUP(E31,VIP!$A$2:$O12631,8,FALSE)</f>
        <v>Si</v>
      </c>
      <c r="K31" s="132" t="str">
        <f>VLOOKUP(E31,VIP!$A$2:$O16205,6,0)</f>
        <v>NO</v>
      </c>
      <c r="L31" s="138" t="s">
        <v>2640</v>
      </c>
      <c r="M31" s="94" t="s">
        <v>2438</v>
      </c>
      <c r="N31" s="94" t="s">
        <v>2444</v>
      </c>
      <c r="O31" s="132" t="s">
        <v>2445</v>
      </c>
      <c r="P31" s="138"/>
      <c r="Q31" s="94" t="s">
        <v>2640</v>
      </c>
    </row>
    <row r="32" spans="1:17" s="121" customFormat="1" ht="18" x14ac:dyDescent="0.25">
      <c r="A32" s="132" t="str">
        <f>VLOOKUP(E32,'LISTADO ATM'!$A$2:$C$901,3,0)</f>
        <v>DISTRITO NACIONAL</v>
      </c>
      <c r="B32" s="124">
        <v>3336010551</v>
      </c>
      <c r="C32" s="95">
        <v>44440.628437500003</v>
      </c>
      <c r="D32" s="95" t="s">
        <v>2441</v>
      </c>
      <c r="E32" s="124">
        <v>165</v>
      </c>
      <c r="F32" s="132" t="str">
        <f>VLOOKUP(E32,VIP!$A$2:$O15754,2,0)</f>
        <v>DRBR165</v>
      </c>
      <c r="G32" s="132" t="str">
        <f>VLOOKUP(E32,'LISTADO ATM'!$A$2:$B$900,2,0)</f>
        <v>ATM Autoservicio Megacentro</v>
      </c>
      <c r="H32" s="132" t="str">
        <f>VLOOKUP(E32,VIP!$A$2:$O20715,7,FALSE)</f>
        <v>Si</v>
      </c>
      <c r="I32" s="132" t="str">
        <f>VLOOKUP(E32,VIP!$A$2:$O12680,8,FALSE)</f>
        <v>Si</v>
      </c>
      <c r="J32" s="132" t="str">
        <f>VLOOKUP(E32,VIP!$A$2:$O12630,8,FALSE)</f>
        <v>Si</v>
      </c>
      <c r="K32" s="132" t="str">
        <f>VLOOKUP(E32,VIP!$A$2:$O16204,6,0)</f>
        <v>SI</v>
      </c>
      <c r="L32" s="138" t="s">
        <v>2410</v>
      </c>
      <c r="M32" s="94" t="s">
        <v>2438</v>
      </c>
      <c r="N32" s="94" t="s">
        <v>2444</v>
      </c>
      <c r="O32" s="132" t="s">
        <v>2445</v>
      </c>
      <c r="P32" s="138"/>
      <c r="Q32" s="94" t="s">
        <v>2410</v>
      </c>
    </row>
    <row r="33" spans="1:22" s="121" customFormat="1" ht="18" x14ac:dyDescent="0.25">
      <c r="A33" s="132" t="str">
        <f>VLOOKUP(E33,'LISTADO ATM'!$A$2:$C$901,3,0)</f>
        <v>DISTRITO NACIONAL</v>
      </c>
      <c r="B33" s="124">
        <v>3336010558</v>
      </c>
      <c r="C33" s="95">
        <v>44440.63009259259</v>
      </c>
      <c r="D33" s="95" t="s">
        <v>2174</v>
      </c>
      <c r="E33" s="124">
        <v>239</v>
      </c>
      <c r="F33" s="132" t="str">
        <f>VLOOKUP(E33,VIP!$A$2:$O15751,2,0)</f>
        <v>DRBR239</v>
      </c>
      <c r="G33" s="132" t="str">
        <f>VLOOKUP(E33,'LISTADO ATM'!$A$2:$B$900,2,0)</f>
        <v xml:space="preserve">ATM Autobanco Charles de Gaulle </v>
      </c>
      <c r="H33" s="132" t="str">
        <f>VLOOKUP(E33,VIP!$A$2:$O20712,7,FALSE)</f>
        <v>Si</v>
      </c>
      <c r="I33" s="132" t="str">
        <f>VLOOKUP(E33,VIP!$A$2:$O12677,8,FALSE)</f>
        <v>Si</v>
      </c>
      <c r="J33" s="132" t="str">
        <f>VLOOKUP(E33,VIP!$A$2:$O12627,8,FALSE)</f>
        <v>Si</v>
      </c>
      <c r="K33" s="132" t="str">
        <f>VLOOKUP(E33,VIP!$A$2:$O16201,6,0)</f>
        <v>SI</v>
      </c>
      <c r="L33" s="138" t="s">
        <v>2239</v>
      </c>
      <c r="M33" s="94" t="s">
        <v>2438</v>
      </c>
      <c r="N33" s="94" t="s">
        <v>2444</v>
      </c>
      <c r="O33" s="132" t="s">
        <v>2446</v>
      </c>
      <c r="P33" s="138"/>
      <c r="Q33" s="94" t="s">
        <v>2239</v>
      </c>
    </row>
    <row r="34" spans="1:22" s="121" customFormat="1" ht="18" x14ac:dyDescent="0.25">
      <c r="A34" s="132" t="str">
        <f>VLOOKUP(E34,'LISTADO ATM'!$A$2:$C$901,3,0)</f>
        <v>NORTE</v>
      </c>
      <c r="B34" s="124">
        <v>3336010565</v>
      </c>
      <c r="C34" s="95">
        <v>44440.6325462963</v>
      </c>
      <c r="D34" s="95" t="s">
        <v>2175</v>
      </c>
      <c r="E34" s="124">
        <v>151</v>
      </c>
      <c r="F34" s="132" t="str">
        <f>VLOOKUP(E34,VIP!$A$2:$O15750,2,0)</f>
        <v>DRBR151</v>
      </c>
      <c r="G34" s="132" t="str">
        <f>VLOOKUP(E34,'LISTADO ATM'!$A$2:$B$900,2,0)</f>
        <v xml:space="preserve">ATM Oficina Nagua </v>
      </c>
      <c r="H34" s="132" t="str">
        <f>VLOOKUP(E34,VIP!$A$2:$O20711,7,FALSE)</f>
        <v>Si</v>
      </c>
      <c r="I34" s="132" t="str">
        <f>VLOOKUP(E34,VIP!$A$2:$O12676,8,FALSE)</f>
        <v>Si</v>
      </c>
      <c r="J34" s="132" t="str">
        <f>VLOOKUP(E34,VIP!$A$2:$O12626,8,FALSE)</f>
        <v>Si</v>
      </c>
      <c r="K34" s="132" t="str">
        <f>VLOOKUP(E34,VIP!$A$2:$O16200,6,0)</f>
        <v>SI</v>
      </c>
      <c r="L34" s="138" t="s">
        <v>2456</v>
      </c>
      <c r="M34" s="147" t="s">
        <v>2533</v>
      </c>
      <c r="N34" s="94" t="s">
        <v>2444</v>
      </c>
      <c r="O34" s="132" t="s">
        <v>2581</v>
      </c>
      <c r="P34" s="138"/>
      <c r="Q34" s="148">
        <v>44441.461111111108</v>
      </c>
    </row>
    <row r="35" spans="1:22" s="121" customFormat="1" ht="18" x14ac:dyDescent="0.25">
      <c r="A35" s="132" t="str">
        <f>VLOOKUP(E35,'LISTADO ATM'!$A$2:$C$901,3,0)</f>
        <v>DISTRITO NACIONAL</v>
      </c>
      <c r="B35" s="124">
        <v>3336010576</v>
      </c>
      <c r="C35" s="95">
        <v>44440.635393518518</v>
      </c>
      <c r="D35" s="95" t="s">
        <v>2174</v>
      </c>
      <c r="E35" s="124">
        <v>983</v>
      </c>
      <c r="F35" s="132" t="str">
        <f>VLOOKUP(E35,VIP!$A$2:$O15748,2,0)</f>
        <v>DRBR983</v>
      </c>
      <c r="G35" s="132" t="str">
        <f>VLOOKUP(E35,'LISTADO ATM'!$A$2:$B$900,2,0)</f>
        <v xml:space="preserve">ATM Bravo República de Colombia </v>
      </c>
      <c r="H35" s="132" t="str">
        <f>VLOOKUP(E35,VIP!$A$2:$O20709,7,FALSE)</f>
        <v>Si</v>
      </c>
      <c r="I35" s="132" t="str">
        <f>VLOOKUP(E35,VIP!$A$2:$O12674,8,FALSE)</f>
        <v>No</v>
      </c>
      <c r="J35" s="132" t="str">
        <f>VLOOKUP(E35,VIP!$A$2:$O12624,8,FALSE)</f>
        <v>No</v>
      </c>
      <c r="K35" s="132" t="str">
        <f>VLOOKUP(E35,VIP!$A$2:$O16198,6,0)</f>
        <v>NO</v>
      </c>
      <c r="L35" s="138" t="s">
        <v>2456</v>
      </c>
      <c r="M35" s="94" t="s">
        <v>2438</v>
      </c>
      <c r="N35" s="94" t="s">
        <v>2444</v>
      </c>
      <c r="O35" s="132" t="s">
        <v>2446</v>
      </c>
      <c r="P35" s="138"/>
      <c r="Q35" s="94" t="s">
        <v>2456</v>
      </c>
    </row>
    <row r="36" spans="1:22" ht="18" x14ac:dyDescent="0.25">
      <c r="A36" s="132" t="str">
        <f>VLOOKUP(E36,'LISTADO ATM'!$A$2:$C$901,3,0)</f>
        <v>DISTRITO NACIONAL</v>
      </c>
      <c r="B36" s="124">
        <v>3336010589</v>
      </c>
      <c r="C36" s="95">
        <v>44440.637835648151</v>
      </c>
      <c r="D36" s="95" t="s">
        <v>2174</v>
      </c>
      <c r="E36" s="124">
        <v>449</v>
      </c>
      <c r="F36" s="132" t="str">
        <f>VLOOKUP(E36,VIP!$A$2:$O15747,2,0)</f>
        <v>DRBR449</v>
      </c>
      <c r="G36" s="132" t="str">
        <f>VLOOKUP(E36,'LISTADO ATM'!$A$2:$B$900,2,0)</f>
        <v>ATM Autobanco Lope de Vega II</v>
      </c>
      <c r="H36" s="132" t="str">
        <f>VLOOKUP(E36,VIP!$A$2:$O20708,7,FALSE)</f>
        <v>Si</v>
      </c>
      <c r="I36" s="132" t="str">
        <f>VLOOKUP(E36,VIP!$A$2:$O12673,8,FALSE)</f>
        <v>Si</v>
      </c>
      <c r="J36" s="132" t="str">
        <f>VLOOKUP(E36,VIP!$A$2:$O12623,8,FALSE)</f>
        <v>Si</v>
      </c>
      <c r="K36" s="132" t="str">
        <f>VLOOKUP(E36,VIP!$A$2:$O16197,6,0)</f>
        <v>NO</v>
      </c>
      <c r="L36" s="138" t="s">
        <v>2456</v>
      </c>
      <c r="M36" s="94" t="s">
        <v>2438</v>
      </c>
      <c r="N36" s="94" t="s">
        <v>2444</v>
      </c>
      <c r="O36" s="132" t="s">
        <v>2446</v>
      </c>
      <c r="P36" s="138"/>
      <c r="Q36" s="94" t="s">
        <v>2456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ESTE</v>
      </c>
      <c r="B37" s="124">
        <v>3336010598</v>
      </c>
      <c r="C37" s="95">
        <v>44440.63921296296</v>
      </c>
      <c r="D37" s="95" t="s">
        <v>2460</v>
      </c>
      <c r="E37" s="124">
        <v>268</v>
      </c>
      <c r="F37" s="132" t="str">
        <f>VLOOKUP(E37,VIP!$A$2:$O15792,2,0)</f>
        <v>DRBR268</v>
      </c>
      <c r="G37" s="132" t="str">
        <f>VLOOKUP(E37,'LISTADO ATM'!$A$2:$B$900,2,0)</f>
        <v xml:space="preserve">ATM Autobanco La Altagracia (Higuey) </v>
      </c>
      <c r="H37" s="132" t="str">
        <f>VLOOKUP(E37,VIP!$A$2:$O20753,7,FALSE)</f>
        <v>Si</v>
      </c>
      <c r="I37" s="132" t="str">
        <f>VLOOKUP(E37,VIP!$A$2:$O12718,8,FALSE)</f>
        <v>Si</v>
      </c>
      <c r="J37" s="132" t="str">
        <f>VLOOKUP(E37,VIP!$A$2:$O12668,8,FALSE)</f>
        <v>Si</v>
      </c>
      <c r="K37" s="132" t="str">
        <f>VLOOKUP(E37,VIP!$A$2:$O16242,6,0)</f>
        <v>NO</v>
      </c>
      <c r="L37" s="138" t="s">
        <v>2410</v>
      </c>
      <c r="M37" s="94" t="s">
        <v>2438</v>
      </c>
      <c r="N37" s="94" t="s">
        <v>2444</v>
      </c>
      <c r="O37" s="132" t="s">
        <v>2639</v>
      </c>
      <c r="P37" s="138"/>
      <c r="Q37" s="94" t="s">
        <v>2410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3336010618</v>
      </c>
      <c r="C38" s="95">
        <v>44440.645335648151</v>
      </c>
      <c r="D38" s="95" t="s">
        <v>2441</v>
      </c>
      <c r="E38" s="124">
        <v>321</v>
      </c>
      <c r="F38" s="132" t="str">
        <f>VLOOKUP(E38,VIP!$A$2:$O15790,2,0)</f>
        <v>DRBR321</v>
      </c>
      <c r="G38" s="132" t="str">
        <f>VLOOKUP(E38,'LISTADO ATM'!$A$2:$B$900,2,0)</f>
        <v xml:space="preserve">ATM Oficina Jiménez Moya I </v>
      </c>
      <c r="H38" s="132" t="str">
        <f>VLOOKUP(E38,VIP!$A$2:$O20751,7,FALSE)</f>
        <v>Si</v>
      </c>
      <c r="I38" s="132" t="str">
        <f>VLOOKUP(E38,VIP!$A$2:$O12716,8,FALSE)</f>
        <v>Si</v>
      </c>
      <c r="J38" s="132" t="str">
        <f>VLOOKUP(E38,VIP!$A$2:$O12666,8,FALSE)</f>
        <v>Si</v>
      </c>
      <c r="K38" s="132" t="str">
        <f>VLOOKUP(E38,VIP!$A$2:$O16240,6,0)</f>
        <v>NO</v>
      </c>
      <c r="L38" s="138" t="s">
        <v>2434</v>
      </c>
      <c r="M38" s="147" t="s">
        <v>2533</v>
      </c>
      <c r="N38" s="94" t="s">
        <v>2444</v>
      </c>
      <c r="O38" s="132" t="s">
        <v>2445</v>
      </c>
      <c r="P38" s="138"/>
      <c r="Q38" s="148">
        <v>44441.449305555558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ESTE</v>
      </c>
      <c r="B39" s="124">
        <v>3336010629</v>
      </c>
      <c r="C39" s="95">
        <v>44440.647951388892</v>
      </c>
      <c r="D39" s="95" t="s">
        <v>2441</v>
      </c>
      <c r="E39" s="124">
        <v>630</v>
      </c>
      <c r="F39" s="132" t="str">
        <f>VLOOKUP(E39,VIP!$A$2:$O15789,2,0)</f>
        <v>DRBR112</v>
      </c>
      <c r="G39" s="132" t="str">
        <f>VLOOKUP(E39,'LISTADO ATM'!$A$2:$B$900,2,0)</f>
        <v xml:space="preserve">ATM Oficina Plaza Zaglul (SPM) </v>
      </c>
      <c r="H39" s="132" t="str">
        <f>VLOOKUP(E39,VIP!$A$2:$O20750,7,FALSE)</f>
        <v>Si</v>
      </c>
      <c r="I39" s="132" t="str">
        <f>VLOOKUP(E39,VIP!$A$2:$O12715,8,FALSE)</f>
        <v>Si</v>
      </c>
      <c r="J39" s="132" t="str">
        <f>VLOOKUP(E39,VIP!$A$2:$O12665,8,FALSE)</f>
        <v>Si</v>
      </c>
      <c r="K39" s="132" t="str">
        <f>VLOOKUP(E39,VIP!$A$2:$O16239,6,0)</f>
        <v>NO</v>
      </c>
      <c r="L39" s="138" t="s">
        <v>2434</v>
      </c>
      <c r="M39" s="147" t="s">
        <v>2533</v>
      </c>
      <c r="N39" s="94" t="s">
        <v>2444</v>
      </c>
      <c r="O39" s="132" t="s">
        <v>2445</v>
      </c>
      <c r="P39" s="138"/>
      <c r="Q39" s="148">
        <v>44441.45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NORTE</v>
      </c>
      <c r="B40" s="124">
        <v>3336010635</v>
      </c>
      <c r="C40" s="95">
        <v>44440.649039351854</v>
      </c>
      <c r="D40" s="95" t="s">
        <v>2460</v>
      </c>
      <c r="E40" s="124">
        <v>396</v>
      </c>
      <c r="F40" s="132" t="str">
        <f>VLOOKUP(E40,VIP!$A$2:$O15787,2,0)</f>
        <v>DRBR396</v>
      </c>
      <c r="G40" s="132" t="str">
        <f>VLOOKUP(E40,'LISTADO ATM'!$A$2:$B$900,2,0)</f>
        <v xml:space="preserve">ATM Oficina Plaza Ulloa (La Fuente) </v>
      </c>
      <c r="H40" s="132" t="str">
        <f>VLOOKUP(E40,VIP!$A$2:$O20748,7,FALSE)</f>
        <v>Si</v>
      </c>
      <c r="I40" s="132" t="str">
        <f>VLOOKUP(E40,VIP!$A$2:$O12713,8,FALSE)</f>
        <v>Si</v>
      </c>
      <c r="J40" s="132" t="str">
        <f>VLOOKUP(E40,VIP!$A$2:$O12663,8,FALSE)</f>
        <v>Si</v>
      </c>
      <c r="K40" s="132" t="str">
        <f>VLOOKUP(E40,VIP!$A$2:$O16237,6,0)</f>
        <v>NO</v>
      </c>
      <c r="L40" s="138" t="s">
        <v>2410</v>
      </c>
      <c r="M40" s="94" t="s">
        <v>2438</v>
      </c>
      <c r="N40" s="94" t="s">
        <v>2444</v>
      </c>
      <c r="O40" s="132" t="s">
        <v>2639</v>
      </c>
      <c r="P40" s="138"/>
      <c r="Q40" s="94" t="s">
        <v>2410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3336010757</v>
      </c>
      <c r="C41" s="95">
        <v>44440.679907407408</v>
      </c>
      <c r="D41" s="95" t="s">
        <v>2460</v>
      </c>
      <c r="E41" s="124">
        <v>717</v>
      </c>
      <c r="F41" s="132" t="str">
        <f>VLOOKUP(E41,VIP!$A$2:$O15783,2,0)</f>
        <v>DRBR24K</v>
      </c>
      <c r="G41" s="132" t="str">
        <f>VLOOKUP(E41,'LISTADO ATM'!$A$2:$B$900,2,0)</f>
        <v xml:space="preserve">ATM Oficina Los Alcarrizos </v>
      </c>
      <c r="H41" s="132" t="str">
        <f>VLOOKUP(E41,VIP!$A$2:$O20744,7,FALSE)</f>
        <v>Si</v>
      </c>
      <c r="I41" s="132" t="str">
        <f>VLOOKUP(E41,VIP!$A$2:$O12709,8,FALSE)</f>
        <v>Si</v>
      </c>
      <c r="J41" s="132" t="str">
        <f>VLOOKUP(E41,VIP!$A$2:$O12659,8,FALSE)</f>
        <v>Si</v>
      </c>
      <c r="K41" s="132" t="str">
        <f>VLOOKUP(E41,VIP!$A$2:$O16233,6,0)</f>
        <v>SI</v>
      </c>
      <c r="L41" s="138" t="s">
        <v>2434</v>
      </c>
      <c r="M41" s="147" t="s">
        <v>2533</v>
      </c>
      <c r="N41" s="94" t="s">
        <v>2444</v>
      </c>
      <c r="O41" s="132" t="s">
        <v>2628</v>
      </c>
      <c r="P41" s="138"/>
      <c r="Q41" s="148">
        <v>44441.449305555558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3336010759</v>
      </c>
      <c r="C42" s="95">
        <v>44440.680497685185</v>
      </c>
      <c r="D42" s="95" t="s">
        <v>2460</v>
      </c>
      <c r="E42" s="124">
        <v>713</v>
      </c>
      <c r="F42" s="132" t="str">
        <f>VLOOKUP(E42,VIP!$A$2:$O15782,2,0)</f>
        <v>DRBR016</v>
      </c>
      <c r="G42" s="132" t="str">
        <f>VLOOKUP(E42,'LISTADO ATM'!$A$2:$B$900,2,0)</f>
        <v xml:space="preserve">ATM Oficina Las Américas </v>
      </c>
      <c r="H42" s="132" t="str">
        <f>VLOOKUP(E42,VIP!$A$2:$O20743,7,FALSE)</f>
        <v>Si</v>
      </c>
      <c r="I42" s="132" t="str">
        <f>VLOOKUP(E42,VIP!$A$2:$O12708,8,FALSE)</f>
        <v>Si</v>
      </c>
      <c r="J42" s="132" t="str">
        <f>VLOOKUP(E42,VIP!$A$2:$O12658,8,FALSE)</f>
        <v>Si</v>
      </c>
      <c r="K42" s="132" t="str">
        <f>VLOOKUP(E42,VIP!$A$2:$O16232,6,0)</f>
        <v>NO</v>
      </c>
      <c r="L42" s="138" t="s">
        <v>2410</v>
      </c>
      <c r="M42" s="147" t="s">
        <v>2533</v>
      </c>
      <c r="N42" s="94" t="s">
        <v>2444</v>
      </c>
      <c r="O42" s="132" t="s">
        <v>2639</v>
      </c>
      <c r="P42" s="138"/>
      <c r="Q42" s="148">
        <v>44441.517361111109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NORTE</v>
      </c>
      <c r="B43" s="124">
        <v>3336010762</v>
      </c>
      <c r="C43" s="95">
        <v>44440.68209490741</v>
      </c>
      <c r="D43" s="95" t="s">
        <v>2460</v>
      </c>
      <c r="E43" s="124">
        <v>77</v>
      </c>
      <c r="F43" s="132" t="str">
        <f>VLOOKUP(E43,VIP!$A$2:$O15781,2,0)</f>
        <v>DRBR077</v>
      </c>
      <c r="G43" s="132" t="str">
        <f>VLOOKUP(E43,'LISTADO ATM'!$A$2:$B$900,2,0)</f>
        <v xml:space="preserve">ATM Oficina Cruce de Imbert </v>
      </c>
      <c r="H43" s="132" t="str">
        <f>VLOOKUP(E43,VIP!$A$2:$O20742,7,FALSE)</f>
        <v>Si</v>
      </c>
      <c r="I43" s="132" t="str">
        <f>VLOOKUP(E43,VIP!$A$2:$O12707,8,FALSE)</f>
        <v>Si</v>
      </c>
      <c r="J43" s="132" t="str">
        <f>VLOOKUP(E43,VIP!$A$2:$O12657,8,FALSE)</f>
        <v>Si</v>
      </c>
      <c r="K43" s="132" t="str">
        <f>VLOOKUP(E43,VIP!$A$2:$O16231,6,0)</f>
        <v>SI</v>
      </c>
      <c r="L43" s="138" t="s">
        <v>2410</v>
      </c>
      <c r="M43" s="147" t="s">
        <v>2533</v>
      </c>
      <c r="N43" s="94" t="s">
        <v>2444</v>
      </c>
      <c r="O43" s="132" t="s">
        <v>2628</v>
      </c>
      <c r="P43" s="138"/>
      <c r="Q43" s="148">
        <v>44441.459722222222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NORTE</v>
      </c>
      <c r="B44" s="124">
        <v>3336010840</v>
      </c>
      <c r="C44" s="95">
        <v>44440.700752314813</v>
      </c>
      <c r="D44" s="95" t="s">
        <v>2175</v>
      </c>
      <c r="E44" s="124">
        <v>926</v>
      </c>
      <c r="F44" s="132" t="str">
        <f>VLOOKUP(E44,VIP!$A$2:$O15779,2,0)</f>
        <v>DRBR926</v>
      </c>
      <c r="G44" s="132" t="str">
        <f>VLOOKUP(E44,'LISTADO ATM'!$A$2:$B$900,2,0)</f>
        <v>ATM S/M Juan Cepin</v>
      </c>
      <c r="H44" s="132" t="str">
        <f>VLOOKUP(E44,VIP!$A$2:$O20740,7,FALSE)</f>
        <v>N/A</v>
      </c>
      <c r="I44" s="132" t="str">
        <f>VLOOKUP(E44,VIP!$A$2:$O12705,8,FALSE)</f>
        <v>N/A</v>
      </c>
      <c r="J44" s="132" t="str">
        <f>VLOOKUP(E44,VIP!$A$2:$O12655,8,FALSE)</f>
        <v>N/A</v>
      </c>
      <c r="K44" s="132" t="str">
        <f>VLOOKUP(E44,VIP!$A$2:$O16229,6,0)</f>
        <v>N/A</v>
      </c>
      <c r="L44" s="138" t="s">
        <v>2239</v>
      </c>
      <c r="M44" s="94" t="s">
        <v>2438</v>
      </c>
      <c r="N44" s="94" t="s">
        <v>2444</v>
      </c>
      <c r="O44" s="132" t="s">
        <v>2581</v>
      </c>
      <c r="P44" s="138"/>
      <c r="Q44" s="94" t="s">
        <v>2239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3336010862</v>
      </c>
      <c r="C45" s="95">
        <v>44440.707673611112</v>
      </c>
      <c r="D45" s="95" t="s">
        <v>2441</v>
      </c>
      <c r="E45" s="124">
        <v>949</v>
      </c>
      <c r="F45" s="132" t="str">
        <f>VLOOKUP(E45,VIP!$A$2:$O15776,2,0)</f>
        <v>DRBR23D</v>
      </c>
      <c r="G45" s="132" t="str">
        <f>VLOOKUP(E45,'LISTADO ATM'!$A$2:$B$900,2,0)</f>
        <v xml:space="preserve">ATM S/M Bravo San Isidro Coral Mall </v>
      </c>
      <c r="H45" s="132" t="str">
        <f>VLOOKUP(E45,VIP!$A$2:$O20737,7,FALSE)</f>
        <v>Si</v>
      </c>
      <c r="I45" s="132" t="str">
        <f>VLOOKUP(E45,VIP!$A$2:$O12702,8,FALSE)</f>
        <v>No</v>
      </c>
      <c r="J45" s="132" t="str">
        <f>VLOOKUP(E45,VIP!$A$2:$O12652,8,FALSE)</f>
        <v>No</v>
      </c>
      <c r="K45" s="132" t="str">
        <f>VLOOKUP(E45,VIP!$A$2:$O16226,6,0)</f>
        <v>NO</v>
      </c>
      <c r="L45" s="138" t="s">
        <v>2410</v>
      </c>
      <c r="M45" s="147" t="s">
        <v>2533</v>
      </c>
      <c r="N45" s="94" t="s">
        <v>2444</v>
      </c>
      <c r="O45" s="132" t="s">
        <v>2445</v>
      </c>
      <c r="P45" s="138"/>
      <c r="Q45" s="148">
        <v>44441.518750000003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SUR</v>
      </c>
      <c r="B46" s="124">
        <v>3336010865</v>
      </c>
      <c r="C46" s="95">
        <v>44440.70925925926</v>
      </c>
      <c r="D46" s="95" t="s">
        <v>2441</v>
      </c>
      <c r="E46" s="124">
        <v>182</v>
      </c>
      <c r="F46" s="132" t="str">
        <f>VLOOKUP(E46,VIP!$A$2:$O15775,2,0)</f>
        <v>DRBR182</v>
      </c>
      <c r="G46" s="132" t="str">
        <f>VLOOKUP(E46,'LISTADO ATM'!$A$2:$B$900,2,0)</f>
        <v xml:space="preserve">ATM Barahona Comb </v>
      </c>
      <c r="H46" s="132" t="str">
        <f>VLOOKUP(E46,VIP!$A$2:$O20736,7,FALSE)</f>
        <v>Si</v>
      </c>
      <c r="I46" s="132" t="str">
        <f>VLOOKUP(E46,VIP!$A$2:$O12701,8,FALSE)</f>
        <v>Si</v>
      </c>
      <c r="J46" s="132" t="str">
        <f>VLOOKUP(E46,VIP!$A$2:$O12651,8,FALSE)</f>
        <v>Si</v>
      </c>
      <c r="K46" s="132" t="str">
        <f>VLOOKUP(E46,VIP!$A$2:$O16225,6,0)</f>
        <v>NO</v>
      </c>
      <c r="L46" s="138" t="s">
        <v>2410</v>
      </c>
      <c r="M46" s="147" t="s">
        <v>2533</v>
      </c>
      <c r="N46" s="94" t="s">
        <v>2444</v>
      </c>
      <c r="O46" s="132" t="s">
        <v>2445</v>
      </c>
      <c r="P46" s="138"/>
      <c r="Q46" s="148">
        <v>44441.459722222222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3336010871</v>
      </c>
      <c r="C47" s="95">
        <v>44440.71025462963</v>
      </c>
      <c r="D47" s="95" t="s">
        <v>2441</v>
      </c>
      <c r="E47" s="124">
        <v>259</v>
      </c>
      <c r="F47" s="132" t="str">
        <f>VLOOKUP(E47,VIP!$A$2:$O15774,2,0)</f>
        <v>DRBR259</v>
      </c>
      <c r="G47" s="132" t="str">
        <f>VLOOKUP(E47,'LISTADO ATM'!$A$2:$B$900,2,0)</f>
        <v>ATM Senado de la Republica</v>
      </c>
      <c r="H47" s="132" t="str">
        <f>VLOOKUP(E47,VIP!$A$2:$O20735,7,FALSE)</f>
        <v>Si</v>
      </c>
      <c r="I47" s="132" t="str">
        <f>VLOOKUP(E47,VIP!$A$2:$O12700,8,FALSE)</f>
        <v>Si</v>
      </c>
      <c r="J47" s="132" t="str">
        <f>VLOOKUP(E47,VIP!$A$2:$O12650,8,FALSE)</f>
        <v>Si</v>
      </c>
      <c r="K47" s="132" t="str">
        <f>VLOOKUP(E47,VIP!$A$2:$O16224,6,0)</f>
        <v>NO</v>
      </c>
      <c r="L47" s="138" t="s">
        <v>2410</v>
      </c>
      <c r="M47" s="94" t="s">
        <v>2438</v>
      </c>
      <c r="N47" s="94" t="s">
        <v>2444</v>
      </c>
      <c r="O47" s="132" t="s">
        <v>2445</v>
      </c>
      <c r="P47" s="138"/>
      <c r="Q47" s="94" t="s">
        <v>2410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3336010877</v>
      </c>
      <c r="C48" s="95">
        <v>44440.716944444444</v>
      </c>
      <c r="D48" s="95" t="s">
        <v>2174</v>
      </c>
      <c r="E48" s="124">
        <v>562</v>
      </c>
      <c r="F48" s="132" t="str">
        <f>VLOOKUP(E48,VIP!$A$2:$O15773,2,0)</f>
        <v>DRBR226</v>
      </c>
      <c r="G48" s="132" t="str">
        <f>VLOOKUP(E48,'LISTADO ATM'!$A$2:$B$900,2,0)</f>
        <v xml:space="preserve">ATM S/M Jumbo Carretera Mella </v>
      </c>
      <c r="H48" s="132" t="str">
        <f>VLOOKUP(E48,VIP!$A$2:$O20734,7,FALSE)</f>
        <v>Si</v>
      </c>
      <c r="I48" s="132" t="str">
        <f>VLOOKUP(E48,VIP!$A$2:$O12699,8,FALSE)</f>
        <v>Si</v>
      </c>
      <c r="J48" s="132" t="str">
        <f>VLOOKUP(E48,VIP!$A$2:$O12649,8,FALSE)</f>
        <v>Si</v>
      </c>
      <c r="K48" s="132" t="str">
        <f>VLOOKUP(E48,VIP!$A$2:$O16223,6,0)</f>
        <v>SI</v>
      </c>
      <c r="L48" s="138" t="s">
        <v>2456</v>
      </c>
      <c r="M48" s="147" t="s">
        <v>2533</v>
      </c>
      <c r="N48" s="94" t="s">
        <v>2622</v>
      </c>
      <c r="O48" s="132" t="s">
        <v>2446</v>
      </c>
      <c r="P48" s="138"/>
      <c r="Q48" s="148">
        <v>44441.520833333336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NORTE</v>
      </c>
      <c r="B49" s="124">
        <v>3336010888</v>
      </c>
      <c r="C49" s="95">
        <v>44440.722974537035</v>
      </c>
      <c r="D49" s="95" t="s">
        <v>2175</v>
      </c>
      <c r="E49" s="124">
        <v>482</v>
      </c>
      <c r="F49" s="132" t="str">
        <f>VLOOKUP(E49,VIP!$A$2:$O15771,2,0)</f>
        <v>DRBR482</v>
      </c>
      <c r="G49" s="132" t="str">
        <f>VLOOKUP(E49,'LISTADO ATM'!$A$2:$B$900,2,0)</f>
        <v xml:space="preserve">ATM Centro de Caja Plaza Lama (Santiago) </v>
      </c>
      <c r="H49" s="132" t="str">
        <f>VLOOKUP(E49,VIP!$A$2:$O20732,7,FALSE)</f>
        <v>Si</v>
      </c>
      <c r="I49" s="132" t="str">
        <f>VLOOKUP(E49,VIP!$A$2:$O12697,8,FALSE)</f>
        <v>Si</v>
      </c>
      <c r="J49" s="132" t="str">
        <f>VLOOKUP(E49,VIP!$A$2:$O12647,8,FALSE)</f>
        <v>Si</v>
      </c>
      <c r="K49" s="132" t="str">
        <f>VLOOKUP(E49,VIP!$A$2:$O16221,6,0)</f>
        <v>NO</v>
      </c>
      <c r="L49" s="138" t="s">
        <v>2434</v>
      </c>
      <c r="M49" s="147" t="s">
        <v>2533</v>
      </c>
      <c r="N49" s="94" t="s">
        <v>2444</v>
      </c>
      <c r="O49" s="132" t="s">
        <v>2624</v>
      </c>
      <c r="P49" s="138"/>
      <c r="Q49" s="148">
        <v>44441.447916666664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3336010906</v>
      </c>
      <c r="C50" s="95">
        <v>44440.730914351851</v>
      </c>
      <c r="D50" s="95" t="s">
        <v>2174</v>
      </c>
      <c r="E50" s="124">
        <v>976</v>
      </c>
      <c r="F50" s="132" t="str">
        <f>VLOOKUP(E50,VIP!$A$2:$O15769,2,0)</f>
        <v>DRBR24W</v>
      </c>
      <c r="G50" s="132" t="str">
        <f>VLOOKUP(E50,'LISTADO ATM'!$A$2:$B$900,2,0)</f>
        <v xml:space="preserve">ATM Oficina Diamond Plaza I </v>
      </c>
      <c r="H50" s="132" t="str">
        <f>VLOOKUP(E50,VIP!$A$2:$O20730,7,FALSE)</f>
        <v>Si</v>
      </c>
      <c r="I50" s="132" t="str">
        <f>VLOOKUP(E50,VIP!$A$2:$O12695,8,FALSE)</f>
        <v>Si</v>
      </c>
      <c r="J50" s="132" t="str">
        <f>VLOOKUP(E50,VIP!$A$2:$O12645,8,FALSE)</f>
        <v>Si</v>
      </c>
      <c r="K50" s="132" t="str">
        <f>VLOOKUP(E50,VIP!$A$2:$O16219,6,0)</f>
        <v>NO</v>
      </c>
      <c r="L50" s="138" t="s">
        <v>2627</v>
      </c>
      <c r="M50" s="147" t="s">
        <v>2533</v>
      </c>
      <c r="N50" s="94" t="s">
        <v>2444</v>
      </c>
      <c r="O50" s="132" t="s">
        <v>2446</v>
      </c>
      <c r="P50" s="138"/>
      <c r="Q50" s="148">
        <v>44441.557638888888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3336010910</v>
      </c>
      <c r="C51" s="95">
        <v>44440.732870370368</v>
      </c>
      <c r="D51" s="95" t="s">
        <v>2441</v>
      </c>
      <c r="E51" s="124">
        <v>54</v>
      </c>
      <c r="F51" s="132" t="str">
        <f>VLOOKUP(E51,VIP!$A$2:$O15768,2,0)</f>
        <v>DRBR054</v>
      </c>
      <c r="G51" s="132" t="str">
        <f>VLOOKUP(E51,'LISTADO ATM'!$A$2:$B$900,2,0)</f>
        <v xml:space="preserve">ATM Autoservicio Galería 360 </v>
      </c>
      <c r="H51" s="132" t="str">
        <f>VLOOKUP(E51,VIP!$A$2:$O20729,7,FALSE)</f>
        <v>Si</v>
      </c>
      <c r="I51" s="132" t="str">
        <f>VLOOKUP(E51,VIP!$A$2:$O12694,8,FALSE)</f>
        <v>Si</v>
      </c>
      <c r="J51" s="132" t="str">
        <f>VLOOKUP(E51,VIP!$A$2:$O12644,8,FALSE)</f>
        <v>Si</v>
      </c>
      <c r="K51" s="132" t="str">
        <f>VLOOKUP(E51,VIP!$A$2:$O16218,6,0)</f>
        <v>NO</v>
      </c>
      <c r="L51" s="138" t="s">
        <v>2410</v>
      </c>
      <c r="M51" s="94" t="s">
        <v>2438</v>
      </c>
      <c r="N51" s="94" t="s">
        <v>2444</v>
      </c>
      <c r="O51" s="132" t="s">
        <v>2445</v>
      </c>
      <c r="P51" s="138"/>
      <c r="Q51" s="94" t="s">
        <v>2410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ESTE</v>
      </c>
      <c r="B52" s="124">
        <v>3336010928</v>
      </c>
      <c r="C52" s="95">
        <v>44440.744317129633</v>
      </c>
      <c r="D52" s="95" t="s">
        <v>2460</v>
      </c>
      <c r="E52" s="124">
        <v>114</v>
      </c>
      <c r="F52" s="132" t="str">
        <f>VLOOKUP(E52,VIP!$A$2:$O15767,2,0)</f>
        <v>DRBR114</v>
      </c>
      <c r="G52" s="132" t="str">
        <f>VLOOKUP(E52,'LISTADO ATM'!$A$2:$B$900,2,0)</f>
        <v xml:space="preserve">ATM Oficina Hato Mayor </v>
      </c>
      <c r="H52" s="132" t="str">
        <f>VLOOKUP(E52,VIP!$A$2:$O20728,7,FALSE)</f>
        <v>Si</v>
      </c>
      <c r="I52" s="132" t="str">
        <f>VLOOKUP(E52,VIP!$A$2:$O12693,8,FALSE)</f>
        <v>Si</v>
      </c>
      <c r="J52" s="132" t="str">
        <f>VLOOKUP(E52,VIP!$A$2:$O12643,8,FALSE)</f>
        <v>Si</v>
      </c>
      <c r="K52" s="132" t="str">
        <f>VLOOKUP(E52,VIP!$A$2:$O16217,6,0)</f>
        <v>NO</v>
      </c>
      <c r="L52" s="138" t="s">
        <v>2410</v>
      </c>
      <c r="M52" s="94" t="s">
        <v>2438</v>
      </c>
      <c r="N52" s="94" t="s">
        <v>2444</v>
      </c>
      <c r="O52" s="132" t="s">
        <v>2628</v>
      </c>
      <c r="P52" s="138"/>
      <c r="Q52" s="94" t="s">
        <v>2410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ESTE</v>
      </c>
      <c r="B53" s="124">
        <v>3336010942</v>
      </c>
      <c r="C53" s="95">
        <v>44440.755208333336</v>
      </c>
      <c r="D53" s="95" t="s">
        <v>2441</v>
      </c>
      <c r="E53" s="124">
        <v>673</v>
      </c>
      <c r="F53" s="132" t="str">
        <f>VLOOKUP(E53,VIP!$A$2:$O15762,2,0)</f>
        <v>DRBR673</v>
      </c>
      <c r="G53" s="132" t="str">
        <f>VLOOKUP(E53,'LISTADO ATM'!$A$2:$B$900,2,0)</f>
        <v>ATM Clínica Dr. Cruz Jiminián</v>
      </c>
      <c r="H53" s="132" t="str">
        <f>VLOOKUP(E53,VIP!$A$2:$O20723,7,FALSE)</f>
        <v>Si</v>
      </c>
      <c r="I53" s="132" t="str">
        <f>VLOOKUP(E53,VIP!$A$2:$O12688,8,FALSE)</f>
        <v>Si</v>
      </c>
      <c r="J53" s="132" t="str">
        <f>VLOOKUP(E53,VIP!$A$2:$O12638,8,FALSE)</f>
        <v>Si</v>
      </c>
      <c r="K53" s="132" t="str">
        <f>VLOOKUP(E53,VIP!$A$2:$O16212,6,0)</f>
        <v>NO</v>
      </c>
      <c r="L53" s="138" t="s">
        <v>2434</v>
      </c>
      <c r="M53" s="94" t="s">
        <v>2438</v>
      </c>
      <c r="N53" s="94" t="s">
        <v>2444</v>
      </c>
      <c r="O53" s="132" t="s">
        <v>2445</v>
      </c>
      <c r="P53" s="138"/>
      <c r="Q53" s="94" t="s">
        <v>2434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DISTRITO NACIONAL</v>
      </c>
      <c r="B54" s="124">
        <v>3336010966</v>
      </c>
      <c r="C54" s="95">
        <v>44440.757627314815</v>
      </c>
      <c r="D54" s="95" t="s">
        <v>2441</v>
      </c>
      <c r="E54" s="124">
        <v>406</v>
      </c>
      <c r="F54" s="132" t="str">
        <f>VLOOKUP(E54,VIP!$A$2:$O15761,2,0)</f>
        <v>DRBR406</v>
      </c>
      <c r="G54" s="132" t="str">
        <f>VLOOKUP(E54,'LISTADO ATM'!$A$2:$B$900,2,0)</f>
        <v xml:space="preserve">ATM UNP Plaza Lama Máximo Gómez </v>
      </c>
      <c r="H54" s="132" t="str">
        <f>VLOOKUP(E54,VIP!$A$2:$O20722,7,FALSE)</f>
        <v>Si</v>
      </c>
      <c r="I54" s="132" t="str">
        <f>VLOOKUP(E54,VIP!$A$2:$O12687,8,FALSE)</f>
        <v>Si</v>
      </c>
      <c r="J54" s="132" t="str">
        <f>VLOOKUP(E54,VIP!$A$2:$O12637,8,FALSE)</f>
        <v>Si</v>
      </c>
      <c r="K54" s="132" t="str">
        <f>VLOOKUP(E54,VIP!$A$2:$O16211,6,0)</f>
        <v>SI</v>
      </c>
      <c r="L54" s="138" t="s">
        <v>2434</v>
      </c>
      <c r="M54" s="147" t="s">
        <v>2533</v>
      </c>
      <c r="N54" s="94" t="s">
        <v>2444</v>
      </c>
      <c r="O54" s="132" t="s">
        <v>2445</v>
      </c>
      <c r="P54" s="138"/>
      <c r="Q54" s="148">
        <v>44441.585416666669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NORTE</v>
      </c>
      <c r="B55" s="124">
        <v>3336010973</v>
      </c>
      <c r="C55" s="95">
        <v>44440.763356481482</v>
      </c>
      <c r="D55" s="95" t="s">
        <v>2175</v>
      </c>
      <c r="E55" s="124">
        <v>157</v>
      </c>
      <c r="F55" s="132" t="str">
        <f>VLOOKUP(E55,VIP!$A$2:$O15759,2,0)</f>
        <v>DRBR157</v>
      </c>
      <c r="G55" s="132" t="str">
        <f>VLOOKUP(E55,'LISTADO ATM'!$A$2:$B$900,2,0)</f>
        <v xml:space="preserve">ATM Oficina Samaná </v>
      </c>
      <c r="H55" s="132" t="str">
        <f>VLOOKUP(E55,VIP!$A$2:$O20720,7,FALSE)</f>
        <v>Si</v>
      </c>
      <c r="I55" s="132" t="str">
        <f>VLOOKUP(E55,VIP!$A$2:$O12685,8,FALSE)</f>
        <v>Si</v>
      </c>
      <c r="J55" s="132" t="str">
        <f>VLOOKUP(E55,VIP!$A$2:$O12635,8,FALSE)</f>
        <v>Si</v>
      </c>
      <c r="K55" s="132" t="str">
        <f>VLOOKUP(E55,VIP!$A$2:$O16209,6,0)</f>
        <v>SI</v>
      </c>
      <c r="L55" s="138" t="s">
        <v>2642</v>
      </c>
      <c r="M55" s="94" t="s">
        <v>2438</v>
      </c>
      <c r="N55" s="94" t="s">
        <v>2444</v>
      </c>
      <c r="O55" s="132" t="s">
        <v>2581</v>
      </c>
      <c r="P55" s="138"/>
      <c r="Q55" s="94" t="s">
        <v>2642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3336010974</v>
      </c>
      <c r="C56" s="95">
        <v>44440.763611111113</v>
      </c>
      <c r="D56" s="95" t="s">
        <v>2441</v>
      </c>
      <c r="E56" s="124">
        <v>363</v>
      </c>
      <c r="F56" s="132" t="str">
        <f>VLOOKUP(E56,VIP!$A$2:$O15758,2,0)</f>
        <v>DRBR363</v>
      </c>
      <c r="G56" s="132" t="str">
        <f>VLOOKUP(E56,'LISTADO ATM'!$A$2:$B$900,2,0)</f>
        <v>ATM Sirena Villa Mella</v>
      </c>
      <c r="H56" s="132" t="str">
        <f>VLOOKUP(E56,VIP!$A$2:$O20719,7,FALSE)</f>
        <v>N/A</v>
      </c>
      <c r="I56" s="132" t="str">
        <f>VLOOKUP(E56,VIP!$A$2:$O12684,8,FALSE)</f>
        <v>N/A</v>
      </c>
      <c r="J56" s="132" t="str">
        <f>VLOOKUP(E56,VIP!$A$2:$O12634,8,FALSE)</f>
        <v>N/A</v>
      </c>
      <c r="K56" s="132" t="str">
        <f>VLOOKUP(E56,VIP!$A$2:$O16208,6,0)</f>
        <v>N/A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38"/>
      <c r="Q56" s="94" t="s">
        <v>2410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DISTRITO NACIONAL</v>
      </c>
      <c r="B57" s="124">
        <v>3336010977</v>
      </c>
      <c r="C57" s="95">
        <v>44440.764918981484</v>
      </c>
      <c r="D57" s="95" t="s">
        <v>2460</v>
      </c>
      <c r="E57" s="124">
        <v>347</v>
      </c>
      <c r="F57" s="132" t="str">
        <f>VLOOKUP(E57,VIP!$A$2:$O15756,2,0)</f>
        <v>DRBR347</v>
      </c>
      <c r="G57" s="132" t="str">
        <f>VLOOKUP(E57,'LISTADO ATM'!$A$2:$B$900,2,0)</f>
        <v>ATM Patio de Colombia</v>
      </c>
      <c r="H57" s="132" t="str">
        <f>VLOOKUP(E57,VIP!$A$2:$O20717,7,FALSE)</f>
        <v>N/A</v>
      </c>
      <c r="I57" s="132" t="str">
        <f>VLOOKUP(E57,VIP!$A$2:$O12682,8,FALSE)</f>
        <v>N/A</v>
      </c>
      <c r="J57" s="132" t="str">
        <f>VLOOKUP(E57,VIP!$A$2:$O12632,8,FALSE)</f>
        <v>N/A</v>
      </c>
      <c r="K57" s="132" t="str">
        <f>VLOOKUP(E57,VIP!$A$2:$O16206,6,0)</f>
        <v>N/A</v>
      </c>
      <c r="L57" s="138" t="s">
        <v>2410</v>
      </c>
      <c r="M57" s="147" t="s">
        <v>2533</v>
      </c>
      <c r="N57" s="94" t="s">
        <v>2444</v>
      </c>
      <c r="O57" s="132" t="s">
        <v>2628</v>
      </c>
      <c r="P57" s="138"/>
      <c r="Q57" s="148">
        <v>44441.519444444442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SUR</v>
      </c>
      <c r="B58" s="124">
        <v>3336010979</v>
      </c>
      <c r="C58" s="95">
        <v>44440.765590277777</v>
      </c>
      <c r="D58" s="95" t="s">
        <v>2174</v>
      </c>
      <c r="E58" s="124">
        <v>584</v>
      </c>
      <c r="F58" s="132" t="str">
        <f>VLOOKUP(E58,VIP!$A$2:$O15755,2,0)</f>
        <v>DRBR404</v>
      </c>
      <c r="G58" s="132" t="str">
        <f>VLOOKUP(E58,'LISTADO ATM'!$A$2:$B$900,2,0)</f>
        <v xml:space="preserve">ATM Oficina San Cristóbal I </v>
      </c>
      <c r="H58" s="132" t="str">
        <f>VLOOKUP(E58,VIP!$A$2:$O20716,7,FALSE)</f>
        <v>Si</v>
      </c>
      <c r="I58" s="132" t="str">
        <f>VLOOKUP(E58,VIP!$A$2:$O12681,8,FALSE)</f>
        <v>Si</v>
      </c>
      <c r="J58" s="132" t="str">
        <f>VLOOKUP(E58,VIP!$A$2:$O12631,8,FALSE)</f>
        <v>Si</v>
      </c>
      <c r="K58" s="132" t="str">
        <f>VLOOKUP(E58,VIP!$A$2:$O16205,6,0)</f>
        <v>SI</v>
      </c>
      <c r="L58" s="138" t="s">
        <v>2642</v>
      </c>
      <c r="M58" s="147" t="s">
        <v>2533</v>
      </c>
      <c r="N58" s="94" t="s">
        <v>2444</v>
      </c>
      <c r="O58" s="132" t="s">
        <v>2446</v>
      </c>
      <c r="P58" s="138"/>
      <c r="Q58" s="148">
        <v>44441.529861111114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SUR</v>
      </c>
      <c r="B59" s="124">
        <v>3336010980</v>
      </c>
      <c r="C59" s="95">
        <v>44440.766284722224</v>
      </c>
      <c r="D59" s="95" t="s">
        <v>2460</v>
      </c>
      <c r="E59" s="124">
        <v>881</v>
      </c>
      <c r="F59" s="132" t="str">
        <f>VLOOKUP(E59,VIP!$A$2:$O15754,2,0)</f>
        <v>DRBR881</v>
      </c>
      <c r="G59" s="132" t="str">
        <f>VLOOKUP(E59,'LISTADO ATM'!$A$2:$B$900,2,0)</f>
        <v xml:space="preserve">ATM UNP Yaguate (San Cristóbal) </v>
      </c>
      <c r="H59" s="132" t="str">
        <f>VLOOKUP(E59,VIP!$A$2:$O20715,7,FALSE)</f>
        <v>Si</v>
      </c>
      <c r="I59" s="132" t="str">
        <f>VLOOKUP(E59,VIP!$A$2:$O12680,8,FALSE)</f>
        <v>Si</v>
      </c>
      <c r="J59" s="132" t="str">
        <f>VLOOKUP(E59,VIP!$A$2:$O12630,8,FALSE)</f>
        <v>Si</v>
      </c>
      <c r="K59" s="132" t="str">
        <f>VLOOKUP(E59,VIP!$A$2:$O16204,6,0)</f>
        <v>NO</v>
      </c>
      <c r="L59" s="138" t="s">
        <v>2410</v>
      </c>
      <c r="M59" s="94" t="s">
        <v>2438</v>
      </c>
      <c r="N59" s="94" t="s">
        <v>2444</v>
      </c>
      <c r="O59" s="132" t="s">
        <v>2628</v>
      </c>
      <c r="P59" s="138"/>
      <c r="Q59" s="94" t="s">
        <v>2410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ESTE</v>
      </c>
      <c r="B60" s="124">
        <v>3336010981</v>
      </c>
      <c r="C60" s="95">
        <v>44440.767581018517</v>
      </c>
      <c r="D60" s="95" t="s">
        <v>2460</v>
      </c>
      <c r="E60" s="124">
        <v>912</v>
      </c>
      <c r="F60" s="132" t="str">
        <f>VLOOKUP(E60,VIP!$A$2:$O15753,2,0)</f>
        <v>DRBR973</v>
      </c>
      <c r="G60" s="132" t="str">
        <f>VLOOKUP(E60,'LISTADO ATM'!$A$2:$B$900,2,0)</f>
        <v xml:space="preserve">ATM Oficina San Pedro II </v>
      </c>
      <c r="H60" s="132" t="str">
        <f>VLOOKUP(E60,VIP!$A$2:$O20714,7,FALSE)</f>
        <v>Si</v>
      </c>
      <c r="I60" s="132" t="str">
        <f>VLOOKUP(E60,VIP!$A$2:$O12679,8,FALSE)</f>
        <v>Si</v>
      </c>
      <c r="J60" s="132" t="str">
        <f>VLOOKUP(E60,VIP!$A$2:$O12629,8,FALSE)</f>
        <v>Si</v>
      </c>
      <c r="K60" s="132" t="str">
        <f>VLOOKUP(E60,VIP!$A$2:$O16203,6,0)</f>
        <v>SI</v>
      </c>
      <c r="L60" s="138" t="s">
        <v>2410</v>
      </c>
      <c r="M60" s="147" t="s">
        <v>2533</v>
      </c>
      <c r="N60" s="94" t="s">
        <v>2444</v>
      </c>
      <c r="O60" s="132" t="s">
        <v>2628</v>
      </c>
      <c r="P60" s="138"/>
      <c r="Q60" s="148">
        <v>44441.520138888889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SUR</v>
      </c>
      <c r="B61" s="124">
        <v>3336010994</v>
      </c>
      <c r="C61" s="95">
        <v>44440.773414351854</v>
      </c>
      <c r="D61" s="95" t="s">
        <v>2174</v>
      </c>
      <c r="E61" s="124">
        <v>880</v>
      </c>
      <c r="F61" s="132" t="str">
        <f>VLOOKUP(E61,VIP!$A$2:$O15752,2,0)</f>
        <v>DRBR880</v>
      </c>
      <c r="G61" s="132" t="str">
        <f>VLOOKUP(E61,'LISTADO ATM'!$A$2:$B$900,2,0)</f>
        <v xml:space="preserve">ATM Autoservicio Barahona II </v>
      </c>
      <c r="H61" s="132" t="str">
        <f>VLOOKUP(E61,VIP!$A$2:$O20713,7,FALSE)</f>
        <v>Si</v>
      </c>
      <c r="I61" s="132" t="str">
        <f>VLOOKUP(E61,VIP!$A$2:$O12678,8,FALSE)</f>
        <v>Si</v>
      </c>
      <c r="J61" s="132" t="str">
        <f>VLOOKUP(E61,VIP!$A$2:$O12628,8,FALSE)</f>
        <v>Si</v>
      </c>
      <c r="K61" s="132" t="str">
        <f>VLOOKUP(E61,VIP!$A$2:$O16202,6,0)</f>
        <v>SI</v>
      </c>
      <c r="L61" s="138" t="s">
        <v>2213</v>
      </c>
      <c r="M61" s="94" t="s">
        <v>2438</v>
      </c>
      <c r="N61" s="94" t="s">
        <v>2444</v>
      </c>
      <c r="O61" s="132" t="s">
        <v>2446</v>
      </c>
      <c r="P61" s="138"/>
      <c r="Q61" s="94" t="s">
        <v>2213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ESTE</v>
      </c>
      <c r="B62" s="124">
        <v>3336010995</v>
      </c>
      <c r="C62" s="95">
        <v>44440.773553240739</v>
      </c>
      <c r="D62" s="95" t="s">
        <v>2174</v>
      </c>
      <c r="E62" s="124">
        <v>609</v>
      </c>
      <c r="F62" s="132" t="str">
        <f>VLOOKUP(E62,VIP!$A$2:$O15751,2,0)</f>
        <v>DRBR120</v>
      </c>
      <c r="G62" s="132" t="str">
        <f>VLOOKUP(E62,'LISTADO ATM'!$A$2:$B$900,2,0)</f>
        <v xml:space="preserve">ATM S/M Jumbo (San Pedro) </v>
      </c>
      <c r="H62" s="132" t="str">
        <f>VLOOKUP(E62,VIP!$A$2:$O20712,7,FALSE)</f>
        <v>Si</v>
      </c>
      <c r="I62" s="132" t="str">
        <f>VLOOKUP(E62,VIP!$A$2:$O12677,8,FALSE)</f>
        <v>Si</v>
      </c>
      <c r="J62" s="132" t="str">
        <f>VLOOKUP(E62,VIP!$A$2:$O12627,8,FALSE)</f>
        <v>Si</v>
      </c>
      <c r="K62" s="132" t="str">
        <f>VLOOKUP(E62,VIP!$A$2:$O16201,6,0)</f>
        <v>NO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94" t="s">
        <v>2213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NORTE</v>
      </c>
      <c r="B63" s="124">
        <v>3336010998</v>
      </c>
      <c r="C63" s="95">
        <v>44440.77611111111</v>
      </c>
      <c r="D63" s="95" t="s">
        <v>2174</v>
      </c>
      <c r="E63" s="124">
        <v>351</v>
      </c>
      <c r="F63" s="132" t="str">
        <f>VLOOKUP(E63,VIP!$A$2:$O15750,2,0)</f>
        <v>DRBR351</v>
      </c>
      <c r="G63" s="132" t="str">
        <f>VLOOKUP(E63,'LISTADO ATM'!$A$2:$B$900,2,0)</f>
        <v xml:space="preserve">ATM S/M José Luís (Puerto Plata) </v>
      </c>
      <c r="H63" s="132" t="str">
        <f>VLOOKUP(E63,VIP!$A$2:$O20711,7,FALSE)</f>
        <v>Si</v>
      </c>
      <c r="I63" s="132" t="str">
        <f>VLOOKUP(E63,VIP!$A$2:$O12676,8,FALSE)</f>
        <v>Si</v>
      </c>
      <c r="J63" s="132" t="str">
        <f>VLOOKUP(E63,VIP!$A$2:$O12626,8,FALSE)</f>
        <v>Si</v>
      </c>
      <c r="K63" s="132" t="str">
        <f>VLOOKUP(E63,VIP!$A$2:$O16200,6,0)</f>
        <v>NO</v>
      </c>
      <c r="L63" s="138" t="s">
        <v>2213</v>
      </c>
      <c r="M63" s="147" t="s">
        <v>2533</v>
      </c>
      <c r="N63" s="94" t="s">
        <v>2444</v>
      </c>
      <c r="O63" s="132" t="s">
        <v>2446</v>
      </c>
      <c r="P63" s="138"/>
      <c r="Q63" s="148">
        <v>44441.43472222222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ESTE</v>
      </c>
      <c r="B64" s="124">
        <v>3336011000</v>
      </c>
      <c r="C64" s="95">
        <v>44440.778321759259</v>
      </c>
      <c r="D64" s="95" t="s">
        <v>2441</v>
      </c>
      <c r="E64" s="124">
        <v>158</v>
      </c>
      <c r="F64" s="132" t="str">
        <f>VLOOKUP(E64,VIP!$A$2:$O15748,2,0)</f>
        <v>DRBR158</v>
      </c>
      <c r="G64" s="132" t="str">
        <f>VLOOKUP(E64,'LISTADO ATM'!$A$2:$B$900,2,0)</f>
        <v xml:space="preserve">ATM Oficina Romana Norte </v>
      </c>
      <c r="H64" s="132" t="str">
        <f>VLOOKUP(E64,VIP!$A$2:$O20709,7,FALSE)</f>
        <v>Si</v>
      </c>
      <c r="I64" s="132" t="str">
        <f>VLOOKUP(E64,VIP!$A$2:$O12674,8,FALSE)</f>
        <v>Si</v>
      </c>
      <c r="J64" s="132" t="str">
        <f>VLOOKUP(E64,VIP!$A$2:$O12624,8,FALSE)</f>
        <v>Si</v>
      </c>
      <c r="K64" s="132" t="str">
        <f>VLOOKUP(E64,VIP!$A$2:$O16198,6,0)</f>
        <v>SI</v>
      </c>
      <c r="L64" s="138" t="s">
        <v>2621</v>
      </c>
      <c r="M64" s="94" t="s">
        <v>2438</v>
      </c>
      <c r="N64" s="94" t="s">
        <v>2444</v>
      </c>
      <c r="O64" s="132" t="s">
        <v>2445</v>
      </c>
      <c r="P64" s="138"/>
      <c r="Q64" s="94" t="s">
        <v>2641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DISTRITO NACIONAL</v>
      </c>
      <c r="B65" s="124">
        <v>3336011007</v>
      </c>
      <c r="C65" s="95">
        <v>44440.811111111114</v>
      </c>
      <c r="D65" s="95" t="s">
        <v>2441</v>
      </c>
      <c r="E65" s="124">
        <v>821</v>
      </c>
      <c r="F65" s="132" t="str">
        <f>VLOOKUP(E65,VIP!$A$2:$O15749,2,0)</f>
        <v>DRBR821</v>
      </c>
      <c r="G65" s="132" t="str">
        <f>VLOOKUP(E65,'LISTADO ATM'!$A$2:$B$900,2,0)</f>
        <v xml:space="preserve">ATM S/M Bravo Churchill </v>
      </c>
      <c r="H65" s="132" t="str">
        <f>VLOOKUP(E65,VIP!$A$2:$O20710,7,FALSE)</f>
        <v>Si</v>
      </c>
      <c r="I65" s="132" t="str">
        <f>VLOOKUP(E65,VIP!$A$2:$O12675,8,FALSE)</f>
        <v>No</v>
      </c>
      <c r="J65" s="132" t="str">
        <f>VLOOKUP(E65,VIP!$A$2:$O12625,8,FALSE)</f>
        <v>No</v>
      </c>
      <c r="K65" s="132" t="str">
        <f>VLOOKUP(E65,VIP!$A$2:$O16199,6,0)</f>
        <v>SI</v>
      </c>
      <c r="L65" s="138" t="s">
        <v>2434</v>
      </c>
      <c r="M65" s="147" t="s">
        <v>2533</v>
      </c>
      <c r="N65" s="94" t="s">
        <v>2444</v>
      </c>
      <c r="O65" s="132" t="s">
        <v>2445</v>
      </c>
      <c r="P65" s="138"/>
      <c r="Q65" s="148">
        <v>44441.581944444442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NORTE</v>
      </c>
      <c r="B66" s="124">
        <v>3336011016</v>
      </c>
      <c r="C66" s="95">
        <v>44440.873263888891</v>
      </c>
      <c r="D66" s="95" t="s">
        <v>2175</v>
      </c>
      <c r="E66" s="124">
        <v>361</v>
      </c>
      <c r="F66" s="132" t="str">
        <f>VLOOKUP(E66,VIP!$A$2:$O15754,2,0)</f>
        <v>DRBR361</v>
      </c>
      <c r="G66" s="132" t="str">
        <f>VLOOKUP(E66,'LISTADO ATM'!$A$2:$B$900,2,0)</f>
        <v xml:space="preserve">ATM estacion Next Cumbre </v>
      </c>
      <c r="H66" s="132" t="str">
        <f>VLOOKUP(E66,VIP!$A$2:$O20715,7,FALSE)</f>
        <v>N/A</v>
      </c>
      <c r="I66" s="132" t="str">
        <f>VLOOKUP(E66,VIP!$A$2:$O12680,8,FALSE)</f>
        <v>N/A</v>
      </c>
      <c r="J66" s="132" t="str">
        <f>VLOOKUP(E66,VIP!$A$2:$O12630,8,FALSE)</f>
        <v>N/A</v>
      </c>
      <c r="K66" s="132" t="str">
        <f>VLOOKUP(E66,VIP!$A$2:$O16204,6,0)</f>
        <v>N/A</v>
      </c>
      <c r="L66" s="138" t="s">
        <v>2213</v>
      </c>
      <c r="M66" s="94" t="s">
        <v>2438</v>
      </c>
      <c r="N66" s="94" t="s">
        <v>2444</v>
      </c>
      <c r="O66" s="132" t="s">
        <v>2581</v>
      </c>
      <c r="P66" s="138"/>
      <c r="Q66" s="94" t="s">
        <v>2213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DISTRITO NACIONAL</v>
      </c>
      <c r="B67" s="124">
        <v>3336011017</v>
      </c>
      <c r="C67" s="95">
        <v>44440.875162037039</v>
      </c>
      <c r="D67" s="95" t="s">
        <v>2174</v>
      </c>
      <c r="E67" s="124">
        <v>622</v>
      </c>
      <c r="F67" s="132" t="str">
        <f>VLOOKUP(E67,VIP!$A$2:$O15753,2,0)</f>
        <v>DRBR622</v>
      </c>
      <c r="G67" s="132" t="str">
        <f>VLOOKUP(E67,'LISTADO ATM'!$A$2:$B$900,2,0)</f>
        <v xml:space="preserve">ATM Ayuntamiento D.N. </v>
      </c>
      <c r="H67" s="132" t="str">
        <f>VLOOKUP(E67,VIP!$A$2:$O20714,7,FALSE)</f>
        <v>Si</v>
      </c>
      <c r="I67" s="132" t="str">
        <f>VLOOKUP(E67,VIP!$A$2:$O12679,8,FALSE)</f>
        <v>Si</v>
      </c>
      <c r="J67" s="132" t="str">
        <f>VLOOKUP(E67,VIP!$A$2:$O12629,8,FALSE)</f>
        <v>Si</v>
      </c>
      <c r="K67" s="132" t="str">
        <f>VLOOKUP(E67,VIP!$A$2:$O16203,6,0)</f>
        <v>NO</v>
      </c>
      <c r="L67" s="138" t="s">
        <v>2239</v>
      </c>
      <c r="M67" s="147" t="s">
        <v>2533</v>
      </c>
      <c r="N67" s="94" t="s">
        <v>2444</v>
      </c>
      <c r="O67" s="132" t="s">
        <v>2446</v>
      </c>
      <c r="P67" s="138"/>
      <c r="Q67" s="148">
        <v>44441.313194444447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DISTRITO NACIONAL</v>
      </c>
      <c r="B68" s="124">
        <v>3336011018</v>
      </c>
      <c r="C68" s="95">
        <v>44440.876898148148</v>
      </c>
      <c r="D68" s="95" t="s">
        <v>2174</v>
      </c>
      <c r="E68" s="124">
        <v>627</v>
      </c>
      <c r="F68" s="132" t="str">
        <f>VLOOKUP(E68,VIP!$A$2:$O15752,2,0)</f>
        <v>DRBR163</v>
      </c>
      <c r="G68" s="132" t="str">
        <f>VLOOKUP(E68,'LISTADO ATM'!$A$2:$B$900,2,0)</f>
        <v xml:space="preserve">ATM CAASD </v>
      </c>
      <c r="H68" s="132" t="str">
        <f>VLOOKUP(E68,VIP!$A$2:$O20713,7,FALSE)</f>
        <v>Si</v>
      </c>
      <c r="I68" s="132" t="str">
        <f>VLOOKUP(E68,VIP!$A$2:$O12678,8,FALSE)</f>
        <v>Si</v>
      </c>
      <c r="J68" s="132" t="str">
        <f>VLOOKUP(E68,VIP!$A$2:$O12628,8,FALSE)</f>
        <v>Si</v>
      </c>
      <c r="K68" s="132" t="str">
        <f>VLOOKUP(E68,VIP!$A$2:$O16202,6,0)</f>
        <v>NO</v>
      </c>
      <c r="L68" s="138" t="s">
        <v>2239</v>
      </c>
      <c r="M68" s="147" t="s">
        <v>2533</v>
      </c>
      <c r="N68" s="94" t="s">
        <v>2444</v>
      </c>
      <c r="O68" s="132" t="s">
        <v>2446</v>
      </c>
      <c r="P68" s="138"/>
      <c r="Q68" s="148">
        <v>44441.311805555553</v>
      </c>
    </row>
    <row r="69" spans="1:22" ht="18" x14ac:dyDescent="0.25">
      <c r="A69" s="132" t="str">
        <f>VLOOKUP(E69,'LISTADO ATM'!$A$2:$C$901,3,0)</f>
        <v>DISTRITO NACIONAL</v>
      </c>
      <c r="B69" s="124">
        <v>3336011023</v>
      </c>
      <c r="C69" s="95">
        <v>44441.010868055557</v>
      </c>
      <c r="D69" s="95" t="s">
        <v>2174</v>
      </c>
      <c r="E69" s="124">
        <v>909</v>
      </c>
      <c r="F69" s="132" t="str">
        <f>VLOOKUP(E69,VIP!$A$2:$O15751,2,0)</f>
        <v>DRBR01A</v>
      </c>
      <c r="G69" s="132" t="str">
        <f>VLOOKUP(E69,'LISTADO ATM'!$A$2:$B$900,2,0)</f>
        <v xml:space="preserve">ATM UNP UASD </v>
      </c>
      <c r="H69" s="132" t="str">
        <f>VLOOKUP(E69,VIP!$A$2:$O20712,7,FALSE)</f>
        <v>Si</v>
      </c>
      <c r="I69" s="132" t="str">
        <f>VLOOKUP(E69,VIP!$A$2:$O12677,8,FALSE)</f>
        <v>Si</v>
      </c>
      <c r="J69" s="132" t="str">
        <f>VLOOKUP(E69,VIP!$A$2:$O12627,8,FALSE)</f>
        <v>Si</v>
      </c>
      <c r="K69" s="132" t="str">
        <f>VLOOKUP(E69,VIP!$A$2:$O16201,6,0)</f>
        <v>SI</v>
      </c>
      <c r="L69" s="138" t="s">
        <v>2239</v>
      </c>
      <c r="M69" s="94" t="s">
        <v>2438</v>
      </c>
      <c r="N69" s="94" t="s">
        <v>2444</v>
      </c>
      <c r="O69" s="132" t="s">
        <v>2446</v>
      </c>
      <c r="P69" s="138"/>
      <c r="Q69" s="94" t="s">
        <v>2239</v>
      </c>
    </row>
    <row r="70" spans="1:22" ht="18" x14ac:dyDescent="0.25">
      <c r="A70" s="132" t="str">
        <f>VLOOKUP(E70,'LISTADO ATM'!$A$2:$C$901,3,0)</f>
        <v>ESTE</v>
      </c>
      <c r="B70" s="124">
        <v>3336011024</v>
      </c>
      <c r="C70" s="95">
        <v>44441.018599537034</v>
      </c>
      <c r="D70" s="95" t="s">
        <v>2460</v>
      </c>
      <c r="E70" s="124">
        <v>480</v>
      </c>
      <c r="F70" s="132" t="str">
        <f>VLOOKUP(E70,VIP!$A$2:$O15750,2,0)</f>
        <v>DRBR480</v>
      </c>
      <c r="G70" s="132" t="str">
        <f>VLOOKUP(E70,'LISTADO ATM'!$A$2:$B$900,2,0)</f>
        <v>ATM UNP Farmaconal Higuey</v>
      </c>
      <c r="H70" s="132" t="str">
        <f>VLOOKUP(E70,VIP!$A$2:$O20711,7,FALSE)</f>
        <v>N/A</v>
      </c>
      <c r="I70" s="132" t="str">
        <f>VLOOKUP(E70,VIP!$A$2:$O12676,8,FALSE)</f>
        <v>N/A</v>
      </c>
      <c r="J70" s="132" t="str">
        <f>VLOOKUP(E70,VIP!$A$2:$O12626,8,FALSE)</f>
        <v>N/A</v>
      </c>
      <c r="K70" s="132" t="str">
        <f>VLOOKUP(E70,VIP!$A$2:$O16200,6,0)</f>
        <v>N/A</v>
      </c>
      <c r="L70" s="138" t="s">
        <v>2548</v>
      </c>
      <c r="M70" s="94" t="s">
        <v>2438</v>
      </c>
      <c r="N70" s="94" t="s">
        <v>2444</v>
      </c>
      <c r="O70" s="132" t="s">
        <v>2461</v>
      </c>
      <c r="P70" s="138"/>
      <c r="Q70" s="94" t="s">
        <v>2548</v>
      </c>
    </row>
    <row r="71" spans="1:22" ht="18" x14ac:dyDescent="0.25">
      <c r="A71" s="132" t="str">
        <f>VLOOKUP(E71,'LISTADO ATM'!$A$2:$C$901,3,0)</f>
        <v>DISTRITO NACIONAL</v>
      </c>
      <c r="B71" s="124">
        <v>3336011034</v>
      </c>
      <c r="C71" s="95">
        <v>44441.118819444448</v>
      </c>
      <c r="D71" s="95" t="s">
        <v>2441</v>
      </c>
      <c r="E71" s="124">
        <v>688</v>
      </c>
      <c r="F71" s="132" t="str">
        <f>VLOOKUP(E71,VIP!$A$2:$O15753,2,0)</f>
        <v>DRBR688</v>
      </c>
      <c r="G71" s="132" t="str">
        <f>VLOOKUP(E71,'LISTADO ATM'!$A$2:$B$900,2,0)</f>
        <v>ATM Innova Centro Ave. Kennedy</v>
      </c>
      <c r="H71" s="132" t="str">
        <f>VLOOKUP(E71,VIP!$A$2:$O20714,7,FALSE)</f>
        <v>Si</v>
      </c>
      <c r="I71" s="132" t="str">
        <f>VLOOKUP(E71,VIP!$A$2:$O12679,8,FALSE)</f>
        <v>Si</v>
      </c>
      <c r="J71" s="132" t="str">
        <f>VLOOKUP(E71,VIP!$A$2:$O12629,8,FALSE)</f>
        <v>Si</v>
      </c>
      <c r="K71" s="132" t="str">
        <f>VLOOKUP(E71,VIP!$A$2:$O16203,6,0)</f>
        <v>NO</v>
      </c>
      <c r="L71" s="138" t="s">
        <v>2434</v>
      </c>
      <c r="M71" s="147" t="s">
        <v>2533</v>
      </c>
      <c r="N71" s="94" t="s">
        <v>2444</v>
      </c>
      <c r="O71" s="132" t="s">
        <v>2445</v>
      </c>
      <c r="P71" s="138"/>
      <c r="Q71" s="148">
        <v>44441.578472222223</v>
      </c>
    </row>
    <row r="72" spans="1:22" ht="18" x14ac:dyDescent="0.25">
      <c r="A72" s="132" t="str">
        <f>VLOOKUP(E72,'LISTADO ATM'!$A$2:$C$901,3,0)</f>
        <v>SUR</v>
      </c>
      <c r="B72" s="124">
        <v>3336011035</v>
      </c>
      <c r="C72" s="95">
        <v>44441.121030092596</v>
      </c>
      <c r="D72" s="95" t="s">
        <v>2460</v>
      </c>
      <c r="E72" s="124">
        <v>783</v>
      </c>
      <c r="F72" s="132" t="str">
        <f>VLOOKUP(E72,VIP!$A$2:$O15752,2,0)</f>
        <v>DRBR303</v>
      </c>
      <c r="G72" s="132" t="str">
        <f>VLOOKUP(E72,'LISTADO ATM'!$A$2:$B$900,2,0)</f>
        <v xml:space="preserve">ATM Autobanco Alfa y Omega (Barahona) </v>
      </c>
      <c r="H72" s="132" t="str">
        <f>VLOOKUP(E72,VIP!$A$2:$O20713,7,FALSE)</f>
        <v>Si</v>
      </c>
      <c r="I72" s="132" t="str">
        <f>VLOOKUP(E72,VIP!$A$2:$O12678,8,FALSE)</f>
        <v>Si</v>
      </c>
      <c r="J72" s="132" t="str">
        <f>VLOOKUP(E72,VIP!$A$2:$O12628,8,FALSE)</f>
        <v>Si</v>
      </c>
      <c r="K72" s="132" t="str">
        <f>VLOOKUP(E72,VIP!$A$2:$O16202,6,0)</f>
        <v>NO</v>
      </c>
      <c r="L72" s="138" t="s">
        <v>2410</v>
      </c>
      <c r="M72" s="147" t="s">
        <v>2533</v>
      </c>
      <c r="N72" s="94" t="s">
        <v>2444</v>
      </c>
      <c r="O72" s="132" t="s">
        <v>2461</v>
      </c>
      <c r="P72" s="138"/>
      <c r="Q72" s="148">
        <v>44441.459027777775</v>
      </c>
    </row>
    <row r="73" spans="1:22" ht="18" x14ac:dyDescent="0.25">
      <c r="A73" s="132" t="str">
        <f>VLOOKUP(E73,'LISTADO ATM'!$A$2:$C$901,3,0)</f>
        <v>DISTRITO NACIONAL</v>
      </c>
      <c r="B73" s="124">
        <v>3336011036</v>
      </c>
      <c r="C73" s="95">
        <v>44441.134664351855</v>
      </c>
      <c r="D73" s="95" t="s">
        <v>2174</v>
      </c>
      <c r="E73" s="124">
        <v>744</v>
      </c>
      <c r="F73" s="132" t="str">
        <f>VLOOKUP(E73,VIP!$A$2:$O15751,2,0)</f>
        <v>DRBR289</v>
      </c>
      <c r="G73" s="132" t="str">
        <f>VLOOKUP(E73,'LISTADO ATM'!$A$2:$B$900,2,0)</f>
        <v xml:space="preserve">ATM Multicentro La Sirena Venezuela </v>
      </c>
      <c r="H73" s="132" t="str">
        <f>VLOOKUP(E73,VIP!$A$2:$O20712,7,FALSE)</f>
        <v>Si</v>
      </c>
      <c r="I73" s="132" t="str">
        <f>VLOOKUP(E73,VIP!$A$2:$O12677,8,FALSE)</f>
        <v>Si</v>
      </c>
      <c r="J73" s="132" t="str">
        <f>VLOOKUP(E73,VIP!$A$2:$O12627,8,FALSE)</f>
        <v>Si</v>
      </c>
      <c r="K73" s="132" t="str">
        <f>VLOOKUP(E73,VIP!$A$2:$O16201,6,0)</f>
        <v>SI</v>
      </c>
      <c r="L73" s="138" t="s">
        <v>2239</v>
      </c>
      <c r="M73" s="147" t="s">
        <v>2533</v>
      </c>
      <c r="N73" s="94" t="s">
        <v>2444</v>
      </c>
      <c r="O73" s="132" t="s">
        <v>2446</v>
      </c>
      <c r="P73" s="138"/>
      <c r="Q73" s="148">
        <v>44441.444444444445</v>
      </c>
    </row>
    <row r="74" spans="1:22" ht="18" x14ac:dyDescent="0.25">
      <c r="A74" s="132" t="str">
        <f>VLOOKUP(E74,'LISTADO ATM'!$A$2:$C$901,3,0)</f>
        <v>DISTRITO NACIONAL</v>
      </c>
      <c r="B74" s="124">
        <v>3336011037</v>
      </c>
      <c r="C74" s="95">
        <v>44441.146689814814</v>
      </c>
      <c r="D74" s="95" t="s">
        <v>2174</v>
      </c>
      <c r="E74" s="124">
        <v>488</v>
      </c>
      <c r="F74" s="132" t="str">
        <f>VLOOKUP(E74,VIP!$A$2:$O15762,2,0)</f>
        <v>DRBR488</v>
      </c>
      <c r="G74" s="132" t="str">
        <f>VLOOKUP(E74,'LISTADO ATM'!$A$2:$B$900,2,0)</f>
        <v xml:space="preserve">ATM Aeropuerto El Higuero </v>
      </c>
      <c r="H74" s="132" t="str">
        <f>VLOOKUP(E74,VIP!$A$2:$O20723,7,FALSE)</f>
        <v>Si</v>
      </c>
      <c r="I74" s="132" t="str">
        <f>VLOOKUP(E74,VIP!$A$2:$O12688,8,FALSE)</f>
        <v>Si</v>
      </c>
      <c r="J74" s="132" t="str">
        <f>VLOOKUP(E74,VIP!$A$2:$O12638,8,FALSE)</f>
        <v>Si</v>
      </c>
      <c r="K74" s="132" t="str">
        <f>VLOOKUP(E74,VIP!$A$2:$O16212,6,0)</f>
        <v>NO</v>
      </c>
      <c r="L74" s="138" t="s">
        <v>2213</v>
      </c>
      <c r="M74" s="94" t="s">
        <v>2438</v>
      </c>
      <c r="N74" s="94" t="s">
        <v>2444</v>
      </c>
      <c r="O74" s="132" t="s">
        <v>2446</v>
      </c>
      <c r="P74" s="138"/>
      <c r="Q74" s="94" t="s">
        <v>2213</v>
      </c>
    </row>
    <row r="75" spans="1:22" ht="18" x14ac:dyDescent="0.25">
      <c r="A75" s="132" t="str">
        <f>VLOOKUP(E75,'LISTADO ATM'!$A$2:$C$901,3,0)</f>
        <v>DISTRITO NACIONAL</v>
      </c>
      <c r="B75" s="124">
        <v>3336011038</v>
      </c>
      <c r="C75" s="95">
        <v>44441.147662037038</v>
      </c>
      <c r="D75" s="95" t="s">
        <v>2174</v>
      </c>
      <c r="E75" s="124">
        <v>244</v>
      </c>
      <c r="F75" s="132" t="str">
        <f>VLOOKUP(E75,VIP!$A$2:$O15761,2,0)</f>
        <v>DRBR244</v>
      </c>
      <c r="G75" s="132" t="str">
        <f>VLOOKUP(E75,'LISTADO ATM'!$A$2:$B$900,2,0)</f>
        <v xml:space="preserve">ATM Ministerio de Hacienda (antiguo Finanzas) </v>
      </c>
      <c r="H75" s="132" t="str">
        <f>VLOOKUP(E75,VIP!$A$2:$O20722,7,FALSE)</f>
        <v>Si</v>
      </c>
      <c r="I75" s="132" t="str">
        <f>VLOOKUP(E75,VIP!$A$2:$O12687,8,FALSE)</f>
        <v>Si</v>
      </c>
      <c r="J75" s="132" t="str">
        <f>VLOOKUP(E75,VIP!$A$2:$O12637,8,FALSE)</f>
        <v>Si</v>
      </c>
      <c r="K75" s="132" t="str">
        <f>VLOOKUP(E75,VIP!$A$2:$O16211,6,0)</f>
        <v>NO</v>
      </c>
      <c r="L75" s="138" t="s">
        <v>2213</v>
      </c>
      <c r="M75" s="147" t="s">
        <v>2533</v>
      </c>
      <c r="N75" s="94" t="s">
        <v>2444</v>
      </c>
      <c r="O75" s="132" t="s">
        <v>2446</v>
      </c>
      <c r="P75" s="138"/>
      <c r="Q75" s="148">
        <v>44441.313194444447</v>
      </c>
    </row>
    <row r="76" spans="1:22" ht="18" x14ac:dyDescent="0.25">
      <c r="A76" s="132" t="str">
        <f>VLOOKUP(E76,'LISTADO ATM'!$A$2:$C$901,3,0)</f>
        <v>DISTRITO NACIONAL</v>
      </c>
      <c r="B76" s="124">
        <v>3336011039</v>
      </c>
      <c r="C76" s="95">
        <v>44441.149988425925</v>
      </c>
      <c r="D76" s="95" t="s">
        <v>2174</v>
      </c>
      <c r="E76" s="124">
        <v>623</v>
      </c>
      <c r="F76" s="132" t="str">
        <f>VLOOKUP(E76,VIP!$A$2:$O15760,2,0)</f>
        <v>DRBR623</v>
      </c>
      <c r="G76" s="132" t="str">
        <f>VLOOKUP(E76,'LISTADO ATM'!$A$2:$B$900,2,0)</f>
        <v xml:space="preserve">ATM Operaciones Especiales (Manoguayabo) </v>
      </c>
      <c r="H76" s="132" t="str">
        <f>VLOOKUP(E76,VIP!$A$2:$O20721,7,FALSE)</f>
        <v>Si</v>
      </c>
      <c r="I76" s="132" t="str">
        <f>VLOOKUP(E76,VIP!$A$2:$O12686,8,FALSE)</f>
        <v>Si</v>
      </c>
      <c r="J76" s="132" t="str">
        <f>VLOOKUP(E76,VIP!$A$2:$O12636,8,FALSE)</f>
        <v>Si</v>
      </c>
      <c r="K76" s="132" t="str">
        <f>VLOOKUP(E76,VIP!$A$2:$O16210,6,0)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22" ht="18" x14ac:dyDescent="0.25">
      <c r="A77" s="132" t="str">
        <f>VLOOKUP(E77,'LISTADO ATM'!$A$2:$C$901,3,0)</f>
        <v>DISTRITO NACIONAL</v>
      </c>
      <c r="B77" s="124">
        <v>3336011040</v>
      </c>
      <c r="C77" s="95">
        <v>44441.150868055556</v>
      </c>
      <c r="D77" s="95" t="s">
        <v>2174</v>
      </c>
      <c r="E77" s="124">
        <v>792</v>
      </c>
      <c r="F77" s="132" t="str">
        <f>VLOOKUP(E77,VIP!$A$2:$O15759,2,0)</f>
        <v>DRBR792</v>
      </c>
      <c r="G77" s="132" t="str">
        <f>VLOOKUP(E77,'LISTADO ATM'!$A$2:$B$900,2,0)</f>
        <v>ATM Hospital Salvador de Gautier</v>
      </c>
      <c r="H77" s="132" t="str">
        <f>VLOOKUP(E77,VIP!$A$2:$O20720,7,FALSE)</f>
        <v>Si</v>
      </c>
      <c r="I77" s="132" t="str">
        <f>VLOOKUP(E77,VIP!$A$2:$O12685,8,FALSE)</f>
        <v>Si</v>
      </c>
      <c r="J77" s="132" t="str">
        <f>VLOOKUP(E77,VIP!$A$2:$O12635,8,FALSE)</f>
        <v>Si</v>
      </c>
      <c r="K77" s="132" t="str">
        <f>VLOOKUP(E77,VIP!$A$2:$O16209,6,0)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22" ht="18" x14ac:dyDescent="0.25">
      <c r="A78" s="132" t="str">
        <f>VLOOKUP(E78,'LISTADO ATM'!$A$2:$C$901,3,0)</f>
        <v>SUR</v>
      </c>
      <c r="B78" s="124">
        <v>3336011041</v>
      </c>
      <c r="C78" s="95">
        <v>44441.15284722222</v>
      </c>
      <c r="D78" s="95" t="s">
        <v>2174</v>
      </c>
      <c r="E78" s="124">
        <v>512</v>
      </c>
      <c r="F78" s="132" t="str">
        <f>VLOOKUP(E78,VIP!$A$2:$O15758,2,0)</f>
        <v>DRBR512</v>
      </c>
      <c r="G78" s="132" t="str">
        <f>VLOOKUP(E78,'LISTADO ATM'!$A$2:$B$900,2,0)</f>
        <v>ATM Plaza Jesús Ferreira</v>
      </c>
      <c r="H78" s="132" t="str">
        <f>VLOOKUP(E78,VIP!$A$2:$O20719,7,FALSE)</f>
        <v>N/A</v>
      </c>
      <c r="I78" s="132" t="str">
        <f>VLOOKUP(E78,VIP!$A$2:$O12684,8,FALSE)</f>
        <v>N/A</v>
      </c>
      <c r="J78" s="132" t="str">
        <f>VLOOKUP(E78,VIP!$A$2:$O12634,8,FALSE)</f>
        <v>N/A</v>
      </c>
      <c r="K78" s="132" t="str">
        <f>VLOOKUP(E78,VIP!$A$2:$O16208,6,0)</f>
        <v>N/A</v>
      </c>
      <c r="L78" s="138" t="s">
        <v>2627</v>
      </c>
      <c r="M78" s="147" t="s">
        <v>2533</v>
      </c>
      <c r="N78" s="94" t="s">
        <v>2444</v>
      </c>
      <c r="O78" s="132" t="s">
        <v>2446</v>
      </c>
      <c r="P78" s="138"/>
      <c r="Q78" s="148">
        <v>44441.536805555559</v>
      </c>
    </row>
    <row r="79" spans="1:22" ht="18" x14ac:dyDescent="0.25">
      <c r="A79" s="132" t="str">
        <f>VLOOKUP(E79,'LISTADO ATM'!$A$2:$C$901,3,0)</f>
        <v>NORTE</v>
      </c>
      <c r="B79" s="124">
        <v>3336011042</v>
      </c>
      <c r="C79" s="95">
        <v>44441.15662037037</v>
      </c>
      <c r="D79" s="95" t="s">
        <v>2460</v>
      </c>
      <c r="E79" s="124">
        <v>903</v>
      </c>
      <c r="F79" s="132" t="str">
        <f>VLOOKUP(E79,VIP!$A$2:$O15757,2,0)</f>
        <v>DRBR903</v>
      </c>
      <c r="G79" s="132" t="str">
        <f>VLOOKUP(E79,'LISTADO ATM'!$A$2:$B$900,2,0)</f>
        <v xml:space="preserve">ATM Oficina La Vega Real I </v>
      </c>
      <c r="H79" s="132" t="str">
        <f>VLOOKUP(E79,VIP!$A$2:$O20718,7,FALSE)</f>
        <v>Si</v>
      </c>
      <c r="I79" s="132" t="str">
        <f>VLOOKUP(E79,VIP!$A$2:$O12683,8,FALSE)</f>
        <v>Si</v>
      </c>
      <c r="J79" s="132" t="str">
        <f>VLOOKUP(E79,VIP!$A$2:$O12633,8,FALSE)</f>
        <v>Si</v>
      </c>
      <c r="K79" s="132" t="str">
        <f>VLOOKUP(E79,VIP!$A$2:$O16207,6,0)</f>
        <v>NO</v>
      </c>
      <c r="L79" s="138" t="s">
        <v>2410</v>
      </c>
      <c r="M79" s="94" t="s">
        <v>2438</v>
      </c>
      <c r="N79" s="94" t="s">
        <v>2444</v>
      </c>
      <c r="O79" s="132" t="s">
        <v>2461</v>
      </c>
      <c r="P79" s="138"/>
      <c r="Q79" s="94" t="s">
        <v>2410</v>
      </c>
    </row>
    <row r="80" spans="1:22" ht="18" x14ac:dyDescent="0.25">
      <c r="A80" s="132" t="str">
        <f>VLOOKUP(E80,'LISTADO ATM'!$A$2:$C$901,3,0)</f>
        <v>DISTRITO NACIONAL</v>
      </c>
      <c r="B80" s="124">
        <v>3336011043</v>
      </c>
      <c r="C80" s="95">
        <v>44441.157789351855</v>
      </c>
      <c r="D80" s="95" t="s">
        <v>2174</v>
      </c>
      <c r="E80" s="124">
        <v>408</v>
      </c>
      <c r="F80" s="132" t="str">
        <f>VLOOKUP(E80,VIP!$A$2:$O15756,2,0)</f>
        <v>DRBR408</v>
      </c>
      <c r="G80" s="132" t="str">
        <f>VLOOKUP(E80,'LISTADO ATM'!$A$2:$B$900,2,0)</f>
        <v xml:space="preserve">ATM Autobanco Las Palmas de Herrera </v>
      </c>
      <c r="H80" s="132" t="str">
        <f>VLOOKUP(E80,VIP!$A$2:$O20717,7,FALSE)</f>
        <v>Si</v>
      </c>
      <c r="I80" s="132" t="str">
        <f>VLOOKUP(E80,VIP!$A$2:$O12682,8,FALSE)</f>
        <v>Si</v>
      </c>
      <c r="J80" s="132" t="str">
        <f>VLOOKUP(E80,VIP!$A$2:$O12632,8,FALSE)</f>
        <v>Si</v>
      </c>
      <c r="K80" s="132" t="str">
        <f>VLOOKUP(E80,VIP!$A$2:$O16206,6,0)</f>
        <v>NO</v>
      </c>
      <c r="L80" s="138" t="s">
        <v>2456</v>
      </c>
      <c r="M80" s="94" t="s">
        <v>2438</v>
      </c>
      <c r="N80" s="94" t="s">
        <v>2444</v>
      </c>
      <c r="O80" s="132" t="s">
        <v>2446</v>
      </c>
      <c r="P80" s="138"/>
      <c r="Q80" s="94" t="s">
        <v>2456</v>
      </c>
    </row>
    <row r="81" spans="1:17" ht="18" x14ac:dyDescent="0.25">
      <c r="A81" s="132" t="str">
        <f>VLOOKUP(E81,'LISTADO ATM'!$A$2:$C$901,3,0)</f>
        <v>NORTE</v>
      </c>
      <c r="B81" s="124">
        <v>3336011044</v>
      </c>
      <c r="C81" s="95">
        <v>44441.160891203705</v>
      </c>
      <c r="D81" s="95" t="s">
        <v>2623</v>
      </c>
      <c r="E81" s="124">
        <v>740</v>
      </c>
      <c r="F81" s="132" t="str">
        <f>VLOOKUP(E81,VIP!$A$2:$O15755,2,0)</f>
        <v>DRBR109</v>
      </c>
      <c r="G81" s="132" t="str">
        <f>VLOOKUP(E81,'LISTADO ATM'!$A$2:$B$900,2,0)</f>
        <v xml:space="preserve">ATM EDENORTE (Santiago) </v>
      </c>
      <c r="H81" s="132" t="str">
        <f>VLOOKUP(E81,VIP!$A$2:$O20716,7,FALSE)</f>
        <v>Si</v>
      </c>
      <c r="I81" s="132" t="str">
        <f>VLOOKUP(E81,VIP!$A$2:$O12681,8,FALSE)</f>
        <v>Si</v>
      </c>
      <c r="J81" s="132" t="str">
        <f>VLOOKUP(E81,VIP!$A$2:$O12631,8,FALSE)</f>
        <v>Si</v>
      </c>
      <c r="K81" s="132" t="str">
        <f>VLOOKUP(E81,VIP!$A$2:$O16205,6,0)</f>
        <v>NO</v>
      </c>
      <c r="L81" s="138" t="s">
        <v>2410</v>
      </c>
      <c r="M81" s="147" t="s">
        <v>2533</v>
      </c>
      <c r="N81" s="94" t="s">
        <v>2444</v>
      </c>
      <c r="O81" s="132" t="s">
        <v>2624</v>
      </c>
      <c r="P81" s="138"/>
      <c r="Q81" s="148">
        <v>44441.513194444444</v>
      </c>
    </row>
    <row r="82" spans="1:17" ht="18" x14ac:dyDescent="0.25">
      <c r="A82" s="132" t="str">
        <f>VLOOKUP(E82,'LISTADO ATM'!$A$2:$C$901,3,0)</f>
        <v>NORTE</v>
      </c>
      <c r="B82" s="124">
        <v>3336011045</v>
      </c>
      <c r="C82" s="95">
        <v>44441.163263888891</v>
      </c>
      <c r="D82" s="95" t="s">
        <v>2175</v>
      </c>
      <c r="E82" s="124">
        <v>172</v>
      </c>
      <c r="F82" s="132" t="str">
        <f>VLOOKUP(E82,VIP!$A$2:$O15754,2,0)</f>
        <v>DRBR172</v>
      </c>
      <c r="G82" s="132" t="str">
        <f>VLOOKUP(E82,'LISTADO ATM'!$A$2:$B$900,2,0)</f>
        <v xml:space="preserve">ATM UNP Guaucí </v>
      </c>
      <c r="H82" s="132" t="str">
        <f>VLOOKUP(E82,VIP!$A$2:$O20715,7,FALSE)</f>
        <v>Si</v>
      </c>
      <c r="I82" s="132" t="str">
        <f>VLOOKUP(E82,VIP!$A$2:$O12680,8,FALSE)</f>
        <v>Si</v>
      </c>
      <c r="J82" s="132" t="str">
        <f>VLOOKUP(E82,VIP!$A$2:$O12630,8,FALSE)</f>
        <v>Si</v>
      </c>
      <c r="K82" s="132" t="str">
        <f>VLOOKUP(E82,VIP!$A$2:$O16204,6,0)</f>
        <v>NO</v>
      </c>
      <c r="L82" s="138" t="s">
        <v>2627</v>
      </c>
      <c r="M82" s="94" t="s">
        <v>2438</v>
      </c>
      <c r="N82" s="94" t="s">
        <v>2444</v>
      </c>
      <c r="O82" s="132" t="s">
        <v>2581</v>
      </c>
      <c r="P82" s="138"/>
      <c r="Q82" s="94" t="s">
        <v>2627</v>
      </c>
    </row>
    <row r="83" spans="1:17" ht="18" x14ac:dyDescent="0.25">
      <c r="A83" s="132" t="str">
        <f>VLOOKUP(E83,'LISTADO ATM'!$A$2:$C$901,3,0)</f>
        <v>DISTRITO NACIONAL</v>
      </c>
      <c r="B83" s="124">
        <v>3336011046</v>
      </c>
      <c r="C83" s="95">
        <v>44441.164166666669</v>
      </c>
      <c r="D83" s="95" t="s">
        <v>2175</v>
      </c>
      <c r="E83" s="124">
        <v>459</v>
      </c>
      <c r="F83" s="132" t="str">
        <f>VLOOKUP(E83,VIP!$A$2:$O15753,2,0)</f>
        <v>DRBR459</v>
      </c>
      <c r="G83" s="132" t="str">
        <f>VLOOKUP(E83,'LISTADO ATM'!$A$2:$B$900,2,0)</f>
        <v>ATM Estación Jima Bonao</v>
      </c>
      <c r="H83" s="132" t="str">
        <f>VLOOKUP(E83,VIP!$A$2:$O20714,7,FALSE)</f>
        <v>Si</v>
      </c>
      <c r="I83" s="132" t="str">
        <f>VLOOKUP(E83,VIP!$A$2:$O12679,8,FALSE)</f>
        <v>Si</v>
      </c>
      <c r="J83" s="132" t="str">
        <f>VLOOKUP(E83,VIP!$A$2:$O12629,8,FALSE)</f>
        <v>Si</v>
      </c>
      <c r="K83" s="132" t="str">
        <f>VLOOKUP(E83,VIP!$A$2:$O16203,6,0)</f>
        <v>NO</v>
      </c>
      <c r="L83" s="138" t="s">
        <v>2239</v>
      </c>
      <c r="M83" s="94" t="s">
        <v>2438</v>
      </c>
      <c r="N83" s="94" t="s">
        <v>2444</v>
      </c>
      <c r="O83" s="132" t="s">
        <v>2581</v>
      </c>
      <c r="P83" s="138"/>
      <c r="Q83" s="94" t="s">
        <v>2239</v>
      </c>
    </row>
    <row r="84" spans="1:17" ht="18" x14ac:dyDescent="0.25">
      <c r="A84" s="132" t="str">
        <f>VLOOKUP(E84,'LISTADO ATM'!$A$2:$C$901,3,0)</f>
        <v>NORTE</v>
      </c>
      <c r="B84" s="124">
        <v>3336011047</v>
      </c>
      <c r="C84" s="95">
        <v>44441.165763888886</v>
      </c>
      <c r="D84" s="95" t="s">
        <v>2460</v>
      </c>
      <c r="E84" s="124">
        <v>282</v>
      </c>
      <c r="F84" s="132" t="str">
        <f>VLOOKUP(E84,VIP!$A$2:$O15752,2,0)</f>
        <v>DRBR282</v>
      </c>
      <c r="G84" s="132" t="str">
        <f>VLOOKUP(E84,'LISTADO ATM'!$A$2:$B$900,2,0)</f>
        <v xml:space="preserve">ATM Autobanco Nibaje </v>
      </c>
      <c r="H84" s="132" t="str">
        <f>VLOOKUP(E84,VIP!$A$2:$O20713,7,FALSE)</f>
        <v>Si</v>
      </c>
      <c r="I84" s="132" t="str">
        <f>VLOOKUP(E84,VIP!$A$2:$O12678,8,FALSE)</f>
        <v>Si</v>
      </c>
      <c r="J84" s="132" t="str">
        <f>VLOOKUP(E84,VIP!$A$2:$O12628,8,FALSE)</f>
        <v>Si</v>
      </c>
      <c r="K84" s="132" t="str">
        <f>VLOOKUP(E84,VIP!$A$2:$O16202,6,0)</f>
        <v>NO</v>
      </c>
      <c r="L84" s="138" t="s">
        <v>2434</v>
      </c>
      <c r="M84" s="94" t="s">
        <v>2438</v>
      </c>
      <c r="N84" s="94" t="s">
        <v>2444</v>
      </c>
      <c r="O84" s="132" t="s">
        <v>2461</v>
      </c>
      <c r="P84" s="138"/>
      <c r="Q84" s="94" t="s">
        <v>2434</v>
      </c>
    </row>
    <row r="85" spans="1:17" ht="18" x14ac:dyDescent="0.25">
      <c r="A85" s="132" t="str">
        <f>VLOOKUP(E85,'LISTADO ATM'!$A$2:$C$901,3,0)</f>
        <v>DISTRITO NACIONAL</v>
      </c>
      <c r="B85" s="124">
        <v>3336011048</v>
      </c>
      <c r="C85" s="95">
        <v>44441.207395833335</v>
      </c>
      <c r="D85" s="95" t="s">
        <v>2460</v>
      </c>
      <c r="E85" s="124">
        <v>527</v>
      </c>
      <c r="F85" s="132" t="str">
        <f>VLOOKUP(E85,VIP!$A$2:$O15753,2,0)</f>
        <v>DRBR527</v>
      </c>
      <c r="G85" s="132" t="str">
        <f>VLOOKUP(E85,'LISTADO ATM'!$A$2:$B$900,2,0)</f>
        <v>ATM Oficina Zona Oriental II</v>
      </c>
      <c r="H85" s="132" t="str">
        <f>VLOOKUP(E85,VIP!$A$2:$O20714,7,FALSE)</f>
        <v>Si</v>
      </c>
      <c r="I85" s="132" t="str">
        <f>VLOOKUP(E85,VIP!$A$2:$O12679,8,FALSE)</f>
        <v>Si</v>
      </c>
      <c r="J85" s="132" t="str">
        <f>VLOOKUP(E85,VIP!$A$2:$O12629,8,FALSE)</f>
        <v>Si</v>
      </c>
      <c r="K85" s="132" t="str">
        <f>VLOOKUP(E85,VIP!$A$2:$O16203,6,0)</f>
        <v>SI</v>
      </c>
      <c r="L85" s="138" t="s">
        <v>2410</v>
      </c>
      <c r="M85" s="94" t="s">
        <v>2438</v>
      </c>
      <c r="N85" s="94" t="s">
        <v>2444</v>
      </c>
      <c r="O85" s="132" t="s">
        <v>2461</v>
      </c>
      <c r="P85" s="138"/>
      <c r="Q85" s="94" t="s">
        <v>2410</v>
      </c>
    </row>
    <row r="86" spans="1:17" s="121" customFormat="1" ht="18" x14ac:dyDescent="0.25">
      <c r="A86" s="132" t="str">
        <f>VLOOKUP(E86,'LISTADO ATM'!$A$2:$C$901,3,0)</f>
        <v>DISTRITO NACIONAL</v>
      </c>
      <c r="B86" s="124" t="s">
        <v>2681</v>
      </c>
      <c r="C86" s="95">
        <v>44441.328784722224</v>
      </c>
      <c r="D86" s="95" t="s">
        <v>2174</v>
      </c>
      <c r="E86" s="124">
        <v>961</v>
      </c>
      <c r="F86" s="132" t="str">
        <f>VLOOKUP(E86,VIP!$A$2:$O15768,2,0)</f>
        <v>DRBR03H</v>
      </c>
      <c r="G86" s="132" t="str">
        <f>VLOOKUP(E86,'LISTADO ATM'!$A$2:$B$900,2,0)</f>
        <v xml:space="preserve">ATM Listín Diario </v>
      </c>
      <c r="H86" s="132" t="str">
        <f>VLOOKUP(E86,VIP!$A$2:$O20729,7,FALSE)</f>
        <v>Si</v>
      </c>
      <c r="I86" s="132" t="str">
        <f>VLOOKUP(E86,VIP!$A$2:$O12694,8,FALSE)</f>
        <v>Si</v>
      </c>
      <c r="J86" s="132" t="str">
        <f>VLOOKUP(E86,VIP!$A$2:$O12644,8,FALSE)</f>
        <v>Si</v>
      </c>
      <c r="K86" s="132" t="str">
        <f>VLOOKUP(E86,VIP!$A$2:$O16218,6,0)</f>
        <v>NO</v>
      </c>
      <c r="L86" s="138" t="s">
        <v>2213</v>
      </c>
      <c r="M86" s="94" t="s">
        <v>2438</v>
      </c>
      <c r="N86" s="94" t="s">
        <v>2444</v>
      </c>
      <c r="O86" s="132" t="s">
        <v>2446</v>
      </c>
      <c r="P86" s="138"/>
      <c r="Q86" s="94" t="s">
        <v>2213</v>
      </c>
    </row>
    <row r="87" spans="1:17" s="121" customFormat="1" ht="18" x14ac:dyDescent="0.25">
      <c r="A87" s="132" t="str">
        <f>VLOOKUP(E87,'LISTADO ATM'!$A$2:$C$901,3,0)</f>
        <v>NORTE</v>
      </c>
      <c r="B87" s="124" t="s">
        <v>2680</v>
      </c>
      <c r="C87" s="95">
        <v>44441.333333333336</v>
      </c>
      <c r="D87" s="95" t="s">
        <v>2460</v>
      </c>
      <c r="E87" s="124">
        <v>636</v>
      </c>
      <c r="F87" s="132" t="str">
        <f>VLOOKUP(E87,VIP!$A$2:$O15767,2,0)</f>
        <v>DRBR110</v>
      </c>
      <c r="G87" s="132" t="str">
        <f>VLOOKUP(E87,'LISTADO ATM'!$A$2:$B$900,2,0)</f>
        <v xml:space="preserve">ATM Oficina Tamboríl </v>
      </c>
      <c r="H87" s="132" t="str">
        <f>VLOOKUP(E87,VIP!$A$2:$O20728,7,FALSE)</f>
        <v>Si</v>
      </c>
      <c r="I87" s="132" t="str">
        <f>VLOOKUP(E87,VIP!$A$2:$O12693,8,FALSE)</f>
        <v>Si</v>
      </c>
      <c r="J87" s="132" t="str">
        <f>VLOOKUP(E87,VIP!$A$2:$O12643,8,FALSE)</f>
        <v>Si</v>
      </c>
      <c r="K87" s="132" t="str">
        <f>VLOOKUP(E87,VIP!$A$2:$O16217,6,0)</f>
        <v>SI</v>
      </c>
      <c r="L87" s="138" t="s">
        <v>2434</v>
      </c>
      <c r="M87" s="147" t="s">
        <v>2533</v>
      </c>
      <c r="N87" s="94" t="s">
        <v>2444</v>
      </c>
      <c r="O87" s="132" t="s">
        <v>2639</v>
      </c>
      <c r="P87" s="138"/>
      <c r="Q87" s="148">
        <v>44441.450694444444</v>
      </c>
    </row>
    <row r="88" spans="1:17" s="121" customFormat="1" ht="18" x14ac:dyDescent="0.25">
      <c r="A88" s="132" t="str">
        <f>VLOOKUP(E88,'LISTADO ATM'!$A$2:$C$901,3,0)</f>
        <v>NORTE</v>
      </c>
      <c r="B88" s="124" t="s">
        <v>2679</v>
      </c>
      <c r="C88" s="95">
        <v>44441.367662037039</v>
      </c>
      <c r="D88" s="95" t="s">
        <v>2174</v>
      </c>
      <c r="E88" s="124">
        <v>520</v>
      </c>
      <c r="F88" s="132" t="str">
        <f>VLOOKUP(E88,VIP!$A$2:$O15766,2,0)</f>
        <v>DRBR520</v>
      </c>
      <c r="G88" s="132" t="str">
        <f>VLOOKUP(E88,'LISTADO ATM'!$A$2:$B$900,2,0)</f>
        <v xml:space="preserve">ATM Cooperativa Navarrete (COOPNAVA) </v>
      </c>
      <c r="H88" s="132" t="str">
        <f>VLOOKUP(E88,VIP!$A$2:$O20727,7,FALSE)</f>
        <v>Si</v>
      </c>
      <c r="I88" s="132" t="str">
        <f>VLOOKUP(E88,VIP!$A$2:$O12692,8,FALSE)</f>
        <v>Si</v>
      </c>
      <c r="J88" s="132" t="str">
        <f>VLOOKUP(E88,VIP!$A$2:$O12642,8,FALSE)</f>
        <v>Si</v>
      </c>
      <c r="K88" s="132" t="str">
        <f>VLOOKUP(E88,VIP!$A$2:$O16216,6,0)</f>
        <v>NO</v>
      </c>
      <c r="L88" s="138" t="s">
        <v>2213</v>
      </c>
      <c r="M88" s="147" t="s">
        <v>2533</v>
      </c>
      <c r="N88" s="94" t="s">
        <v>2444</v>
      </c>
      <c r="O88" s="132" t="s">
        <v>2446</v>
      </c>
      <c r="P88" s="138"/>
      <c r="Q88" s="148">
        <v>44441.435416666667</v>
      </c>
    </row>
    <row r="89" spans="1:17" s="121" customFormat="1" ht="18" x14ac:dyDescent="0.25">
      <c r="A89" s="132" t="str">
        <f>VLOOKUP(E89,'LISTADO ATM'!$A$2:$C$901,3,0)</f>
        <v>SUR</v>
      </c>
      <c r="B89" s="124" t="s">
        <v>2678</v>
      </c>
      <c r="C89" s="95">
        <v>44441.371782407405</v>
      </c>
      <c r="D89" s="95" t="s">
        <v>2174</v>
      </c>
      <c r="E89" s="124">
        <v>780</v>
      </c>
      <c r="F89" s="132" t="str">
        <f>VLOOKUP(E89,VIP!$A$2:$O15765,2,0)</f>
        <v>DRBR041</v>
      </c>
      <c r="G89" s="132" t="str">
        <f>VLOOKUP(E89,'LISTADO ATM'!$A$2:$B$900,2,0)</f>
        <v xml:space="preserve">ATM Oficina Barahona I </v>
      </c>
      <c r="H89" s="132" t="str">
        <f>VLOOKUP(E89,VIP!$A$2:$O20726,7,FALSE)</f>
        <v>Si</v>
      </c>
      <c r="I89" s="132" t="str">
        <f>VLOOKUP(E89,VIP!$A$2:$O12691,8,FALSE)</f>
        <v>Si</v>
      </c>
      <c r="J89" s="132" t="str">
        <f>VLOOKUP(E89,VIP!$A$2:$O12641,8,FALSE)</f>
        <v>Si</v>
      </c>
      <c r="K89" s="132" t="str">
        <f>VLOOKUP(E89,VIP!$A$2:$O16215,6,0)</f>
        <v>SI</v>
      </c>
      <c r="L89" s="138" t="s">
        <v>2213</v>
      </c>
      <c r="M89" s="94" t="s">
        <v>2438</v>
      </c>
      <c r="N89" s="94" t="s">
        <v>2444</v>
      </c>
      <c r="O89" s="132" t="s">
        <v>2446</v>
      </c>
      <c r="P89" s="138"/>
      <c r="Q89" s="94" t="s">
        <v>2213</v>
      </c>
    </row>
    <row r="90" spans="1:17" s="121" customFormat="1" ht="18" x14ac:dyDescent="0.25">
      <c r="A90" s="132" t="str">
        <f>VLOOKUP(E90,'LISTADO ATM'!$A$2:$C$901,3,0)</f>
        <v>DISTRITO NACIONAL</v>
      </c>
      <c r="B90" s="124" t="s">
        <v>2677</v>
      </c>
      <c r="C90" s="95">
        <v>44441.378668981481</v>
      </c>
      <c r="D90" s="95" t="s">
        <v>2441</v>
      </c>
      <c r="E90" s="124">
        <v>574</v>
      </c>
      <c r="F90" s="132" t="str">
        <f>VLOOKUP(E90,VIP!$A$2:$O15764,2,0)</f>
        <v>DRBR080</v>
      </c>
      <c r="G90" s="132" t="str">
        <f>VLOOKUP(E90,'LISTADO ATM'!$A$2:$B$900,2,0)</f>
        <v xml:space="preserve">ATM Club Obras Públicas </v>
      </c>
      <c r="H90" s="132" t="str">
        <f>VLOOKUP(E90,VIP!$A$2:$O20725,7,FALSE)</f>
        <v>Si</v>
      </c>
      <c r="I90" s="132" t="str">
        <f>VLOOKUP(E90,VIP!$A$2:$O12690,8,FALSE)</f>
        <v>Si</v>
      </c>
      <c r="J90" s="132" t="str">
        <f>VLOOKUP(E90,VIP!$A$2:$O12640,8,FALSE)</f>
        <v>Si</v>
      </c>
      <c r="K90" s="132" t="str">
        <f>VLOOKUP(E90,VIP!$A$2:$O16214,6,0)</f>
        <v>NO</v>
      </c>
      <c r="L90" s="138" t="s">
        <v>2410</v>
      </c>
      <c r="M90" s="94" t="s">
        <v>2438</v>
      </c>
      <c r="N90" s="94" t="s">
        <v>2444</v>
      </c>
      <c r="O90" s="132" t="s">
        <v>2445</v>
      </c>
      <c r="P90" s="138"/>
      <c r="Q90" s="94" t="s">
        <v>2410</v>
      </c>
    </row>
    <row r="91" spans="1:17" s="121" customFormat="1" ht="18" x14ac:dyDescent="0.25">
      <c r="A91" s="132" t="str">
        <f>VLOOKUP(E91,'LISTADO ATM'!$A$2:$C$901,3,0)</f>
        <v>DISTRITO NACIONAL</v>
      </c>
      <c r="B91" s="124" t="s">
        <v>2676</v>
      </c>
      <c r="C91" s="95">
        <v>44441.380173611113</v>
      </c>
      <c r="D91" s="95" t="s">
        <v>2174</v>
      </c>
      <c r="E91" s="124">
        <v>835</v>
      </c>
      <c r="F91" s="132" t="str">
        <f>VLOOKUP(E91,VIP!$A$2:$O15763,2,0)</f>
        <v>DRBR835</v>
      </c>
      <c r="G91" s="132" t="str">
        <f>VLOOKUP(E91,'LISTADO ATM'!$A$2:$B$900,2,0)</f>
        <v xml:space="preserve">ATM UNP Megacentro </v>
      </c>
      <c r="H91" s="132" t="str">
        <f>VLOOKUP(E91,VIP!$A$2:$O20724,7,FALSE)</f>
        <v>Si</v>
      </c>
      <c r="I91" s="132" t="str">
        <f>VLOOKUP(E91,VIP!$A$2:$O12689,8,FALSE)</f>
        <v>Si</v>
      </c>
      <c r="J91" s="132" t="str">
        <f>VLOOKUP(E91,VIP!$A$2:$O12639,8,FALSE)</f>
        <v>Si</v>
      </c>
      <c r="K91" s="132" t="str">
        <f>VLOOKUP(E91,VIP!$A$2:$O16213,6,0)</f>
        <v>SI</v>
      </c>
      <c r="L91" s="138" t="s">
        <v>2213</v>
      </c>
      <c r="M91" s="94" t="s">
        <v>2438</v>
      </c>
      <c r="N91" s="94" t="s">
        <v>2444</v>
      </c>
      <c r="O91" s="132" t="s">
        <v>2446</v>
      </c>
      <c r="P91" s="138"/>
      <c r="Q91" s="94" t="s">
        <v>2213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2675</v>
      </c>
      <c r="C92" s="95">
        <v>44441.381747685184</v>
      </c>
      <c r="D92" s="95" t="s">
        <v>2174</v>
      </c>
      <c r="E92" s="124">
        <v>149</v>
      </c>
      <c r="F92" s="132" t="str">
        <f>VLOOKUP(E92,VIP!$A$2:$O15762,2,0)</f>
        <v>DRBR149</v>
      </c>
      <c r="G92" s="132" t="str">
        <f>VLOOKUP(E92,'LISTADO ATM'!$A$2:$B$900,2,0)</f>
        <v>ATM Estación Metro Concepción</v>
      </c>
      <c r="H92" s="132" t="str">
        <f>VLOOKUP(E92,VIP!$A$2:$O20723,7,FALSE)</f>
        <v>N/A</v>
      </c>
      <c r="I92" s="132" t="str">
        <f>VLOOKUP(E92,VIP!$A$2:$O12688,8,FALSE)</f>
        <v>N/A</v>
      </c>
      <c r="J92" s="132" t="str">
        <f>VLOOKUP(E92,VIP!$A$2:$O12638,8,FALSE)</f>
        <v>N/A</v>
      </c>
      <c r="K92" s="132" t="str">
        <f>VLOOKUP(E92,VIP!$A$2:$O16212,6,0)</f>
        <v>N/A</v>
      </c>
      <c r="L92" s="138" t="s">
        <v>2456</v>
      </c>
      <c r="M92" s="94" t="s">
        <v>2438</v>
      </c>
      <c r="N92" s="94" t="s">
        <v>2444</v>
      </c>
      <c r="O92" s="132" t="s">
        <v>2446</v>
      </c>
      <c r="P92" s="138"/>
      <c r="Q92" s="94" t="s">
        <v>2456</v>
      </c>
    </row>
    <row r="93" spans="1:17" s="121" customFormat="1" ht="18" x14ac:dyDescent="0.25">
      <c r="A93" s="132" t="str">
        <f>VLOOKUP(E93,'LISTADO ATM'!$A$2:$C$901,3,0)</f>
        <v>SUR</v>
      </c>
      <c r="B93" s="124" t="s">
        <v>2674</v>
      </c>
      <c r="C93" s="95">
        <v>44441.414930555555</v>
      </c>
      <c r="D93" s="95" t="s">
        <v>2174</v>
      </c>
      <c r="E93" s="124">
        <v>360</v>
      </c>
      <c r="F93" s="132" t="str">
        <f>VLOOKUP(E93,VIP!$A$2:$O15761,2,0)</f>
        <v>DRBR360</v>
      </c>
      <c r="G93" s="132" t="str">
        <f>VLOOKUP(E93,'LISTADO ATM'!$A$2:$B$900,2,0)</f>
        <v>ATM Ayuntamiento Guayabal</v>
      </c>
      <c r="H93" s="132" t="str">
        <f>VLOOKUP(E93,VIP!$A$2:$O20722,7,FALSE)</f>
        <v>si</v>
      </c>
      <c r="I93" s="132" t="str">
        <f>VLOOKUP(E93,VIP!$A$2:$O12687,8,FALSE)</f>
        <v>si</v>
      </c>
      <c r="J93" s="132" t="str">
        <f>VLOOKUP(E93,VIP!$A$2:$O12637,8,FALSE)</f>
        <v>si</v>
      </c>
      <c r="K93" s="132" t="str">
        <f>VLOOKUP(E93,VIP!$A$2:$O16211,6,0)</f>
        <v>NO</v>
      </c>
      <c r="L93" s="138" t="s">
        <v>2213</v>
      </c>
      <c r="M93" s="147" t="s">
        <v>2533</v>
      </c>
      <c r="N93" s="94" t="s">
        <v>2444</v>
      </c>
      <c r="O93" s="132" t="s">
        <v>2446</v>
      </c>
      <c r="P93" s="138"/>
      <c r="Q93" s="148">
        <v>44441.433333333334</v>
      </c>
    </row>
    <row r="94" spans="1:17" s="121" customFormat="1" ht="18" x14ac:dyDescent="0.25">
      <c r="A94" s="132" t="str">
        <f>VLOOKUP(E94,'LISTADO ATM'!$A$2:$C$901,3,0)</f>
        <v>SUR</v>
      </c>
      <c r="B94" s="124" t="s">
        <v>2673</v>
      </c>
      <c r="C94" s="95">
        <v>44441.416319444441</v>
      </c>
      <c r="D94" s="95" t="s">
        <v>2174</v>
      </c>
      <c r="E94" s="124">
        <v>968</v>
      </c>
      <c r="F94" s="132" t="str">
        <f>VLOOKUP(E94,VIP!$A$2:$O15760,2,0)</f>
        <v>DRBR24I</v>
      </c>
      <c r="G94" s="132" t="str">
        <f>VLOOKUP(E94,'LISTADO ATM'!$A$2:$B$900,2,0)</f>
        <v xml:space="preserve">ATM UNP Mercado Baní </v>
      </c>
      <c r="H94" s="132" t="str">
        <f>VLOOKUP(E94,VIP!$A$2:$O20721,7,FALSE)</f>
        <v>Si</v>
      </c>
      <c r="I94" s="132" t="str">
        <f>VLOOKUP(E94,VIP!$A$2:$O12686,8,FALSE)</f>
        <v>Si</v>
      </c>
      <c r="J94" s="132" t="str">
        <f>VLOOKUP(E94,VIP!$A$2:$O12636,8,FALSE)</f>
        <v>Si</v>
      </c>
      <c r="K94" s="132" t="str">
        <f>VLOOKUP(E94,VIP!$A$2:$O16210,6,0)</f>
        <v>SI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</row>
    <row r="95" spans="1:17" s="121" customFormat="1" ht="18" x14ac:dyDescent="0.25">
      <c r="A95" s="132" t="str">
        <f>VLOOKUP(E95,'LISTADO ATM'!$A$2:$C$901,3,0)</f>
        <v>SUR</v>
      </c>
      <c r="B95" s="124" t="s">
        <v>2672</v>
      </c>
      <c r="C95" s="95">
        <v>44441.418715277781</v>
      </c>
      <c r="D95" s="95" t="s">
        <v>2174</v>
      </c>
      <c r="E95" s="124">
        <v>137</v>
      </c>
      <c r="F95" s="132" t="str">
        <f>VLOOKUP(E95,VIP!$A$2:$O15759,2,0)</f>
        <v>DRBR137</v>
      </c>
      <c r="G95" s="132" t="str">
        <f>VLOOKUP(E95,'LISTADO ATM'!$A$2:$B$900,2,0)</f>
        <v xml:space="preserve">ATM Oficina Nizao </v>
      </c>
      <c r="H95" s="132" t="str">
        <f>VLOOKUP(E95,VIP!$A$2:$O20720,7,FALSE)</f>
        <v>Si</v>
      </c>
      <c r="I95" s="132" t="str">
        <f>VLOOKUP(E95,VIP!$A$2:$O12685,8,FALSE)</f>
        <v>Si</v>
      </c>
      <c r="J95" s="132" t="str">
        <f>VLOOKUP(E95,VIP!$A$2:$O12635,8,FALSE)</f>
        <v>Si</v>
      </c>
      <c r="K95" s="132" t="str">
        <f>VLOOKUP(E95,VIP!$A$2:$O16209,6,0)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94" t="s">
        <v>2213</v>
      </c>
    </row>
    <row r="96" spans="1:17" s="121" customFormat="1" ht="18" x14ac:dyDescent="0.25">
      <c r="A96" s="132" t="str">
        <f>VLOOKUP(E96,'LISTADO ATM'!$A$2:$C$901,3,0)</f>
        <v>DISTRITO NACIONAL</v>
      </c>
      <c r="B96" s="124" t="s">
        <v>2671</v>
      </c>
      <c r="C96" s="95">
        <v>44441.420324074075</v>
      </c>
      <c r="D96" s="95" t="s">
        <v>2174</v>
      </c>
      <c r="E96" s="124">
        <v>718</v>
      </c>
      <c r="F96" s="132" t="str">
        <f>VLOOKUP(E96,VIP!$A$2:$O15758,2,0)</f>
        <v>DRBR24Y</v>
      </c>
      <c r="G96" s="132" t="str">
        <f>VLOOKUP(E96,'LISTADO ATM'!$A$2:$B$900,2,0)</f>
        <v xml:space="preserve">ATM Feria Ganadera </v>
      </c>
      <c r="H96" s="132" t="str">
        <f>VLOOKUP(E96,VIP!$A$2:$O20719,7,FALSE)</f>
        <v>Si</v>
      </c>
      <c r="I96" s="132" t="str">
        <f>VLOOKUP(E96,VIP!$A$2:$O12684,8,FALSE)</f>
        <v>Si</v>
      </c>
      <c r="J96" s="132" t="str">
        <f>VLOOKUP(E96,VIP!$A$2:$O12634,8,FALSE)</f>
        <v>Si</v>
      </c>
      <c r="K96" s="132" t="str">
        <f>VLOOKUP(E96,VIP!$A$2:$O16208,6,0)</f>
        <v>NO</v>
      </c>
      <c r="L96" s="138" t="s">
        <v>2213</v>
      </c>
      <c r="M96" s="147" t="s">
        <v>2533</v>
      </c>
      <c r="N96" s="94" t="s">
        <v>2444</v>
      </c>
      <c r="O96" s="132" t="s">
        <v>2446</v>
      </c>
      <c r="P96" s="138"/>
      <c r="Q96" s="148">
        <v>44441.435416666667</v>
      </c>
    </row>
    <row r="97" spans="1:17" s="121" customFormat="1" ht="18" x14ac:dyDescent="0.25">
      <c r="A97" s="132" t="str">
        <f>VLOOKUP(E97,'LISTADO ATM'!$A$2:$C$901,3,0)</f>
        <v>DISTRITO NACIONAL</v>
      </c>
      <c r="B97" s="124">
        <v>3336011355</v>
      </c>
      <c r="C97" s="95">
        <v>44441.427581018521</v>
      </c>
      <c r="D97" s="95" t="s">
        <v>2441</v>
      </c>
      <c r="E97" s="124">
        <v>696</v>
      </c>
      <c r="F97" s="132" t="str">
        <f>VLOOKUP(E97,VIP!$A$2:$O15773,2,0)</f>
        <v>DRBR696</v>
      </c>
      <c r="G97" s="132" t="str">
        <f>VLOOKUP(E97,'LISTADO ATM'!$A$2:$B$900,2,0)</f>
        <v>ATM Olé Jacobo Majluta</v>
      </c>
      <c r="H97" s="132" t="str">
        <f>VLOOKUP(E97,VIP!$A$2:$O20734,7,FALSE)</f>
        <v>Si</v>
      </c>
      <c r="I97" s="132" t="str">
        <f>VLOOKUP(E97,VIP!$A$2:$O12699,8,FALSE)</f>
        <v>Si</v>
      </c>
      <c r="J97" s="132" t="str">
        <f>VLOOKUP(E97,VIP!$A$2:$O12649,8,FALSE)</f>
        <v>Si</v>
      </c>
      <c r="K97" s="132" t="str">
        <f>VLOOKUP(E97,VIP!$A$2:$O16223,6,0)</f>
        <v>NO</v>
      </c>
      <c r="L97" s="138" t="s">
        <v>2410</v>
      </c>
      <c r="M97" s="94" t="s">
        <v>2438</v>
      </c>
      <c r="N97" s="94" t="s">
        <v>2444</v>
      </c>
      <c r="O97" s="132" t="s">
        <v>2445</v>
      </c>
      <c r="P97" s="138"/>
      <c r="Q97" s="94" t="s">
        <v>2410</v>
      </c>
    </row>
    <row r="98" spans="1:17" s="121" customFormat="1" ht="18" x14ac:dyDescent="0.25">
      <c r="A98" s="132" t="str">
        <f>VLOOKUP(E98,'LISTADO ATM'!$A$2:$C$901,3,0)</f>
        <v>NORTE</v>
      </c>
      <c r="B98" s="124">
        <v>3336011361</v>
      </c>
      <c r="C98" s="95">
        <v>44441.429293981484</v>
      </c>
      <c r="D98" s="95" t="s">
        <v>2460</v>
      </c>
      <c r="E98" s="124">
        <v>144</v>
      </c>
      <c r="F98" s="132" t="str">
        <f>VLOOKUP(E98,VIP!$A$2:$O15772,2,0)</f>
        <v>DRBR144</v>
      </c>
      <c r="G98" s="132" t="str">
        <f>VLOOKUP(E98,'LISTADO ATM'!$A$2:$B$900,2,0)</f>
        <v xml:space="preserve">ATM Oficina Villa Altagracia </v>
      </c>
      <c r="H98" s="132" t="str">
        <f>VLOOKUP(E98,VIP!$A$2:$O20733,7,FALSE)</f>
        <v>Si</v>
      </c>
      <c r="I98" s="132" t="str">
        <f>VLOOKUP(E98,VIP!$A$2:$O12698,8,FALSE)</f>
        <v>Si</v>
      </c>
      <c r="J98" s="132" t="str">
        <f>VLOOKUP(E98,VIP!$A$2:$O12648,8,FALSE)</f>
        <v>Si</v>
      </c>
      <c r="K98" s="132" t="str">
        <f>VLOOKUP(E98,VIP!$A$2:$O16222,6,0)</f>
        <v>SI</v>
      </c>
      <c r="L98" s="138" t="s">
        <v>2410</v>
      </c>
      <c r="M98" s="94" t="s">
        <v>2438</v>
      </c>
      <c r="N98" s="94" t="s">
        <v>2444</v>
      </c>
      <c r="O98" s="132" t="s">
        <v>2639</v>
      </c>
      <c r="P98" s="138"/>
      <c r="Q98" s="94" t="s">
        <v>2410</v>
      </c>
    </row>
    <row r="99" spans="1:17" s="121" customFormat="1" ht="18" x14ac:dyDescent="0.25">
      <c r="A99" s="132" t="str">
        <f>VLOOKUP(E99,'LISTADO ATM'!$A$2:$C$901,3,0)</f>
        <v>DISTRITO NACIONAL</v>
      </c>
      <c r="B99" s="124">
        <v>3336011379</v>
      </c>
      <c r="C99" s="95">
        <v>44441.43414351852</v>
      </c>
      <c r="D99" s="95" t="s">
        <v>2441</v>
      </c>
      <c r="E99" s="124">
        <v>648</v>
      </c>
      <c r="F99" s="132" t="str">
        <f>VLOOKUP(E99,VIP!$A$2:$O15771,2,0)</f>
        <v>DRBR190</v>
      </c>
      <c r="G99" s="132" t="str">
        <f>VLOOKUP(E99,'LISTADO ATM'!$A$2:$B$900,2,0)</f>
        <v xml:space="preserve">ATM Hermandad de Pensionados </v>
      </c>
      <c r="H99" s="132" t="str">
        <f>VLOOKUP(E99,VIP!$A$2:$O20732,7,FALSE)</f>
        <v>Si</v>
      </c>
      <c r="I99" s="132" t="str">
        <f>VLOOKUP(E99,VIP!$A$2:$O12697,8,FALSE)</f>
        <v>No</v>
      </c>
      <c r="J99" s="132" t="str">
        <f>VLOOKUP(E99,VIP!$A$2:$O12647,8,FALSE)</f>
        <v>No</v>
      </c>
      <c r="K99" s="132" t="str">
        <f>VLOOKUP(E99,VIP!$A$2:$O16221,6,0)</f>
        <v>NO</v>
      </c>
      <c r="L99" s="138" t="s">
        <v>2410</v>
      </c>
      <c r="M99" s="94" t="s">
        <v>2438</v>
      </c>
      <c r="N99" s="94" t="s">
        <v>2444</v>
      </c>
      <c r="O99" s="132" t="s">
        <v>2445</v>
      </c>
      <c r="P99" s="138"/>
      <c r="Q99" s="94" t="s">
        <v>2410</v>
      </c>
    </row>
    <row r="100" spans="1:17" s="121" customFormat="1" ht="18" x14ac:dyDescent="0.25">
      <c r="A100" s="132" t="str">
        <f>VLOOKUP(E100,'LISTADO ATM'!$A$2:$C$901,3,0)</f>
        <v>NORTE</v>
      </c>
      <c r="B100" s="124">
        <v>3336011391</v>
      </c>
      <c r="C100" s="95">
        <v>44441.436342592591</v>
      </c>
      <c r="D100" s="95" t="s">
        <v>2460</v>
      </c>
      <c r="E100" s="124">
        <v>142</v>
      </c>
      <c r="F100" s="132" t="str">
        <f>VLOOKUP(E100,VIP!$A$2:$O15770,2,0)</f>
        <v>DRBR142</v>
      </c>
      <c r="G100" s="132" t="str">
        <f>VLOOKUP(E100,'LISTADO ATM'!$A$2:$B$900,2,0)</f>
        <v xml:space="preserve">ATM Centro de Caja Galerías Bonao </v>
      </c>
      <c r="H100" s="132" t="str">
        <f>VLOOKUP(E100,VIP!$A$2:$O20731,7,FALSE)</f>
        <v>Si</v>
      </c>
      <c r="I100" s="132" t="str">
        <f>VLOOKUP(E100,VIP!$A$2:$O12696,8,FALSE)</f>
        <v>Si</v>
      </c>
      <c r="J100" s="132" t="str">
        <f>VLOOKUP(E100,VIP!$A$2:$O12646,8,FALSE)</f>
        <v>Si</v>
      </c>
      <c r="K100" s="132" t="str">
        <f>VLOOKUP(E100,VIP!$A$2:$O16220,6,0)</f>
        <v>SI</v>
      </c>
      <c r="L100" s="138" t="s">
        <v>2410</v>
      </c>
      <c r="M100" s="94" t="s">
        <v>2438</v>
      </c>
      <c r="N100" s="94" t="s">
        <v>2444</v>
      </c>
      <c r="O100" s="132" t="s">
        <v>2639</v>
      </c>
      <c r="P100" s="138"/>
      <c r="Q100" s="94" t="s">
        <v>2410</v>
      </c>
    </row>
    <row r="101" spans="1:17" s="121" customFormat="1" ht="18" x14ac:dyDescent="0.25">
      <c r="A101" s="132" t="str">
        <f>VLOOKUP(E101,'LISTADO ATM'!$A$2:$C$901,3,0)</f>
        <v>NORTE</v>
      </c>
      <c r="B101" s="124">
        <v>3336011394</v>
      </c>
      <c r="C101" s="95">
        <v>44441.437696759262</v>
      </c>
      <c r="D101" s="95" t="s">
        <v>2623</v>
      </c>
      <c r="E101" s="124">
        <v>760</v>
      </c>
      <c r="F101" s="132" t="str">
        <f>VLOOKUP(E101,VIP!$A$2:$O15769,2,0)</f>
        <v>DRBR760</v>
      </c>
      <c r="G101" s="132" t="str">
        <f>VLOOKUP(E101,'LISTADO ATM'!$A$2:$B$900,2,0)</f>
        <v xml:space="preserve">ATM UNP Cruce Guayacanes (Mao) </v>
      </c>
      <c r="H101" s="132" t="str">
        <f>VLOOKUP(E101,VIP!$A$2:$O20730,7,FALSE)</f>
        <v>Si</v>
      </c>
      <c r="I101" s="132" t="str">
        <f>VLOOKUP(E101,VIP!$A$2:$O12695,8,FALSE)</f>
        <v>Si</v>
      </c>
      <c r="J101" s="132" t="str">
        <f>VLOOKUP(E101,VIP!$A$2:$O12645,8,FALSE)</f>
        <v>Si</v>
      </c>
      <c r="K101" s="132" t="str">
        <f>VLOOKUP(E101,VIP!$A$2:$O16219,6,0)</f>
        <v>NO</v>
      </c>
      <c r="L101" s="138" t="s">
        <v>2410</v>
      </c>
      <c r="M101" s="94" t="s">
        <v>2438</v>
      </c>
      <c r="N101" s="94" t="s">
        <v>2444</v>
      </c>
      <c r="O101" s="132" t="s">
        <v>2624</v>
      </c>
      <c r="P101" s="138"/>
      <c r="Q101" s="94" t="s">
        <v>2410</v>
      </c>
    </row>
    <row r="102" spans="1:17" s="121" customFormat="1" ht="18" x14ac:dyDescent="0.25">
      <c r="A102" s="132" t="str">
        <f>VLOOKUP(E102,'LISTADO ATM'!$A$2:$C$901,3,0)</f>
        <v>NORTE</v>
      </c>
      <c r="B102" s="124">
        <v>3336011479</v>
      </c>
      <c r="C102" s="95">
        <v>44441.463113425925</v>
      </c>
      <c r="D102" s="95" t="s">
        <v>2175</v>
      </c>
      <c r="E102" s="124">
        <v>747</v>
      </c>
      <c r="F102" s="132" t="str">
        <f>VLOOKUP(E102,VIP!$A$2:$O15757,2,0)</f>
        <v>DRBR200</v>
      </c>
      <c r="G102" s="132" t="str">
        <f>VLOOKUP(E102,'LISTADO ATM'!$A$2:$B$900,2,0)</f>
        <v xml:space="preserve">ATM Club BR (Santiago) </v>
      </c>
      <c r="H102" s="132" t="str">
        <f>VLOOKUP(E102,VIP!$A$2:$O20718,7,FALSE)</f>
        <v>Si</v>
      </c>
      <c r="I102" s="132" t="str">
        <f>VLOOKUP(E102,VIP!$A$2:$O12683,8,FALSE)</f>
        <v>Si</v>
      </c>
      <c r="J102" s="132" t="str">
        <f>VLOOKUP(E102,VIP!$A$2:$O12633,8,FALSE)</f>
        <v>Si</v>
      </c>
      <c r="K102" s="132" t="str">
        <f>VLOOKUP(E102,VIP!$A$2:$O16207,6,0)</f>
        <v>SI</v>
      </c>
      <c r="L102" s="138" t="s">
        <v>2213</v>
      </c>
      <c r="M102" s="94" t="s">
        <v>2438</v>
      </c>
      <c r="N102" s="94" t="s">
        <v>2444</v>
      </c>
      <c r="O102" s="132" t="s">
        <v>2682</v>
      </c>
      <c r="P102" s="138"/>
      <c r="Q102" s="94" t="s">
        <v>2213</v>
      </c>
    </row>
    <row r="103" spans="1:17" s="121" customFormat="1" ht="18" x14ac:dyDescent="0.25">
      <c r="A103" s="132" t="e">
        <f>VLOOKUP(E103,'LISTADO ATM'!$A$2:$C$901,3,0)</f>
        <v>#N/A</v>
      </c>
      <c r="B103" s="124"/>
      <c r="C103" s="95"/>
      <c r="D103" s="95"/>
      <c r="E103" s="124"/>
      <c r="F103" s="132" t="e">
        <f>VLOOKUP(E103,VIP!$A$2:$O15758,2,0)</f>
        <v>#N/A</v>
      </c>
      <c r="G103" s="132" t="e">
        <f>VLOOKUP(E103,'LISTADO ATM'!$A$2:$B$900,2,0)</f>
        <v>#N/A</v>
      </c>
      <c r="H103" s="132" t="e">
        <f>VLOOKUP(E103,VIP!$A$2:$O20719,7,FALSE)</f>
        <v>#N/A</v>
      </c>
      <c r="I103" s="132" t="e">
        <f>VLOOKUP(E103,VIP!$A$2:$O12684,8,FALSE)</f>
        <v>#N/A</v>
      </c>
      <c r="J103" s="132" t="e">
        <f>VLOOKUP(E103,VIP!$A$2:$O12634,8,FALSE)</f>
        <v>#N/A</v>
      </c>
      <c r="K103" s="132" t="e">
        <f>VLOOKUP(E103,VIP!$A$2:$O16208,6,0)</f>
        <v>#N/A</v>
      </c>
      <c r="L103" s="138"/>
      <c r="M103" s="94" t="s">
        <v>2438</v>
      </c>
      <c r="N103" s="94" t="s">
        <v>2444</v>
      </c>
      <c r="O103" s="132"/>
      <c r="P103" s="138"/>
      <c r="Q103" s="94"/>
    </row>
    <row r="104" spans="1:17" s="121" customFormat="1" ht="18" x14ac:dyDescent="0.25">
      <c r="A104" s="132" t="str">
        <f>VLOOKUP(E104,'LISTADO ATM'!$A$2:$C$901,3,0)</f>
        <v>DISTRITO NACIONAL</v>
      </c>
      <c r="B104" s="124">
        <v>3336012096</v>
      </c>
      <c r="C104" s="95">
        <v>44441.599039351851</v>
      </c>
      <c r="D104" s="95" t="s">
        <v>2460</v>
      </c>
      <c r="E104" s="124">
        <v>567</v>
      </c>
      <c r="F104" s="132" t="str">
        <f>VLOOKUP(E104,VIP!$A$2:$O15759,2,0)</f>
        <v>DRBR015</v>
      </c>
      <c r="G104" s="132" t="str">
        <f>VLOOKUP(E104,'LISTADO ATM'!$A$2:$B$900,2,0)</f>
        <v xml:space="preserve">ATM Oficina Máximo Gómez </v>
      </c>
      <c r="H104" s="132" t="str">
        <f>VLOOKUP(E104,VIP!$A$2:$O20720,7,FALSE)</f>
        <v>Si</v>
      </c>
      <c r="I104" s="132" t="str">
        <f>VLOOKUP(E104,VIP!$A$2:$O12685,8,FALSE)</f>
        <v>Si</v>
      </c>
      <c r="J104" s="132" t="str">
        <f>VLOOKUP(E104,VIP!$A$2:$O12635,8,FALSE)</f>
        <v>Si</v>
      </c>
      <c r="K104" s="132" t="str">
        <f>VLOOKUP(E104,VIP!$A$2:$O16209,6,0)</f>
        <v>NO</v>
      </c>
      <c r="L104" s="138" t="s">
        <v>2683</v>
      </c>
      <c r="M104" s="94" t="s">
        <v>2438</v>
      </c>
      <c r="N104" s="94" t="s">
        <v>2444</v>
      </c>
      <c r="O104" s="132" t="s">
        <v>2639</v>
      </c>
      <c r="P104" s="138"/>
      <c r="Q104" s="94" t="s">
        <v>2683</v>
      </c>
    </row>
    <row r="105" spans="1:17" s="121" customFormat="1" ht="18" x14ac:dyDescent="0.25">
      <c r="A105" s="132" t="str">
        <f>VLOOKUP(E105,'LISTADO ATM'!$A$2:$C$901,3,0)</f>
        <v>NORTE</v>
      </c>
      <c r="B105" s="124">
        <v>3336012083</v>
      </c>
      <c r="C105" s="95">
        <v>44441.594293981485</v>
      </c>
      <c r="D105" s="95" t="s">
        <v>2623</v>
      </c>
      <c r="E105" s="124">
        <v>854</v>
      </c>
      <c r="F105" s="132" t="str">
        <f>VLOOKUP(E105,VIP!$A$2:$O15760,2,0)</f>
        <v>DRBR854</v>
      </c>
      <c r="G105" s="132" t="str">
        <f>VLOOKUP(E105,'LISTADO ATM'!$A$2:$B$900,2,0)</f>
        <v xml:space="preserve">ATM Centro Comercial Blanco Batista </v>
      </c>
      <c r="H105" s="132" t="str">
        <f>VLOOKUP(E105,VIP!$A$2:$O20721,7,FALSE)</f>
        <v>Si</v>
      </c>
      <c r="I105" s="132" t="str">
        <f>VLOOKUP(E105,VIP!$A$2:$O12686,8,FALSE)</f>
        <v>Si</v>
      </c>
      <c r="J105" s="132" t="str">
        <f>VLOOKUP(E105,VIP!$A$2:$O12636,8,FALSE)</f>
        <v>Si</v>
      </c>
      <c r="K105" s="132" t="str">
        <f>VLOOKUP(E105,VIP!$A$2:$O16210,6,0)</f>
        <v>NO</v>
      </c>
      <c r="L105" s="138" t="s">
        <v>2548</v>
      </c>
      <c r="M105" s="94" t="s">
        <v>2438</v>
      </c>
      <c r="N105" s="94" t="s">
        <v>2444</v>
      </c>
      <c r="O105" s="132" t="s">
        <v>2624</v>
      </c>
      <c r="P105" s="138"/>
      <c r="Q105" s="94" t="s">
        <v>2548</v>
      </c>
    </row>
    <row r="106" spans="1:17" s="121" customFormat="1" ht="18" x14ac:dyDescent="0.25">
      <c r="A106" s="132" t="str">
        <f>VLOOKUP(E106,'LISTADO ATM'!$A$2:$C$901,3,0)</f>
        <v>ESTE</v>
      </c>
      <c r="B106" s="124">
        <v>3336012045</v>
      </c>
      <c r="C106" s="95">
        <v>44441.578333333331</v>
      </c>
      <c r="D106" s="95" t="s">
        <v>2441</v>
      </c>
      <c r="E106" s="124">
        <v>963</v>
      </c>
      <c r="F106" s="132" t="str">
        <f>VLOOKUP(E106,VIP!$A$2:$O15761,2,0)</f>
        <v>DRBR963</v>
      </c>
      <c r="G106" s="132" t="str">
        <f>VLOOKUP(E106,'LISTADO ATM'!$A$2:$B$900,2,0)</f>
        <v xml:space="preserve">ATM Multiplaza La Romana </v>
      </c>
      <c r="H106" s="132" t="str">
        <f>VLOOKUP(E106,VIP!$A$2:$O20722,7,FALSE)</f>
        <v>Si</v>
      </c>
      <c r="I106" s="132" t="str">
        <f>VLOOKUP(E106,VIP!$A$2:$O12687,8,FALSE)</f>
        <v>Si</v>
      </c>
      <c r="J106" s="132" t="str">
        <f>VLOOKUP(E106,VIP!$A$2:$O12637,8,FALSE)</f>
        <v>Si</v>
      </c>
      <c r="K106" s="132" t="str">
        <f>VLOOKUP(E106,VIP!$A$2:$O16211,6,0)</f>
        <v>NO</v>
      </c>
      <c r="L106" s="138" t="s">
        <v>2410</v>
      </c>
      <c r="M106" s="94" t="s">
        <v>2438</v>
      </c>
      <c r="N106" s="94" t="s">
        <v>2444</v>
      </c>
      <c r="O106" s="132" t="s">
        <v>2445</v>
      </c>
      <c r="P106" s="138"/>
      <c r="Q106" s="94" t="s">
        <v>2410</v>
      </c>
    </row>
    <row r="107" spans="1:17" s="121" customFormat="1" ht="18" x14ac:dyDescent="0.25">
      <c r="A107" s="132" t="str">
        <f>VLOOKUP(E107,'LISTADO ATM'!$A$2:$C$901,3,0)</f>
        <v>NORTE</v>
      </c>
      <c r="B107" s="124">
        <v>3336012024</v>
      </c>
      <c r="C107" s="95">
        <v>44441.572314814817</v>
      </c>
      <c r="D107" s="95" t="s">
        <v>2460</v>
      </c>
      <c r="E107" s="124">
        <v>910</v>
      </c>
      <c r="F107" s="132" t="str">
        <f>VLOOKUP(E107,VIP!$A$2:$O15762,2,0)</f>
        <v>DRBR12A</v>
      </c>
      <c r="G107" s="132" t="str">
        <f>VLOOKUP(E107,'LISTADO ATM'!$A$2:$B$900,2,0)</f>
        <v xml:space="preserve">ATM Oficina El Sol II (Santiago) </v>
      </c>
      <c r="H107" s="132" t="str">
        <f>VLOOKUP(E107,VIP!$A$2:$O20723,7,FALSE)</f>
        <v>Si</v>
      </c>
      <c r="I107" s="132" t="str">
        <f>VLOOKUP(E107,VIP!$A$2:$O12688,8,FALSE)</f>
        <v>Si</v>
      </c>
      <c r="J107" s="132" t="str">
        <f>VLOOKUP(E107,VIP!$A$2:$O12638,8,FALSE)</f>
        <v>Si</v>
      </c>
      <c r="K107" s="132" t="str">
        <f>VLOOKUP(E107,VIP!$A$2:$O16212,6,0)</f>
        <v>SI</v>
      </c>
      <c r="L107" s="138" t="s">
        <v>2548</v>
      </c>
      <c r="M107" s="94" t="s">
        <v>2438</v>
      </c>
      <c r="N107" s="94" t="s">
        <v>2444</v>
      </c>
      <c r="O107" s="132" t="s">
        <v>2461</v>
      </c>
      <c r="P107" s="138"/>
      <c r="Q107" s="94" t="s">
        <v>2548</v>
      </c>
    </row>
    <row r="108" spans="1:17" s="121" customFormat="1" ht="18" x14ac:dyDescent="0.25">
      <c r="A108" s="132" t="str">
        <f>VLOOKUP(E108,'LISTADO ATM'!$A$2:$C$901,3,0)</f>
        <v>DISTRITO NACIONAL</v>
      </c>
      <c r="B108" s="124">
        <v>3336012023</v>
      </c>
      <c r="C108" s="95">
        <v>44441.571111111109</v>
      </c>
      <c r="D108" s="95" t="s">
        <v>2174</v>
      </c>
      <c r="E108" s="124">
        <v>686</v>
      </c>
      <c r="F108" s="132" t="str">
        <f>VLOOKUP(E108,VIP!$A$2:$O15763,2,0)</f>
        <v>DRBR686</v>
      </c>
      <c r="G108" s="132" t="str">
        <f>VLOOKUP(E108,'LISTADO ATM'!$A$2:$B$900,2,0)</f>
        <v>ATM Autoservicio Oficina Máximo Gómez</v>
      </c>
      <c r="H108" s="132" t="str">
        <f>VLOOKUP(E108,VIP!$A$2:$O20724,7,FALSE)</f>
        <v>Si</v>
      </c>
      <c r="I108" s="132" t="str">
        <f>VLOOKUP(E108,VIP!$A$2:$O12689,8,FALSE)</f>
        <v>Si</v>
      </c>
      <c r="J108" s="132" t="str">
        <f>VLOOKUP(E108,VIP!$A$2:$O12639,8,FALSE)</f>
        <v>Si</v>
      </c>
      <c r="K108" s="132" t="str">
        <f>VLOOKUP(E108,VIP!$A$2:$O16213,6,0)</f>
        <v>NO</v>
      </c>
      <c r="L108" s="138" t="s">
        <v>2213</v>
      </c>
      <c r="M108" s="94" t="s">
        <v>2438</v>
      </c>
      <c r="N108" s="94" t="s">
        <v>2444</v>
      </c>
      <c r="O108" s="132" t="s">
        <v>2446</v>
      </c>
      <c r="P108" s="138"/>
      <c r="Q108" s="94" t="s">
        <v>2213</v>
      </c>
    </row>
    <row r="109" spans="1:17" s="121" customFormat="1" ht="18" x14ac:dyDescent="0.25">
      <c r="A109" s="132" t="str">
        <f>VLOOKUP(E109,'LISTADO ATM'!$A$2:$C$901,3,0)</f>
        <v>DISTRITO NACIONAL</v>
      </c>
      <c r="B109" s="124">
        <v>3336012022</v>
      </c>
      <c r="C109" s="95">
        <v>44441.570636574077</v>
      </c>
      <c r="D109" s="95" t="s">
        <v>2174</v>
      </c>
      <c r="E109" s="124">
        <v>961</v>
      </c>
      <c r="F109" s="132" t="str">
        <f>VLOOKUP(E109,VIP!$A$2:$O15764,2,0)</f>
        <v>DRBR03H</v>
      </c>
      <c r="G109" s="132" t="str">
        <f>VLOOKUP(E109,'LISTADO ATM'!$A$2:$B$900,2,0)</f>
        <v xml:space="preserve">ATM Listín Diario </v>
      </c>
      <c r="H109" s="132" t="str">
        <f>VLOOKUP(E109,VIP!$A$2:$O20725,7,FALSE)</f>
        <v>Si</v>
      </c>
      <c r="I109" s="132" t="str">
        <f>VLOOKUP(E109,VIP!$A$2:$O12690,8,FALSE)</f>
        <v>Si</v>
      </c>
      <c r="J109" s="132" t="str">
        <f>VLOOKUP(E109,VIP!$A$2:$O12640,8,FALSE)</f>
        <v>Si</v>
      </c>
      <c r="K109" s="132" t="str">
        <f>VLOOKUP(E109,VIP!$A$2:$O16214,6,0)</f>
        <v>NO</v>
      </c>
      <c r="L109" s="138" t="s">
        <v>2213</v>
      </c>
      <c r="M109" s="94" t="s">
        <v>2438</v>
      </c>
      <c r="N109" s="94" t="s">
        <v>2444</v>
      </c>
      <c r="O109" s="132" t="s">
        <v>2446</v>
      </c>
      <c r="P109" s="138"/>
      <c r="Q109" s="94" t="s">
        <v>2213</v>
      </c>
    </row>
    <row r="110" spans="1:17" s="121" customFormat="1" ht="18" x14ac:dyDescent="0.25">
      <c r="A110" s="132" t="str">
        <f>VLOOKUP(E110,'LISTADO ATM'!$A$2:$C$901,3,0)</f>
        <v>DISTRITO NACIONAL</v>
      </c>
      <c r="B110" s="124">
        <v>3336012018</v>
      </c>
      <c r="C110" s="95">
        <v>44441.570243055554</v>
      </c>
      <c r="D110" s="95" t="s">
        <v>2174</v>
      </c>
      <c r="E110" s="124">
        <v>517</v>
      </c>
      <c r="F110" s="132" t="str">
        <f>VLOOKUP(E110,VIP!$A$2:$O15765,2,0)</f>
        <v>DRBR517</v>
      </c>
      <c r="G110" s="132" t="str">
        <f>VLOOKUP(E110,'LISTADO ATM'!$A$2:$B$900,2,0)</f>
        <v xml:space="preserve">ATM Autobanco Oficina Sans Soucí </v>
      </c>
      <c r="H110" s="132" t="str">
        <f>VLOOKUP(E110,VIP!$A$2:$O20726,7,FALSE)</f>
        <v>Si</v>
      </c>
      <c r="I110" s="132" t="str">
        <f>VLOOKUP(E110,VIP!$A$2:$O12691,8,FALSE)</f>
        <v>Si</v>
      </c>
      <c r="J110" s="132" t="str">
        <f>VLOOKUP(E110,VIP!$A$2:$O12641,8,FALSE)</f>
        <v>Si</v>
      </c>
      <c r="K110" s="132" t="str">
        <f>VLOOKUP(E110,VIP!$A$2:$O16215,6,0)</f>
        <v>SI</v>
      </c>
      <c r="L110" s="138" t="s">
        <v>2213</v>
      </c>
      <c r="M110" s="94" t="s">
        <v>2438</v>
      </c>
      <c r="N110" s="94" t="s">
        <v>2444</v>
      </c>
      <c r="O110" s="132" t="s">
        <v>2446</v>
      </c>
      <c r="P110" s="138"/>
      <c r="Q110" s="94" t="s">
        <v>2213</v>
      </c>
    </row>
    <row r="111" spans="1:17" s="121" customFormat="1" ht="18" x14ac:dyDescent="0.25">
      <c r="A111" s="132" t="str">
        <f>VLOOKUP(E111,'LISTADO ATM'!$A$2:$C$901,3,0)</f>
        <v>DISTRITO NACIONAL</v>
      </c>
      <c r="B111" s="124">
        <v>3336012017</v>
      </c>
      <c r="C111" s="95">
        <v>44441.569537037038</v>
      </c>
      <c r="D111" s="95" t="s">
        <v>2174</v>
      </c>
      <c r="E111" s="124">
        <v>498</v>
      </c>
      <c r="F111" s="132" t="str">
        <f>VLOOKUP(E111,VIP!$A$2:$O15766,2,0)</f>
        <v>DRBR498</v>
      </c>
      <c r="G111" s="132" t="str">
        <f>VLOOKUP(E111,'LISTADO ATM'!$A$2:$B$900,2,0)</f>
        <v xml:space="preserve">ATM Estación Sunix 27 de Febrero </v>
      </c>
      <c r="H111" s="132" t="str">
        <f>VLOOKUP(E111,VIP!$A$2:$O20727,7,FALSE)</f>
        <v>Si</v>
      </c>
      <c r="I111" s="132" t="str">
        <f>VLOOKUP(E111,VIP!$A$2:$O12692,8,FALSE)</f>
        <v>Si</v>
      </c>
      <c r="J111" s="132" t="str">
        <f>VLOOKUP(E111,VIP!$A$2:$O12642,8,FALSE)</f>
        <v>Si</v>
      </c>
      <c r="K111" s="132" t="str">
        <f>VLOOKUP(E111,VIP!$A$2:$O16216,6,0)</f>
        <v>NO</v>
      </c>
      <c r="L111" s="138" t="s">
        <v>2213</v>
      </c>
      <c r="M111" s="94" t="s">
        <v>2438</v>
      </c>
      <c r="N111" s="94" t="s">
        <v>2444</v>
      </c>
      <c r="O111" s="132" t="s">
        <v>2446</v>
      </c>
      <c r="P111" s="138"/>
      <c r="Q111" s="94" t="s">
        <v>2213</v>
      </c>
    </row>
    <row r="112" spans="1:17" s="121" customFormat="1" ht="18" x14ac:dyDescent="0.25">
      <c r="A112" s="132" t="str">
        <f>VLOOKUP(E112,'LISTADO ATM'!$A$2:$C$901,3,0)</f>
        <v>SUR</v>
      </c>
      <c r="B112" s="124">
        <v>3336012014</v>
      </c>
      <c r="C112" s="95">
        <v>44441.568888888891</v>
      </c>
      <c r="D112" s="95" t="s">
        <v>2174</v>
      </c>
      <c r="E112" s="124">
        <v>134</v>
      </c>
      <c r="F112" s="132" t="str">
        <f>VLOOKUP(E112,VIP!$A$2:$O15767,2,0)</f>
        <v>DRBR134</v>
      </c>
      <c r="G112" s="132" t="str">
        <f>VLOOKUP(E112,'LISTADO ATM'!$A$2:$B$900,2,0)</f>
        <v xml:space="preserve">ATM Oficina San José de Ocoa </v>
      </c>
      <c r="H112" s="132" t="str">
        <f>VLOOKUP(E112,VIP!$A$2:$O20728,7,FALSE)</f>
        <v>Si</v>
      </c>
      <c r="I112" s="132" t="str">
        <f>VLOOKUP(E112,VIP!$A$2:$O12693,8,FALSE)</f>
        <v>Si</v>
      </c>
      <c r="J112" s="132" t="str">
        <f>VLOOKUP(E112,VIP!$A$2:$O12643,8,FALSE)</f>
        <v>Si</v>
      </c>
      <c r="K112" s="132" t="str">
        <f>VLOOKUP(E112,VIP!$A$2:$O16217,6,0)</f>
        <v>SI</v>
      </c>
      <c r="L112" s="138" t="s">
        <v>2213</v>
      </c>
      <c r="M112" s="94" t="s">
        <v>2438</v>
      </c>
      <c r="N112" s="94" t="s">
        <v>2444</v>
      </c>
      <c r="O112" s="132" t="s">
        <v>2446</v>
      </c>
      <c r="P112" s="138"/>
      <c r="Q112" s="94" t="s">
        <v>2213</v>
      </c>
    </row>
    <row r="113" spans="1:17" s="121" customFormat="1" ht="18" x14ac:dyDescent="0.25">
      <c r="A113" s="132" t="str">
        <f>VLOOKUP(E113,'LISTADO ATM'!$A$2:$C$901,3,0)</f>
        <v>DISTRITO NACIONAL</v>
      </c>
      <c r="B113" s="124">
        <v>3336012011</v>
      </c>
      <c r="C113" s="95">
        <v>44441.56832175926</v>
      </c>
      <c r="D113" s="95" t="s">
        <v>2174</v>
      </c>
      <c r="E113" s="124">
        <v>35</v>
      </c>
      <c r="F113" s="132" t="str">
        <f>VLOOKUP(E113,VIP!$A$2:$O15768,2,0)</f>
        <v>DRBR035</v>
      </c>
      <c r="G113" s="132" t="str">
        <f>VLOOKUP(E113,'LISTADO ATM'!$A$2:$B$900,2,0)</f>
        <v xml:space="preserve">ATM Dirección General de Aduanas I </v>
      </c>
      <c r="H113" s="132" t="str">
        <f>VLOOKUP(E113,VIP!$A$2:$O20729,7,FALSE)</f>
        <v>Si</v>
      </c>
      <c r="I113" s="132" t="str">
        <f>VLOOKUP(E113,VIP!$A$2:$O12694,8,FALSE)</f>
        <v>Si</v>
      </c>
      <c r="J113" s="132" t="str">
        <f>VLOOKUP(E113,VIP!$A$2:$O12644,8,FALSE)</f>
        <v>Si</v>
      </c>
      <c r="K113" s="132" t="str">
        <f>VLOOKUP(E113,VIP!$A$2:$O16218,6,0)</f>
        <v>NO</v>
      </c>
      <c r="L113" s="138" t="s">
        <v>2213</v>
      </c>
      <c r="M113" s="94" t="s">
        <v>2438</v>
      </c>
      <c r="N113" s="94" t="s">
        <v>2444</v>
      </c>
      <c r="O113" s="132" t="s">
        <v>2446</v>
      </c>
      <c r="P113" s="138"/>
      <c r="Q113" s="94" t="s">
        <v>2213</v>
      </c>
    </row>
    <row r="114" spans="1:17" s="121" customFormat="1" ht="18" x14ac:dyDescent="0.25">
      <c r="A114" s="132" t="str">
        <f>VLOOKUP(E114,'LISTADO ATM'!$A$2:$C$901,3,0)</f>
        <v>SUR</v>
      </c>
      <c r="B114" s="124">
        <v>3336012009</v>
      </c>
      <c r="C114" s="95">
        <v>44441.567800925928</v>
      </c>
      <c r="D114" s="95" t="s">
        <v>2174</v>
      </c>
      <c r="E114" s="124">
        <v>131</v>
      </c>
      <c r="F114" s="132" t="str">
        <f>VLOOKUP(E114,VIP!$A$2:$O15769,2,0)</f>
        <v>DRBR131</v>
      </c>
      <c r="G114" s="132" t="str">
        <f>VLOOKUP(E114,'LISTADO ATM'!$A$2:$B$900,2,0)</f>
        <v xml:space="preserve">ATM Oficina Baní I </v>
      </c>
      <c r="H114" s="132" t="str">
        <f>VLOOKUP(E114,VIP!$A$2:$O20730,7,FALSE)</f>
        <v>Si</v>
      </c>
      <c r="I114" s="132" t="str">
        <f>VLOOKUP(E114,VIP!$A$2:$O12695,8,FALSE)</f>
        <v>Si</v>
      </c>
      <c r="J114" s="132" t="str">
        <f>VLOOKUP(E114,VIP!$A$2:$O12645,8,FALSE)</f>
        <v>Si</v>
      </c>
      <c r="K114" s="132" t="str">
        <f>VLOOKUP(E114,VIP!$A$2:$O16219,6,0)</f>
        <v>NO</v>
      </c>
      <c r="L114" s="138" t="s">
        <v>2213</v>
      </c>
      <c r="M114" s="94" t="s">
        <v>2438</v>
      </c>
      <c r="N114" s="94" t="s">
        <v>2444</v>
      </c>
      <c r="O114" s="132" t="s">
        <v>2446</v>
      </c>
      <c r="P114" s="138"/>
      <c r="Q114" s="94" t="s">
        <v>2213</v>
      </c>
    </row>
    <row r="115" spans="1:17" s="121" customFormat="1" ht="18" x14ac:dyDescent="0.25">
      <c r="A115" s="132" t="str">
        <f>VLOOKUP(E115,'LISTADO ATM'!$A$2:$C$901,3,0)</f>
        <v>DISTRITO NACIONAL</v>
      </c>
      <c r="B115" s="124">
        <v>3336012007</v>
      </c>
      <c r="C115" s="95">
        <v>44441.567083333335</v>
      </c>
      <c r="D115" s="95" t="s">
        <v>2174</v>
      </c>
      <c r="E115" s="124">
        <v>238</v>
      </c>
      <c r="F115" s="132" t="str">
        <f>VLOOKUP(E115,VIP!$A$2:$O15770,2,0)</f>
        <v>DRBR238</v>
      </c>
      <c r="G115" s="132" t="str">
        <f>VLOOKUP(E115,'LISTADO ATM'!$A$2:$B$900,2,0)</f>
        <v xml:space="preserve">ATM Multicentro La Sirena Charles de Gaulle </v>
      </c>
      <c r="H115" s="132" t="str">
        <f>VLOOKUP(E115,VIP!$A$2:$O20731,7,FALSE)</f>
        <v>Si</v>
      </c>
      <c r="I115" s="132" t="str">
        <f>VLOOKUP(E115,VIP!$A$2:$O12696,8,FALSE)</f>
        <v>Si</v>
      </c>
      <c r="J115" s="132" t="str">
        <f>VLOOKUP(E115,VIP!$A$2:$O12646,8,FALSE)</f>
        <v>Si</v>
      </c>
      <c r="K115" s="132" t="str">
        <f>VLOOKUP(E115,VIP!$A$2:$O16220,6,0)</f>
        <v>No</v>
      </c>
      <c r="L115" s="138" t="s">
        <v>2456</v>
      </c>
      <c r="M115" s="94" t="s">
        <v>2438</v>
      </c>
      <c r="N115" s="94" t="s">
        <v>2444</v>
      </c>
      <c r="O115" s="132" t="s">
        <v>2446</v>
      </c>
      <c r="P115" s="138"/>
      <c r="Q115" s="94" t="s">
        <v>2456</v>
      </c>
    </row>
    <row r="116" spans="1:17" s="121" customFormat="1" ht="18" x14ac:dyDescent="0.25">
      <c r="A116" s="132" t="str">
        <f>VLOOKUP(E116,'LISTADO ATM'!$A$2:$C$901,3,0)</f>
        <v>SUR</v>
      </c>
      <c r="B116" s="124">
        <v>3336012002</v>
      </c>
      <c r="C116" s="95">
        <v>44441.562222222223</v>
      </c>
      <c r="D116" s="95" t="s">
        <v>2174</v>
      </c>
      <c r="E116" s="124">
        <v>430</v>
      </c>
      <c r="F116" s="132" t="str">
        <f>VLOOKUP(E116,VIP!$A$2:$O15771,2,0)</f>
        <v>DRBR0A2</v>
      </c>
      <c r="G116" s="132" t="str">
        <f>VLOOKUP(E116,'LISTADO ATM'!$A$2:$B$900,2,0)</f>
        <v>A/S Las Matas de Farfán</v>
      </c>
      <c r="H116" s="132" t="str">
        <f>VLOOKUP(E116,VIP!$A$2:$O20732,7,FALSE)</f>
        <v>SI</v>
      </c>
      <c r="I116" s="132" t="str">
        <f>VLOOKUP(E116,VIP!$A$2:$O12697,8,FALSE)</f>
        <v>SI</v>
      </c>
      <c r="J116" s="132" t="str">
        <f>VLOOKUP(E116,VIP!$A$2:$O12647,8,FALSE)</f>
        <v>SI</v>
      </c>
      <c r="K116" s="132" t="str">
        <f>VLOOKUP(E116,VIP!$A$2:$O16221,6,0)</f>
        <v>NO</v>
      </c>
      <c r="L116" s="138" t="s">
        <v>2456</v>
      </c>
      <c r="M116" s="94" t="s">
        <v>2438</v>
      </c>
      <c r="N116" s="94" t="s">
        <v>2444</v>
      </c>
      <c r="O116" s="132" t="s">
        <v>2446</v>
      </c>
      <c r="P116" s="138"/>
      <c r="Q116" s="94" t="s">
        <v>2456</v>
      </c>
    </row>
    <row r="117" spans="1:17" s="121" customFormat="1" ht="18" x14ac:dyDescent="0.25">
      <c r="A117" s="132" t="str">
        <f>VLOOKUP(E117,'LISTADO ATM'!$A$2:$C$901,3,0)</f>
        <v>DISTRITO NACIONAL</v>
      </c>
      <c r="B117" s="124">
        <v>3336012001</v>
      </c>
      <c r="C117" s="95">
        <v>44441.561909722222</v>
      </c>
      <c r="D117" s="95" t="s">
        <v>2460</v>
      </c>
      <c r="E117" s="124">
        <v>722</v>
      </c>
      <c r="F117" s="132" t="str">
        <f>VLOOKUP(E117,VIP!$A$2:$O15772,2,0)</f>
        <v>DRBR393</v>
      </c>
      <c r="G117" s="132" t="str">
        <f>VLOOKUP(E117,'LISTADO ATM'!$A$2:$B$900,2,0)</f>
        <v xml:space="preserve">ATM Oficina Charles de Gaulle III </v>
      </c>
      <c r="H117" s="132" t="str">
        <f>VLOOKUP(E117,VIP!$A$2:$O20733,7,FALSE)</f>
        <v>Si</v>
      </c>
      <c r="I117" s="132" t="str">
        <f>VLOOKUP(E117,VIP!$A$2:$O12698,8,FALSE)</f>
        <v>Si</v>
      </c>
      <c r="J117" s="132" t="str">
        <f>VLOOKUP(E117,VIP!$A$2:$O12648,8,FALSE)</f>
        <v>Si</v>
      </c>
      <c r="K117" s="132" t="str">
        <f>VLOOKUP(E117,VIP!$A$2:$O16222,6,0)</f>
        <v>SI</v>
      </c>
      <c r="L117" s="138" t="s">
        <v>2410</v>
      </c>
      <c r="M117" s="94" t="s">
        <v>2438</v>
      </c>
      <c r="N117" s="94" t="s">
        <v>2444</v>
      </c>
      <c r="O117" s="132" t="s">
        <v>2639</v>
      </c>
      <c r="P117" s="138"/>
      <c r="Q117" s="94" t="s">
        <v>2410</v>
      </c>
    </row>
    <row r="118" spans="1:17" s="121" customFormat="1" ht="18" x14ac:dyDescent="0.25">
      <c r="A118" s="132" t="str">
        <f>VLOOKUP(E118,'LISTADO ATM'!$A$2:$C$901,3,0)</f>
        <v>DISTRITO NACIONAL</v>
      </c>
      <c r="B118" s="124">
        <v>3336011999</v>
      </c>
      <c r="C118" s="95">
        <v>44441.561388888891</v>
      </c>
      <c r="D118" s="95" t="s">
        <v>2174</v>
      </c>
      <c r="E118" s="124">
        <v>183</v>
      </c>
      <c r="F118" s="132" t="str">
        <f>VLOOKUP(E118,VIP!$A$2:$O15773,2,0)</f>
        <v>DRBR183</v>
      </c>
      <c r="G118" s="132" t="str">
        <f>VLOOKUP(E118,'LISTADO ATM'!$A$2:$B$900,2,0)</f>
        <v>ATM Estación Nativa Km. 22 Aut. Duarte.</v>
      </c>
      <c r="H118" s="132" t="str">
        <f>VLOOKUP(E118,VIP!$A$2:$O20734,7,FALSE)</f>
        <v>N/A</v>
      </c>
      <c r="I118" s="132" t="str">
        <f>VLOOKUP(E118,VIP!$A$2:$O12699,8,FALSE)</f>
        <v>N/A</v>
      </c>
      <c r="J118" s="132" t="str">
        <f>VLOOKUP(E118,VIP!$A$2:$O12649,8,FALSE)</f>
        <v>N/A</v>
      </c>
      <c r="K118" s="132" t="str">
        <f>VLOOKUP(E118,VIP!$A$2:$O16223,6,0)</f>
        <v>N/A</v>
      </c>
      <c r="L118" s="138" t="s">
        <v>2410</v>
      </c>
      <c r="M118" s="94" t="s">
        <v>2438</v>
      </c>
      <c r="N118" s="94" t="s">
        <v>2444</v>
      </c>
      <c r="O118" s="132" t="s">
        <v>2446</v>
      </c>
      <c r="P118" s="138"/>
      <c r="Q118" s="94" t="s">
        <v>2410</v>
      </c>
    </row>
    <row r="119" spans="1:17" s="121" customFormat="1" ht="18" x14ac:dyDescent="0.25">
      <c r="A119" s="132" t="str">
        <f>VLOOKUP(E119,'LISTADO ATM'!$A$2:$C$901,3,0)</f>
        <v>SUR</v>
      </c>
      <c r="B119" s="124">
        <v>3336011990</v>
      </c>
      <c r="C119" s="95">
        <v>44441.558634259258</v>
      </c>
      <c r="D119" s="95" t="s">
        <v>2441</v>
      </c>
      <c r="E119" s="124">
        <v>584</v>
      </c>
      <c r="F119" s="132" t="str">
        <f>VLOOKUP(E119,VIP!$A$2:$O15774,2,0)</f>
        <v>DRBR404</v>
      </c>
      <c r="G119" s="132" t="str">
        <f>VLOOKUP(E119,'LISTADO ATM'!$A$2:$B$900,2,0)</f>
        <v xml:space="preserve">ATM Oficina San Cristóbal I </v>
      </c>
      <c r="H119" s="132" t="str">
        <f>VLOOKUP(E119,VIP!$A$2:$O20735,7,FALSE)</f>
        <v>Si</v>
      </c>
      <c r="I119" s="132" t="str">
        <f>VLOOKUP(E119,VIP!$A$2:$O12700,8,FALSE)</f>
        <v>Si</v>
      </c>
      <c r="J119" s="132" t="str">
        <f>VLOOKUP(E119,VIP!$A$2:$O12650,8,FALSE)</f>
        <v>Si</v>
      </c>
      <c r="K119" s="132" t="str">
        <f>VLOOKUP(E119,VIP!$A$2:$O16224,6,0)</f>
        <v>SI</v>
      </c>
      <c r="L119" s="138" t="s">
        <v>2410</v>
      </c>
      <c r="M119" s="94" t="s">
        <v>2438</v>
      </c>
      <c r="N119" s="94" t="s">
        <v>2444</v>
      </c>
      <c r="O119" s="132" t="s">
        <v>2445</v>
      </c>
      <c r="P119" s="138"/>
      <c r="Q119" s="94" t="s">
        <v>2410</v>
      </c>
    </row>
    <row r="120" spans="1:17" s="121" customFormat="1" ht="18" x14ac:dyDescent="0.25">
      <c r="A120" s="132" t="str">
        <f>VLOOKUP(E120,'LISTADO ATM'!$A$2:$C$901,3,0)</f>
        <v>SUR</v>
      </c>
      <c r="B120" s="124">
        <v>3336011816</v>
      </c>
      <c r="C120" s="95">
        <v>44441.523576388892</v>
      </c>
      <c r="D120" s="95" t="s">
        <v>2441</v>
      </c>
      <c r="E120" s="124">
        <v>592</v>
      </c>
      <c r="F120" s="132" t="str">
        <f>VLOOKUP(E120,VIP!$A$2:$O15775,2,0)</f>
        <v>DRBR081</v>
      </c>
      <c r="G120" s="132" t="str">
        <f>VLOOKUP(E120,'LISTADO ATM'!$A$2:$B$900,2,0)</f>
        <v xml:space="preserve">ATM Centro de Caja San Cristóbal I </v>
      </c>
      <c r="H120" s="132" t="str">
        <f>VLOOKUP(E120,VIP!$A$2:$O20736,7,FALSE)</f>
        <v>Si</v>
      </c>
      <c r="I120" s="132" t="str">
        <f>VLOOKUP(E120,VIP!$A$2:$O12701,8,FALSE)</f>
        <v>Si</v>
      </c>
      <c r="J120" s="132" t="str">
        <f>VLOOKUP(E120,VIP!$A$2:$O12651,8,FALSE)</f>
        <v>Si</v>
      </c>
      <c r="K120" s="132" t="str">
        <f>VLOOKUP(E120,VIP!$A$2:$O16225,6,0)</f>
        <v>SI</v>
      </c>
      <c r="L120" s="138" t="s">
        <v>2410</v>
      </c>
      <c r="M120" s="94" t="s">
        <v>2438</v>
      </c>
      <c r="N120" s="94" t="s">
        <v>2444</v>
      </c>
      <c r="O120" s="132" t="s">
        <v>2445</v>
      </c>
      <c r="P120" s="138"/>
      <c r="Q120" s="94" t="s">
        <v>2410</v>
      </c>
    </row>
    <row r="121" spans="1:17" s="121" customFormat="1" ht="18" x14ac:dyDescent="0.25">
      <c r="A121" s="132" t="str">
        <f>VLOOKUP(E121,'LISTADO ATM'!$A$2:$C$901,3,0)</f>
        <v>DISTRITO NACIONAL</v>
      </c>
      <c r="B121" s="124">
        <v>3336011802</v>
      </c>
      <c r="C121" s="95">
        <v>44441.521747685183</v>
      </c>
      <c r="D121" s="95" t="s">
        <v>2441</v>
      </c>
      <c r="E121" s="124">
        <v>31</v>
      </c>
      <c r="F121" s="132" t="str">
        <f>VLOOKUP(E121,VIP!$A$2:$O15776,2,0)</f>
        <v>DRBR031</v>
      </c>
      <c r="G121" s="132" t="str">
        <f>VLOOKUP(E121,'LISTADO ATM'!$A$2:$B$900,2,0)</f>
        <v xml:space="preserve">ATM Oficina San Martín I </v>
      </c>
      <c r="H121" s="132" t="str">
        <f>VLOOKUP(E121,VIP!$A$2:$O20737,7,FALSE)</f>
        <v>Si</v>
      </c>
      <c r="I121" s="132" t="str">
        <f>VLOOKUP(E121,VIP!$A$2:$O12702,8,FALSE)</f>
        <v>Si</v>
      </c>
      <c r="J121" s="132" t="str">
        <f>VLOOKUP(E121,VIP!$A$2:$O12652,8,FALSE)</f>
        <v>Si</v>
      </c>
      <c r="K121" s="132" t="str">
        <f>VLOOKUP(E121,VIP!$A$2:$O16226,6,0)</f>
        <v>NO</v>
      </c>
      <c r="L121" s="138" t="s">
        <v>2410</v>
      </c>
      <c r="M121" s="94" t="s">
        <v>2438</v>
      </c>
      <c r="N121" s="94" t="s">
        <v>2444</v>
      </c>
      <c r="O121" s="132" t="s">
        <v>2445</v>
      </c>
      <c r="P121" s="138"/>
      <c r="Q121" s="94" t="s">
        <v>2410</v>
      </c>
    </row>
    <row r="122" spans="1:17" s="121" customFormat="1" ht="18" x14ac:dyDescent="0.25">
      <c r="A122" s="132" t="str">
        <f>VLOOKUP(E122,'LISTADO ATM'!$A$2:$C$901,3,0)</f>
        <v>DISTRITO NACIONAL</v>
      </c>
      <c r="B122" s="124">
        <v>3336011762</v>
      </c>
      <c r="C122" s="95">
        <v>44441.518217592595</v>
      </c>
      <c r="D122" s="95" t="s">
        <v>2174</v>
      </c>
      <c r="E122" s="124">
        <v>57</v>
      </c>
      <c r="F122" s="132" t="str">
        <f>VLOOKUP(E122,VIP!$A$2:$O15777,2,0)</f>
        <v>DRBR057</v>
      </c>
      <c r="G122" s="132" t="str">
        <f>VLOOKUP(E122,'LISTADO ATM'!$A$2:$B$900,2,0)</f>
        <v xml:space="preserve">ATM Oficina Malecon Center </v>
      </c>
      <c r="H122" s="132" t="str">
        <f>VLOOKUP(E122,VIP!$A$2:$O20738,7,FALSE)</f>
        <v>Si</v>
      </c>
      <c r="I122" s="132" t="str">
        <f>VLOOKUP(E122,VIP!$A$2:$O12703,8,FALSE)</f>
        <v>Si</v>
      </c>
      <c r="J122" s="132" t="str">
        <f>VLOOKUP(E122,VIP!$A$2:$O12653,8,FALSE)</f>
        <v>Si</v>
      </c>
      <c r="K122" s="132" t="str">
        <f>VLOOKUP(E122,VIP!$A$2:$O16227,6,0)</f>
        <v>NO</v>
      </c>
      <c r="L122" s="138" t="s">
        <v>2213</v>
      </c>
      <c r="M122" s="94" t="s">
        <v>2438</v>
      </c>
      <c r="N122" s="94" t="s">
        <v>2444</v>
      </c>
      <c r="O122" s="132" t="s">
        <v>2446</v>
      </c>
      <c r="P122" s="138"/>
      <c r="Q122" s="94" t="s">
        <v>2213</v>
      </c>
    </row>
    <row r="123" spans="1:17" s="121" customFormat="1" ht="18" x14ac:dyDescent="0.25">
      <c r="A123" s="132" t="str">
        <f>VLOOKUP(E123,'LISTADO ATM'!$A$2:$C$901,3,0)</f>
        <v>NORTE</v>
      </c>
      <c r="B123" s="124">
        <v>3336011754</v>
      </c>
      <c r="C123" s="95">
        <v>44441.517256944448</v>
      </c>
      <c r="D123" s="95" t="s">
        <v>2460</v>
      </c>
      <c r="E123" s="124">
        <v>736</v>
      </c>
      <c r="F123" s="132" t="str">
        <f>VLOOKUP(E123,VIP!$A$2:$O15778,2,0)</f>
        <v>DRBR071</v>
      </c>
      <c r="G123" s="132" t="str">
        <f>VLOOKUP(E123,'LISTADO ATM'!$A$2:$B$900,2,0)</f>
        <v xml:space="preserve">ATM Oficina Puerto Plata I </v>
      </c>
      <c r="H123" s="132" t="str">
        <f>VLOOKUP(E123,VIP!$A$2:$O20739,7,FALSE)</f>
        <v>Si</v>
      </c>
      <c r="I123" s="132" t="str">
        <f>VLOOKUP(E123,VIP!$A$2:$O12704,8,FALSE)</f>
        <v>Si</v>
      </c>
      <c r="J123" s="132" t="str">
        <f>VLOOKUP(E123,VIP!$A$2:$O12654,8,FALSE)</f>
        <v>Si</v>
      </c>
      <c r="K123" s="132" t="str">
        <f>VLOOKUP(E123,VIP!$A$2:$O16228,6,0)</f>
        <v>SI</v>
      </c>
      <c r="L123" s="138" t="s">
        <v>2434</v>
      </c>
      <c r="M123" s="94" t="s">
        <v>2438</v>
      </c>
      <c r="N123" s="94" t="s">
        <v>2444</v>
      </c>
      <c r="O123" s="132" t="s">
        <v>2639</v>
      </c>
      <c r="P123" s="138"/>
      <c r="Q123" s="94" t="s">
        <v>2434</v>
      </c>
    </row>
    <row r="124" spans="1:17" s="121" customFormat="1" ht="18" x14ac:dyDescent="0.25">
      <c r="A124" s="132" t="str">
        <f>VLOOKUP(E124,'LISTADO ATM'!$A$2:$C$901,3,0)</f>
        <v>DISTRITO NACIONAL</v>
      </c>
      <c r="B124" s="124">
        <v>3336011753</v>
      </c>
      <c r="C124" s="95">
        <v>44441.517199074071</v>
      </c>
      <c r="D124" s="95" t="s">
        <v>2174</v>
      </c>
      <c r="E124" s="124">
        <v>614</v>
      </c>
      <c r="F124" s="132" t="str">
        <f>VLOOKUP(E124,VIP!$A$2:$O15779,2,0)</f>
        <v>DRBR614</v>
      </c>
      <c r="G124" s="132" t="str">
        <f>VLOOKUP(E124,'LISTADO ATM'!$A$2:$B$900,2,0)</f>
        <v>ATM S/M Bravo Pontezuela</v>
      </c>
      <c r="H124" s="132" t="str">
        <f>VLOOKUP(E124,VIP!$A$2:$O20740,7,FALSE)</f>
        <v>SI</v>
      </c>
      <c r="I124" s="132" t="str">
        <f>VLOOKUP(E124,VIP!$A$2:$O12705,8,FALSE)</f>
        <v>NO</v>
      </c>
      <c r="J124" s="132" t="str">
        <f>VLOOKUP(E124,VIP!$A$2:$O12655,8,FALSE)</f>
        <v>NO</v>
      </c>
      <c r="K124" s="132" t="str">
        <f>VLOOKUP(E124,VIP!$A$2:$O16229,6,0)</f>
        <v>NO</v>
      </c>
      <c r="L124" s="138" t="s">
        <v>2213</v>
      </c>
      <c r="M124" s="94" t="s">
        <v>2438</v>
      </c>
      <c r="N124" s="94" t="s">
        <v>2444</v>
      </c>
      <c r="O124" s="132" t="s">
        <v>2581</v>
      </c>
      <c r="P124" s="138"/>
      <c r="Q124" s="94" t="s">
        <v>2213</v>
      </c>
    </row>
    <row r="125" spans="1:17" s="121" customFormat="1" ht="18" x14ac:dyDescent="0.25">
      <c r="A125" s="132" t="str">
        <f>VLOOKUP(E125,'LISTADO ATM'!$A$2:$C$901,3,0)</f>
        <v>SUR</v>
      </c>
      <c r="B125" s="124">
        <v>3336011744</v>
      </c>
      <c r="C125" s="95">
        <v>44441.5158912037</v>
      </c>
      <c r="D125" s="95" t="s">
        <v>2174</v>
      </c>
      <c r="E125" s="124">
        <v>297</v>
      </c>
      <c r="F125" s="132" t="str">
        <f>VLOOKUP(E125,VIP!$A$2:$O15780,2,0)</f>
        <v>DRBR297</v>
      </c>
      <c r="G125" s="132" t="str">
        <f>VLOOKUP(E125,'LISTADO ATM'!$A$2:$B$900,2,0)</f>
        <v xml:space="preserve">ATM S/M Cadena Ocoa </v>
      </c>
      <c r="H125" s="132" t="str">
        <f>VLOOKUP(E125,VIP!$A$2:$O20741,7,FALSE)</f>
        <v>Si</v>
      </c>
      <c r="I125" s="132" t="str">
        <f>VLOOKUP(E125,VIP!$A$2:$O12706,8,FALSE)</f>
        <v>Si</v>
      </c>
      <c r="J125" s="132" t="str">
        <f>VLOOKUP(E125,VIP!$A$2:$O12656,8,FALSE)</f>
        <v>Si</v>
      </c>
      <c r="K125" s="132" t="str">
        <f>VLOOKUP(E125,VIP!$A$2:$O16230,6,0)</f>
        <v>NO</v>
      </c>
      <c r="L125" s="138" t="s">
        <v>2213</v>
      </c>
      <c r="M125" s="94" t="s">
        <v>2438</v>
      </c>
      <c r="N125" s="94" t="s">
        <v>2444</v>
      </c>
      <c r="O125" s="132" t="s">
        <v>2446</v>
      </c>
      <c r="P125" s="138"/>
      <c r="Q125" s="94" t="s">
        <v>2213</v>
      </c>
    </row>
    <row r="126" spans="1:17" s="121" customFormat="1" ht="18" x14ac:dyDescent="0.25">
      <c r="A126" s="132" t="str">
        <f>VLOOKUP(E126,'LISTADO ATM'!$A$2:$C$901,3,0)</f>
        <v>ESTE</v>
      </c>
      <c r="B126" s="124">
        <v>3336011741</v>
      </c>
      <c r="C126" s="95">
        <v>44441.5156712963</v>
      </c>
      <c r="D126" s="95" t="s">
        <v>2441</v>
      </c>
      <c r="E126" s="124">
        <v>838</v>
      </c>
      <c r="F126" s="132" t="str">
        <f>VLOOKUP(E126,VIP!$A$2:$O15781,2,0)</f>
        <v>DRBR838</v>
      </c>
      <c r="G126" s="132" t="str">
        <f>VLOOKUP(E126,'LISTADO ATM'!$A$2:$B$900,2,0)</f>
        <v xml:space="preserve">ATM UNP Consuelo </v>
      </c>
      <c r="H126" s="132" t="str">
        <f>VLOOKUP(E126,VIP!$A$2:$O20742,7,FALSE)</f>
        <v>Si</v>
      </c>
      <c r="I126" s="132" t="str">
        <f>VLOOKUP(E126,VIP!$A$2:$O12707,8,FALSE)</f>
        <v>Si</v>
      </c>
      <c r="J126" s="132" t="str">
        <f>VLOOKUP(E126,VIP!$A$2:$O12657,8,FALSE)</f>
        <v>Si</v>
      </c>
      <c r="K126" s="132" t="str">
        <f>VLOOKUP(E126,VIP!$A$2:$O16231,6,0)</f>
        <v>NO</v>
      </c>
      <c r="L126" s="138" t="s">
        <v>2410</v>
      </c>
      <c r="M126" s="94" t="s">
        <v>2438</v>
      </c>
      <c r="N126" s="94" t="s">
        <v>2444</v>
      </c>
      <c r="O126" s="132" t="s">
        <v>2445</v>
      </c>
      <c r="P126" s="138"/>
      <c r="Q126" s="94" t="s">
        <v>2410</v>
      </c>
    </row>
    <row r="127" spans="1:17" s="121" customFormat="1" ht="18" x14ac:dyDescent="0.25">
      <c r="A127" s="132" t="str">
        <f>VLOOKUP(E127,'LISTADO ATM'!$A$2:$C$901,3,0)</f>
        <v>SUR</v>
      </c>
      <c r="B127" s="124">
        <v>3336011731</v>
      </c>
      <c r="C127" s="95">
        <v>44441.513599537036</v>
      </c>
      <c r="D127" s="95" t="s">
        <v>2460</v>
      </c>
      <c r="E127" s="124">
        <v>89</v>
      </c>
      <c r="F127" s="132" t="str">
        <f>VLOOKUP(E127,VIP!$A$2:$O15782,2,0)</f>
        <v>DRBR089</v>
      </c>
      <c r="G127" s="132" t="str">
        <f>VLOOKUP(E127,'LISTADO ATM'!$A$2:$B$900,2,0)</f>
        <v xml:space="preserve">ATM UNP El Cercado (San Juan) </v>
      </c>
      <c r="H127" s="132" t="str">
        <f>VLOOKUP(E127,VIP!$A$2:$O20743,7,FALSE)</f>
        <v>Si</v>
      </c>
      <c r="I127" s="132" t="str">
        <f>VLOOKUP(E127,VIP!$A$2:$O12708,8,FALSE)</f>
        <v>Si</v>
      </c>
      <c r="J127" s="132" t="str">
        <f>VLOOKUP(E127,VIP!$A$2:$O12658,8,FALSE)</f>
        <v>Si</v>
      </c>
      <c r="K127" s="132" t="str">
        <f>VLOOKUP(E127,VIP!$A$2:$O16232,6,0)</f>
        <v>NO</v>
      </c>
      <c r="L127" s="138" t="s">
        <v>2410</v>
      </c>
      <c r="M127" s="94" t="s">
        <v>2438</v>
      </c>
      <c r="N127" s="94" t="s">
        <v>2444</v>
      </c>
      <c r="O127" s="132" t="s">
        <v>2639</v>
      </c>
      <c r="P127" s="138"/>
      <c r="Q127" s="94" t="s">
        <v>2410</v>
      </c>
    </row>
    <row r="128" spans="1:17" s="121" customFormat="1" ht="18" x14ac:dyDescent="0.25">
      <c r="A128" s="132" t="str">
        <f>VLOOKUP(E128,'LISTADO ATM'!$A$2:$C$901,3,0)</f>
        <v>DISTRITO NACIONAL</v>
      </c>
      <c r="B128" s="124">
        <v>3336011698</v>
      </c>
      <c r="C128" s="95">
        <v>44441.508784722224</v>
      </c>
      <c r="D128" s="95" t="s">
        <v>2441</v>
      </c>
      <c r="E128" s="124">
        <v>642</v>
      </c>
      <c r="F128" s="132" t="str">
        <f>VLOOKUP(E128,VIP!$A$2:$O15783,2,0)</f>
        <v>DRBR24O</v>
      </c>
      <c r="G128" s="132" t="str">
        <f>VLOOKUP(E128,'LISTADO ATM'!$A$2:$B$900,2,0)</f>
        <v xml:space="preserve">ATM OMSA Sto. Dgo. </v>
      </c>
      <c r="H128" s="132" t="str">
        <f>VLOOKUP(E128,VIP!$A$2:$O20744,7,FALSE)</f>
        <v>Si</v>
      </c>
      <c r="I128" s="132" t="str">
        <f>VLOOKUP(E128,VIP!$A$2:$O12709,8,FALSE)</f>
        <v>Si</v>
      </c>
      <c r="J128" s="132" t="str">
        <f>VLOOKUP(E128,VIP!$A$2:$O12659,8,FALSE)</f>
        <v>Si</v>
      </c>
      <c r="K128" s="132" t="str">
        <f>VLOOKUP(E128,VIP!$A$2:$O16233,6,0)</f>
        <v>NO</v>
      </c>
      <c r="L128" s="138" t="s">
        <v>2434</v>
      </c>
      <c r="M128" s="94" t="s">
        <v>2438</v>
      </c>
      <c r="N128" s="94" t="s">
        <v>2444</v>
      </c>
      <c r="O128" s="132" t="s">
        <v>2445</v>
      </c>
      <c r="P128" s="138"/>
      <c r="Q128" s="94" t="s">
        <v>2434</v>
      </c>
    </row>
    <row r="129" spans="1:17" s="121" customFormat="1" ht="18" x14ac:dyDescent="0.25">
      <c r="A129" s="132" t="str">
        <f>VLOOKUP(E129,'LISTADO ATM'!$A$2:$C$901,3,0)</f>
        <v>DISTRITO NACIONAL</v>
      </c>
      <c r="B129" s="124">
        <v>3336011682</v>
      </c>
      <c r="C129" s="95">
        <v>44441.506678240738</v>
      </c>
      <c r="D129" s="95" t="s">
        <v>2460</v>
      </c>
      <c r="E129" s="124">
        <v>24</v>
      </c>
      <c r="F129" s="132" t="str">
        <f>VLOOKUP(E129,VIP!$A$2:$O15784,2,0)</f>
        <v>DRBR024</v>
      </c>
      <c r="G129" s="132" t="str">
        <f>VLOOKUP(E129,'LISTADO ATM'!$A$2:$B$900,2,0)</f>
        <v xml:space="preserve">ATM Oficina Eusebio Manzueta </v>
      </c>
      <c r="H129" s="132" t="str">
        <f>VLOOKUP(E129,VIP!$A$2:$O20745,7,FALSE)</f>
        <v>No</v>
      </c>
      <c r="I129" s="132" t="str">
        <f>VLOOKUP(E129,VIP!$A$2:$O12710,8,FALSE)</f>
        <v>No</v>
      </c>
      <c r="J129" s="132" t="str">
        <f>VLOOKUP(E129,VIP!$A$2:$O12660,8,FALSE)</f>
        <v>No</v>
      </c>
      <c r="K129" s="132" t="str">
        <f>VLOOKUP(E129,VIP!$A$2:$O16234,6,0)</f>
        <v>NO</v>
      </c>
      <c r="L129" s="138" t="s">
        <v>2410</v>
      </c>
      <c r="M129" s="94" t="s">
        <v>2438</v>
      </c>
      <c r="N129" s="94" t="s">
        <v>2444</v>
      </c>
      <c r="O129" s="132" t="s">
        <v>2639</v>
      </c>
      <c r="P129" s="138"/>
      <c r="Q129" s="94" t="s">
        <v>2410</v>
      </c>
    </row>
    <row r="130" spans="1:17" s="121" customFormat="1" ht="18" x14ac:dyDescent="0.25">
      <c r="A130" s="132" t="str">
        <f>VLOOKUP(E130,'LISTADO ATM'!$A$2:$C$901,3,0)</f>
        <v>ESTE</v>
      </c>
      <c r="B130" s="124">
        <v>3336011669</v>
      </c>
      <c r="C130" s="95">
        <v>44441.504212962966</v>
      </c>
      <c r="D130" s="95" t="s">
        <v>2460</v>
      </c>
      <c r="E130" s="124">
        <v>219</v>
      </c>
      <c r="F130" s="132" t="str">
        <f>VLOOKUP(E130,VIP!$A$2:$O15785,2,0)</f>
        <v>DRBR219</v>
      </c>
      <c r="G130" s="132" t="str">
        <f>VLOOKUP(E130,'LISTADO ATM'!$A$2:$B$900,2,0)</f>
        <v xml:space="preserve">ATM Oficina La Altagracia (Higuey) </v>
      </c>
      <c r="H130" s="132" t="str">
        <f>VLOOKUP(E130,VIP!$A$2:$O20746,7,FALSE)</f>
        <v>Si</v>
      </c>
      <c r="I130" s="132" t="str">
        <f>VLOOKUP(E130,VIP!$A$2:$O12711,8,FALSE)</f>
        <v>Si</v>
      </c>
      <c r="J130" s="132" t="str">
        <f>VLOOKUP(E130,VIP!$A$2:$O12661,8,FALSE)</f>
        <v>Si</v>
      </c>
      <c r="K130" s="132" t="str">
        <f>VLOOKUP(E130,VIP!$A$2:$O16235,6,0)</f>
        <v>NO</v>
      </c>
      <c r="L130" s="138" t="s">
        <v>2410</v>
      </c>
      <c r="M130" s="94" t="s">
        <v>2438</v>
      </c>
      <c r="N130" s="94" t="s">
        <v>2444</v>
      </c>
      <c r="O130" s="132" t="s">
        <v>2639</v>
      </c>
      <c r="P130" s="138"/>
      <c r="Q130" s="94" t="s">
        <v>2410</v>
      </c>
    </row>
    <row r="131" spans="1:17" s="121" customFormat="1" ht="18" x14ac:dyDescent="0.25">
      <c r="A131" s="132" t="str">
        <f>VLOOKUP(E131,'LISTADO ATM'!$A$2:$C$901,3,0)</f>
        <v>DISTRITO NACIONAL</v>
      </c>
      <c r="B131" s="124">
        <v>3336011664</v>
      </c>
      <c r="C131" s="95">
        <v>44441.502546296295</v>
      </c>
      <c r="D131" s="95" t="s">
        <v>2441</v>
      </c>
      <c r="E131" s="124">
        <v>561</v>
      </c>
      <c r="F131" s="132" t="str">
        <f>VLOOKUP(E131,VIP!$A$2:$O15786,2,0)</f>
        <v>DRBR133</v>
      </c>
      <c r="G131" s="132" t="str">
        <f>VLOOKUP(E131,'LISTADO ATM'!$A$2:$B$900,2,0)</f>
        <v xml:space="preserve">ATM Comando Regional P.N. S.D. Este </v>
      </c>
      <c r="H131" s="132" t="str">
        <f>VLOOKUP(E131,VIP!$A$2:$O20747,7,FALSE)</f>
        <v>Si</v>
      </c>
      <c r="I131" s="132" t="str">
        <f>VLOOKUP(E131,VIP!$A$2:$O12712,8,FALSE)</f>
        <v>Si</v>
      </c>
      <c r="J131" s="132" t="str">
        <f>VLOOKUP(E131,VIP!$A$2:$O12662,8,FALSE)</f>
        <v>Si</v>
      </c>
      <c r="K131" s="132" t="str">
        <f>VLOOKUP(E131,VIP!$A$2:$O16236,6,0)</f>
        <v>NO</v>
      </c>
      <c r="L131" s="138" t="s">
        <v>2434</v>
      </c>
      <c r="M131" s="94" t="s">
        <v>2438</v>
      </c>
      <c r="N131" s="94" t="s">
        <v>2444</v>
      </c>
      <c r="O131" s="132" t="s">
        <v>2445</v>
      </c>
      <c r="P131" s="138"/>
      <c r="Q131" s="94" t="s">
        <v>2434</v>
      </c>
    </row>
    <row r="132" spans="1:17" s="121" customFormat="1" ht="18" x14ac:dyDescent="0.25">
      <c r="A132" s="132" t="str">
        <f>VLOOKUP(E132,'LISTADO ATM'!$A$2:$C$901,3,0)</f>
        <v>DISTRITO NACIONAL</v>
      </c>
      <c r="B132" s="124">
        <v>3336011645</v>
      </c>
      <c r="C132" s="95">
        <v>44441.497291666667</v>
      </c>
      <c r="D132" s="95" t="s">
        <v>2441</v>
      </c>
      <c r="E132" s="124">
        <v>298</v>
      </c>
      <c r="F132" s="132" t="str">
        <f>VLOOKUP(E132,VIP!$A$2:$O15787,2,0)</f>
        <v>DRBR298</v>
      </c>
      <c r="G132" s="132" t="str">
        <f>VLOOKUP(E132,'LISTADO ATM'!$A$2:$B$900,2,0)</f>
        <v xml:space="preserve">ATM S/M Aprezio Engombe </v>
      </c>
      <c r="H132" s="132" t="str">
        <f>VLOOKUP(E132,VIP!$A$2:$O20748,7,FALSE)</f>
        <v>Si</v>
      </c>
      <c r="I132" s="132" t="str">
        <f>VLOOKUP(E132,VIP!$A$2:$O12713,8,FALSE)</f>
        <v>Si</v>
      </c>
      <c r="J132" s="132" t="str">
        <f>VLOOKUP(E132,VIP!$A$2:$O12663,8,FALSE)</f>
        <v>Si</v>
      </c>
      <c r="K132" s="132" t="str">
        <f>VLOOKUP(E132,VIP!$A$2:$O16237,6,0)</f>
        <v>NO</v>
      </c>
      <c r="L132" s="138" t="s">
        <v>2410</v>
      </c>
      <c r="M132" s="94" t="s">
        <v>2438</v>
      </c>
      <c r="N132" s="94" t="s">
        <v>2444</v>
      </c>
      <c r="O132" s="132" t="s">
        <v>2445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ESTE</v>
      </c>
      <c r="B133" s="124">
        <v>3336011629</v>
      </c>
      <c r="C133" s="95">
        <v>44441.494687500002</v>
      </c>
      <c r="D133" s="95" t="s">
        <v>2174</v>
      </c>
      <c r="E133" s="124">
        <v>521</v>
      </c>
      <c r="F133" s="132" t="str">
        <f>VLOOKUP(E133,VIP!$A$2:$O15788,2,0)</f>
        <v>DRBR521</v>
      </c>
      <c r="G133" s="132" t="str">
        <f>VLOOKUP(E133,'LISTADO ATM'!$A$2:$B$900,2,0)</f>
        <v xml:space="preserve">ATM UNP Bayahibe (La Romana) </v>
      </c>
      <c r="H133" s="132" t="str">
        <f>VLOOKUP(E133,VIP!$A$2:$O20749,7,FALSE)</f>
        <v>Si</v>
      </c>
      <c r="I133" s="132" t="str">
        <f>VLOOKUP(E133,VIP!$A$2:$O12714,8,FALSE)</f>
        <v>Si</v>
      </c>
      <c r="J133" s="132" t="str">
        <f>VLOOKUP(E133,VIP!$A$2:$O12664,8,FALSE)</f>
        <v>Si</v>
      </c>
      <c r="K133" s="132" t="str">
        <f>VLOOKUP(E133,VIP!$A$2:$O16238,6,0)</f>
        <v>NO</v>
      </c>
      <c r="L133" s="138" t="s">
        <v>2213</v>
      </c>
      <c r="M133" s="94" t="s">
        <v>2438</v>
      </c>
      <c r="N133" s="94" t="s">
        <v>2444</v>
      </c>
      <c r="O133" s="132" t="s">
        <v>2446</v>
      </c>
      <c r="P133" s="138"/>
      <c r="Q133" s="94" t="s">
        <v>2213</v>
      </c>
    </row>
    <row r="134" spans="1:17" s="121" customFormat="1" ht="18" x14ac:dyDescent="0.25">
      <c r="A134" s="132" t="str">
        <f>VLOOKUP(E134,'LISTADO ATM'!$A$2:$C$901,3,0)</f>
        <v>SUR</v>
      </c>
      <c r="B134" s="124">
        <v>3336011577</v>
      </c>
      <c r="C134" s="95">
        <v>44441.488067129627</v>
      </c>
      <c r="D134" s="95" t="s">
        <v>2174</v>
      </c>
      <c r="E134" s="124">
        <v>33</v>
      </c>
      <c r="F134" s="132" t="str">
        <f>VLOOKUP(E134,VIP!$A$2:$O15789,2,0)</f>
        <v>DRBR033</v>
      </c>
      <c r="G134" s="132" t="str">
        <f>VLOOKUP(E134,'LISTADO ATM'!$A$2:$B$900,2,0)</f>
        <v xml:space="preserve">ATM UNP Juan de Herrera </v>
      </c>
      <c r="H134" s="132" t="str">
        <f>VLOOKUP(E134,VIP!$A$2:$O20750,7,FALSE)</f>
        <v>Si</v>
      </c>
      <c r="I134" s="132" t="str">
        <f>VLOOKUP(E134,VIP!$A$2:$O12715,8,FALSE)</f>
        <v>Si</v>
      </c>
      <c r="J134" s="132" t="str">
        <f>VLOOKUP(E134,VIP!$A$2:$O12665,8,FALSE)</f>
        <v>Si</v>
      </c>
      <c r="K134" s="132" t="str">
        <f>VLOOKUP(E134,VIP!$A$2:$O16239,6,0)</f>
        <v>NO</v>
      </c>
      <c r="L134" s="138" t="s">
        <v>2456</v>
      </c>
      <c r="M134" s="94" t="s">
        <v>2438</v>
      </c>
      <c r="N134" s="94" t="s">
        <v>2444</v>
      </c>
      <c r="O134" s="132" t="s">
        <v>2446</v>
      </c>
      <c r="P134" s="138"/>
      <c r="Q134" s="94" t="s">
        <v>2456</v>
      </c>
    </row>
    <row r="135" spans="1:17" s="121" customFormat="1" ht="18" x14ac:dyDescent="0.25">
      <c r="A135" s="132" t="str">
        <f>VLOOKUP(E135,'LISTADO ATM'!$A$2:$C$901,3,0)</f>
        <v>NORTE</v>
      </c>
      <c r="B135" s="124">
        <v>3336011549</v>
      </c>
      <c r="C135" s="95">
        <v>44441.48337962963</v>
      </c>
      <c r="D135" s="95" t="s">
        <v>2174</v>
      </c>
      <c r="E135" s="124">
        <v>716</v>
      </c>
      <c r="F135" s="132" t="str">
        <f>VLOOKUP(E135,VIP!$A$2:$O15790,2,0)</f>
        <v>DRBR340</v>
      </c>
      <c r="G135" s="132" t="str">
        <f>VLOOKUP(E135,'LISTADO ATM'!$A$2:$B$900,2,0)</f>
        <v xml:space="preserve">ATM Oficina Zona Franca (Santiago) </v>
      </c>
      <c r="H135" s="132" t="str">
        <f>VLOOKUP(E135,VIP!$A$2:$O20751,7,FALSE)</f>
        <v>Si</v>
      </c>
      <c r="I135" s="132" t="str">
        <f>VLOOKUP(E135,VIP!$A$2:$O12716,8,FALSE)</f>
        <v>Si</v>
      </c>
      <c r="J135" s="132" t="str">
        <f>VLOOKUP(E135,VIP!$A$2:$O12666,8,FALSE)</f>
        <v>Si</v>
      </c>
      <c r="K135" s="132" t="str">
        <f>VLOOKUP(E135,VIP!$A$2:$O16240,6,0)</f>
        <v>SI</v>
      </c>
      <c r="L135" s="138" t="s">
        <v>2213</v>
      </c>
      <c r="M135" s="94" t="s">
        <v>2438</v>
      </c>
      <c r="N135" s="94" t="s">
        <v>2444</v>
      </c>
      <c r="O135" s="132" t="s">
        <v>2581</v>
      </c>
      <c r="P135" s="138"/>
      <c r="Q135" s="94" t="s">
        <v>2213</v>
      </c>
    </row>
    <row r="136" spans="1:17" s="121" customFormat="1" ht="18" x14ac:dyDescent="0.25">
      <c r="A136" s="132" t="str">
        <f>VLOOKUP(E136,'LISTADO ATM'!$A$2:$C$901,3,0)</f>
        <v>DISTRITO NACIONAL</v>
      </c>
      <c r="B136" s="124">
        <v>3336011548</v>
      </c>
      <c r="C136" s="95">
        <v>44441.48332175926</v>
      </c>
      <c r="D136" s="95" t="s">
        <v>2174</v>
      </c>
      <c r="E136" s="124">
        <v>415</v>
      </c>
      <c r="F136" s="132" t="str">
        <f>VLOOKUP(E136,VIP!$A$2:$O15791,2,0)</f>
        <v>DRBR415</v>
      </c>
      <c r="G136" s="132" t="str">
        <f>VLOOKUP(E136,'LISTADO ATM'!$A$2:$B$900,2,0)</f>
        <v xml:space="preserve">ATM Autobanco San Martín I </v>
      </c>
      <c r="H136" s="132" t="str">
        <f>VLOOKUP(E136,VIP!$A$2:$O20752,7,FALSE)</f>
        <v>Si</v>
      </c>
      <c r="I136" s="132" t="str">
        <f>VLOOKUP(E136,VIP!$A$2:$O12717,8,FALSE)</f>
        <v>Si</v>
      </c>
      <c r="J136" s="132" t="str">
        <f>VLOOKUP(E136,VIP!$A$2:$O12667,8,FALSE)</f>
        <v>Si</v>
      </c>
      <c r="K136" s="132" t="str">
        <f>VLOOKUP(E136,VIP!$A$2:$O16241,6,0)</f>
        <v>NO</v>
      </c>
      <c r="L136" s="138" t="s">
        <v>2456</v>
      </c>
      <c r="M136" s="94" t="s">
        <v>2438</v>
      </c>
      <c r="N136" s="94" t="s">
        <v>2444</v>
      </c>
      <c r="O136" s="132" t="s">
        <v>2446</v>
      </c>
      <c r="P136" s="138"/>
      <c r="Q136" s="94" t="s">
        <v>2456</v>
      </c>
    </row>
    <row r="137" spans="1:17" s="121" customFormat="1" ht="18" x14ac:dyDescent="0.25">
      <c r="A137" s="132" t="str">
        <f>VLOOKUP(E137,'LISTADO ATM'!$A$2:$C$901,3,0)</f>
        <v>SUR</v>
      </c>
      <c r="B137" s="124">
        <v>3336011543</v>
      </c>
      <c r="C137" s="95">
        <v>44441.482743055552</v>
      </c>
      <c r="D137" s="95" t="s">
        <v>2174</v>
      </c>
      <c r="E137" s="124">
        <v>829</v>
      </c>
      <c r="F137" s="132" t="str">
        <f>VLOOKUP(E137,VIP!$A$2:$O15792,2,0)</f>
        <v>DRBR829</v>
      </c>
      <c r="G137" s="132" t="str">
        <f>VLOOKUP(E137,'LISTADO ATM'!$A$2:$B$900,2,0)</f>
        <v xml:space="preserve">ATM UNP Multicentro Sirena Baní </v>
      </c>
      <c r="H137" s="132" t="str">
        <f>VLOOKUP(E137,VIP!$A$2:$O20753,7,FALSE)</f>
        <v>Si</v>
      </c>
      <c r="I137" s="132" t="str">
        <f>VLOOKUP(E137,VIP!$A$2:$O12718,8,FALSE)</f>
        <v>Si</v>
      </c>
      <c r="J137" s="132" t="str">
        <f>VLOOKUP(E137,VIP!$A$2:$O12668,8,FALSE)</f>
        <v>Si</v>
      </c>
      <c r="K137" s="132" t="str">
        <f>VLOOKUP(E137,VIP!$A$2:$O16242,6,0)</f>
        <v>NO</v>
      </c>
      <c r="L137" s="138" t="s">
        <v>2456</v>
      </c>
      <c r="M137" s="94" t="s">
        <v>2438</v>
      </c>
      <c r="N137" s="94" t="s">
        <v>2444</v>
      </c>
      <c r="O137" s="132" t="s">
        <v>2446</v>
      </c>
      <c r="P137" s="138"/>
      <c r="Q137" s="94" t="s">
        <v>2456</v>
      </c>
    </row>
    <row r="138" spans="1:17" s="121" customFormat="1" ht="18" x14ac:dyDescent="0.25">
      <c r="A138" s="132" t="str">
        <f>VLOOKUP(E138,'LISTADO ATM'!$A$2:$C$901,3,0)</f>
        <v>ESTE</v>
      </c>
      <c r="B138" s="124">
        <v>3336011540</v>
      </c>
      <c r="C138" s="95">
        <v>44441.482187499998</v>
      </c>
      <c r="D138" s="95" t="s">
        <v>2174</v>
      </c>
      <c r="E138" s="124">
        <v>824</v>
      </c>
      <c r="F138" s="132" t="str">
        <f>VLOOKUP(E138,VIP!$A$2:$O15793,2,0)</f>
        <v>DRBR824</v>
      </c>
      <c r="G138" s="132" t="str">
        <f>VLOOKUP(E138,'LISTADO ATM'!$A$2:$B$900,2,0)</f>
        <v xml:space="preserve">ATM Multiplaza (Higuey) </v>
      </c>
      <c r="H138" s="132" t="str">
        <f>VLOOKUP(E138,VIP!$A$2:$O20754,7,FALSE)</f>
        <v>Si</v>
      </c>
      <c r="I138" s="132" t="str">
        <f>VLOOKUP(E138,VIP!$A$2:$O12719,8,FALSE)</f>
        <v>Si</v>
      </c>
      <c r="J138" s="132" t="str">
        <f>VLOOKUP(E138,VIP!$A$2:$O12669,8,FALSE)</f>
        <v>Si</v>
      </c>
      <c r="K138" s="132" t="str">
        <f>VLOOKUP(E138,VIP!$A$2:$O16243,6,0)</f>
        <v>NO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s="121" customFormat="1" ht="18" x14ac:dyDescent="0.25">
      <c r="A139" s="132" t="str">
        <f>VLOOKUP(E139,'LISTADO ATM'!$A$2:$C$901,3,0)</f>
        <v>ESTE</v>
      </c>
      <c r="B139" s="124">
        <v>3336011539</v>
      </c>
      <c r="C139" s="95">
        <v>44441.481527777774</v>
      </c>
      <c r="D139" s="95" t="s">
        <v>2174</v>
      </c>
      <c r="E139" s="124">
        <v>899</v>
      </c>
      <c r="F139" s="132" t="str">
        <f>VLOOKUP(E139,VIP!$A$2:$O15794,2,0)</f>
        <v>DRBR899</v>
      </c>
      <c r="G139" s="132" t="str">
        <f>VLOOKUP(E139,'LISTADO ATM'!$A$2:$B$900,2,0)</f>
        <v xml:space="preserve">ATM Oficina Punta Cana </v>
      </c>
      <c r="H139" s="132" t="str">
        <f>VLOOKUP(E139,VIP!$A$2:$O20755,7,FALSE)</f>
        <v>Si</v>
      </c>
      <c r="I139" s="132" t="str">
        <f>VLOOKUP(E139,VIP!$A$2:$O12720,8,FALSE)</f>
        <v>Si</v>
      </c>
      <c r="J139" s="132" t="str">
        <f>VLOOKUP(E139,VIP!$A$2:$O12670,8,FALSE)</f>
        <v>Si</v>
      </c>
      <c r="K139" s="132" t="str">
        <f>VLOOKUP(E139,VIP!$A$2:$O16244,6,0)</f>
        <v>NO</v>
      </c>
      <c r="L139" s="138" t="s">
        <v>2213</v>
      </c>
      <c r="M139" s="94" t="s">
        <v>2438</v>
      </c>
      <c r="N139" s="94" t="s">
        <v>2444</v>
      </c>
      <c r="O139" s="132" t="s">
        <v>2446</v>
      </c>
      <c r="P139" s="138"/>
      <c r="Q139" s="94" t="s">
        <v>2213</v>
      </c>
    </row>
    <row r="140" spans="1:17" s="121" customFormat="1" ht="18" x14ac:dyDescent="0.25">
      <c r="A140" s="132" t="str">
        <f>VLOOKUP(E140,'LISTADO ATM'!$A$2:$C$901,3,0)</f>
        <v>NORTE</v>
      </c>
      <c r="B140" s="124">
        <v>3336011479</v>
      </c>
      <c r="C140" s="95">
        <v>44441.463113425925</v>
      </c>
      <c r="D140" s="95" t="s">
        <v>2175</v>
      </c>
      <c r="E140" s="124">
        <v>747</v>
      </c>
      <c r="F140" s="132" t="str">
        <f>VLOOKUP(E140,VIP!$A$2:$O15795,2,0)</f>
        <v>DRBR200</v>
      </c>
      <c r="G140" s="132" t="str">
        <f>VLOOKUP(E140,'LISTADO ATM'!$A$2:$B$900,2,0)</f>
        <v xml:space="preserve">ATM Club BR (Santiago) </v>
      </c>
      <c r="H140" s="132" t="str">
        <f>VLOOKUP(E140,VIP!$A$2:$O20756,7,FALSE)</f>
        <v>Si</v>
      </c>
      <c r="I140" s="132" t="str">
        <f>VLOOKUP(E140,VIP!$A$2:$O12721,8,FALSE)</f>
        <v>Si</v>
      </c>
      <c r="J140" s="132" t="str">
        <f>VLOOKUP(E140,VIP!$A$2:$O12671,8,FALSE)</f>
        <v>Si</v>
      </c>
      <c r="K140" s="132" t="str">
        <f>VLOOKUP(E140,VIP!$A$2:$O16245,6,0)</f>
        <v>SI</v>
      </c>
      <c r="L140" s="138" t="s">
        <v>2213</v>
      </c>
      <c r="M140" s="94" t="s">
        <v>2438</v>
      </c>
      <c r="N140" s="94" t="s">
        <v>2444</v>
      </c>
      <c r="O140" s="132" t="s">
        <v>2682</v>
      </c>
      <c r="P140" s="138"/>
      <c r="Q140" s="94" t="s">
        <v>2213</v>
      </c>
    </row>
    <row r="141" spans="1:17" s="121" customFormat="1" ht="18" x14ac:dyDescent="0.25">
      <c r="A141" s="132" t="e">
        <f>VLOOKUP(E141,'LISTADO ATM'!$A$2:$C$901,3,0)</f>
        <v>#N/A</v>
      </c>
      <c r="B141" s="124"/>
      <c r="C141" s="95"/>
      <c r="D141" s="95"/>
      <c r="E141" s="124"/>
      <c r="F141" s="132" t="e">
        <f>VLOOKUP(E141,VIP!$A$2:$O15796,2,0)</f>
        <v>#N/A</v>
      </c>
      <c r="G141" s="132" t="e">
        <f>VLOOKUP(E141,'LISTADO ATM'!$A$2:$B$900,2,0)</f>
        <v>#N/A</v>
      </c>
      <c r="H141" s="132" t="e">
        <f>VLOOKUP(E141,VIP!$A$2:$O20757,7,FALSE)</f>
        <v>#N/A</v>
      </c>
      <c r="I141" s="132" t="e">
        <f>VLOOKUP(E141,VIP!$A$2:$O12722,8,FALSE)</f>
        <v>#N/A</v>
      </c>
      <c r="J141" s="132" t="e">
        <f>VLOOKUP(E141,VIP!$A$2:$O12672,8,FALSE)</f>
        <v>#N/A</v>
      </c>
      <c r="K141" s="132" t="e">
        <f>VLOOKUP(E141,VIP!$A$2:$O16246,6,0)</f>
        <v>#N/A</v>
      </c>
      <c r="L141" s="138"/>
      <c r="M141" s="94"/>
      <c r="N141" s="94"/>
      <c r="O141" s="132"/>
      <c r="P141" s="138"/>
      <c r="Q141" s="94"/>
    </row>
    <row r="142" spans="1:17" s="121" customFormat="1" ht="18" x14ac:dyDescent="0.25">
      <c r="A142" s="132" t="str">
        <f>VLOOKUP(E142,'LISTADO ATM'!$A$2:$C$901,3,0)</f>
        <v>NORTE</v>
      </c>
      <c r="B142" s="124">
        <v>3336012095</v>
      </c>
      <c r="C142" s="95">
        <v>44441.598749999997</v>
      </c>
      <c r="D142" s="95" t="s">
        <v>2460</v>
      </c>
      <c r="E142" s="124">
        <v>266</v>
      </c>
      <c r="F142" s="132" t="str">
        <f>VLOOKUP(E142,VIP!$A$2:$O15797,2,0)</f>
        <v>DRBR266</v>
      </c>
      <c r="G142" s="132" t="str">
        <f>VLOOKUP(E142,'LISTADO ATM'!$A$2:$B$900,2,0)</f>
        <v xml:space="preserve">ATM Oficina Villa Francisca </v>
      </c>
      <c r="H142" s="132" t="str">
        <f>VLOOKUP(E142,VIP!$A$2:$O20758,7,FALSE)</f>
        <v>Si</v>
      </c>
      <c r="I142" s="132" t="str">
        <f>VLOOKUP(E142,VIP!$A$2:$O12723,8,FALSE)</f>
        <v>Si</v>
      </c>
      <c r="J142" s="132" t="str">
        <f>VLOOKUP(E142,VIP!$A$2:$O12673,8,FALSE)</f>
        <v>Si</v>
      </c>
      <c r="K142" s="132" t="str">
        <f>VLOOKUP(E142,VIP!$A$2:$O16247,6,0)</f>
        <v>NO</v>
      </c>
      <c r="L142" s="138" t="s">
        <v>2684</v>
      </c>
      <c r="M142" s="147" t="s">
        <v>2533</v>
      </c>
      <c r="N142" s="94" t="s">
        <v>2685</v>
      </c>
      <c r="O142" s="132" t="s">
        <v>2686</v>
      </c>
      <c r="P142" s="147" t="s">
        <v>2688</v>
      </c>
      <c r="Q142" s="148">
        <v>44441.598611111112</v>
      </c>
    </row>
    <row r="143" spans="1:17" s="121" customFormat="1" ht="18" x14ac:dyDescent="0.25">
      <c r="A143" s="132" t="str">
        <f>VLOOKUP(E143,'LISTADO ATM'!$A$2:$C$901,3,0)</f>
        <v>NORTE</v>
      </c>
      <c r="B143" s="124">
        <v>3336012090</v>
      </c>
      <c r="C143" s="95">
        <v>44441.597002314818</v>
      </c>
      <c r="D143" s="95" t="s">
        <v>2460</v>
      </c>
      <c r="E143" s="124">
        <v>256</v>
      </c>
      <c r="F143" s="132" t="str">
        <f>VLOOKUP(E143,VIP!$A$2:$O15798,2,0)</f>
        <v>DRBR256</v>
      </c>
      <c r="G143" s="132" t="str">
        <f>VLOOKUP(E143,'LISTADO ATM'!$A$2:$B$900,2,0)</f>
        <v xml:space="preserve">ATM Oficina Licey Al Medio </v>
      </c>
      <c r="H143" s="132" t="str">
        <f>VLOOKUP(E143,VIP!$A$2:$O20759,7,FALSE)</f>
        <v>Si</v>
      </c>
      <c r="I143" s="132" t="str">
        <f>VLOOKUP(E143,VIP!$A$2:$O12724,8,FALSE)</f>
        <v>Si</v>
      </c>
      <c r="J143" s="132" t="str">
        <f>VLOOKUP(E143,VIP!$A$2:$O12674,8,FALSE)</f>
        <v>Si</v>
      </c>
      <c r="K143" s="132" t="str">
        <f>VLOOKUP(E143,VIP!$A$2:$O16248,6,0)</f>
        <v>NO</v>
      </c>
      <c r="L143" s="138" t="s">
        <v>2684</v>
      </c>
      <c r="M143" s="147" t="s">
        <v>2533</v>
      </c>
      <c r="N143" s="94" t="s">
        <v>2685</v>
      </c>
      <c r="O143" s="132" t="s">
        <v>2686</v>
      </c>
      <c r="P143" s="147" t="s">
        <v>2688</v>
      </c>
      <c r="Q143" s="148">
        <v>44441.59652777778</v>
      </c>
    </row>
    <row r="144" spans="1:17" s="121" customFormat="1" ht="18" x14ac:dyDescent="0.25">
      <c r="A144" s="132" t="str">
        <f>VLOOKUP(E144,'LISTADO ATM'!$A$2:$C$901,3,0)</f>
        <v>DISTRITO NACIONAL</v>
      </c>
      <c r="B144" s="124">
        <v>3336012087</v>
      </c>
      <c r="C144" s="95">
        <v>44441.595590277779</v>
      </c>
      <c r="D144" s="95" t="s">
        <v>2460</v>
      </c>
      <c r="E144" s="124">
        <v>312</v>
      </c>
      <c r="F144" s="132" t="str">
        <f>VLOOKUP(E144,VIP!$A$2:$O15799,2,0)</f>
        <v>DRBR312</v>
      </c>
      <c r="G144" s="132" t="str">
        <f>VLOOKUP(E144,'LISTADO ATM'!$A$2:$B$900,2,0)</f>
        <v xml:space="preserve">ATM Oficina Tiradentes II (Naco) </v>
      </c>
      <c r="H144" s="132" t="str">
        <f>VLOOKUP(E144,VIP!$A$2:$O20760,7,FALSE)</f>
        <v>Si</v>
      </c>
      <c r="I144" s="132" t="str">
        <f>VLOOKUP(E144,VIP!$A$2:$O12725,8,FALSE)</f>
        <v>Si</v>
      </c>
      <c r="J144" s="132" t="str">
        <f>VLOOKUP(E144,VIP!$A$2:$O12675,8,FALSE)</f>
        <v>Si</v>
      </c>
      <c r="K144" s="132" t="str">
        <f>VLOOKUP(E144,VIP!$A$2:$O16249,6,0)</f>
        <v>NO</v>
      </c>
      <c r="L144" s="138" t="s">
        <v>2684</v>
      </c>
      <c r="M144" s="147" t="s">
        <v>2533</v>
      </c>
      <c r="N144" s="94" t="s">
        <v>2685</v>
      </c>
      <c r="O144" s="132" t="s">
        <v>2686</v>
      </c>
      <c r="P144" s="147" t="s">
        <v>2688</v>
      </c>
      <c r="Q144" s="148">
        <v>44441.595138888886</v>
      </c>
    </row>
    <row r="145" spans="1:17" s="121" customFormat="1" ht="18" x14ac:dyDescent="0.25">
      <c r="A145" s="132" t="str">
        <f>VLOOKUP(E145,'LISTADO ATM'!$A$2:$C$901,3,0)</f>
        <v>DISTRITO NACIONAL</v>
      </c>
      <c r="B145" s="124">
        <v>3336011947</v>
      </c>
      <c r="C145" s="95">
        <v>44441.542766203704</v>
      </c>
      <c r="D145" s="95" t="s">
        <v>2460</v>
      </c>
      <c r="E145" s="124">
        <v>43</v>
      </c>
      <c r="F145" s="132" t="str">
        <f>VLOOKUP(E145,VIP!$A$2:$O15800,2,0)</f>
        <v>DRBR043</v>
      </c>
      <c r="G145" s="132" t="str">
        <f>VLOOKUP(E145,'LISTADO ATM'!$A$2:$B$900,2,0)</f>
        <v xml:space="preserve">ATM Zona Franca San Isidro </v>
      </c>
      <c r="H145" s="132" t="str">
        <f>VLOOKUP(E145,VIP!$A$2:$O20761,7,FALSE)</f>
        <v>Si</v>
      </c>
      <c r="I145" s="132" t="str">
        <f>VLOOKUP(E145,VIP!$A$2:$O12726,8,FALSE)</f>
        <v>No</v>
      </c>
      <c r="J145" s="132" t="str">
        <f>VLOOKUP(E145,VIP!$A$2:$O12676,8,FALSE)</f>
        <v>No</v>
      </c>
      <c r="K145" s="132" t="str">
        <f>VLOOKUP(E145,VIP!$A$2:$O16250,6,0)</f>
        <v>NO</v>
      </c>
      <c r="L145" s="138" t="s">
        <v>2684</v>
      </c>
      <c r="M145" s="147" t="s">
        <v>2533</v>
      </c>
      <c r="N145" s="94" t="s">
        <v>2685</v>
      </c>
      <c r="O145" s="132" t="s">
        <v>2461</v>
      </c>
      <c r="P145" s="147" t="s">
        <v>2688</v>
      </c>
      <c r="Q145" s="148">
        <v>44441.542361111111</v>
      </c>
    </row>
    <row r="146" spans="1:17" s="121" customFormat="1" ht="18" x14ac:dyDescent="0.25">
      <c r="A146" s="132" t="str">
        <f>VLOOKUP(E146,'LISTADO ATM'!$A$2:$C$901,3,0)</f>
        <v>NORTE</v>
      </c>
      <c r="B146" s="124">
        <v>3336011559</v>
      </c>
      <c r="C146" s="95">
        <v>44441.484050925923</v>
      </c>
      <c r="D146" s="95" t="s">
        <v>2460</v>
      </c>
      <c r="E146" s="124">
        <v>292</v>
      </c>
      <c r="F146" s="132" t="str">
        <f>VLOOKUP(E146,VIP!$A$2:$O15801,2,0)</f>
        <v>DRBR292</v>
      </c>
      <c r="G146" s="132" t="str">
        <f>VLOOKUP(E146,'LISTADO ATM'!$A$2:$B$900,2,0)</f>
        <v xml:space="preserve">ATM UNP Castañuelas (Montecristi) </v>
      </c>
      <c r="H146" s="132" t="str">
        <f>VLOOKUP(E146,VIP!$A$2:$O20762,7,FALSE)</f>
        <v>Si</v>
      </c>
      <c r="I146" s="132" t="str">
        <f>VLOOKUP(E146,VIP!$A$2:$O12727,8,FALSE)</f>
        <v>Si</v>
      </c>
      <c r="J146" s="132" t="str">
        <f>VLOOKUP(E146,VIP!$A$2:$O12677,8,FALSE)</f>
        <v>Si</v>
      </c>
      <c r="K146" s="132" t="str">
        <f>VLOOKUP(E146,VIP!$A$2:$O16251,6,0)</f>
        <v>NO</v>
      </c>
      <c r="L146" s="138" t="s">
        <v>2684</v>
      </c>
      <c r="M146" s="147" t="s">
        <v>2533</v>
      </c>
      <c r="N146" s="94" t="s">
        <v>2685</v>
      </c>
      <c r="O146" s="132" t="s">
        <v>2461</v>
      </c>
      <c r="P146" s="147" t="s">
        <v>2688</v>
      </c>
      <c r="Q146" s="148">
        <v>44442.463194444441</v>
      </c>
    </row>
    <row r="147" spans="1:17" s="121" customFormat="1" ht="18" x14ac:dyDescent="0.25">
      <c r="A147" s="132" t="str">
        <f>VLOOKUP(E147,'LISTADO ATM'!$A$2:$C$901,3,0)</f>
        <v>NORTE</v>
      </c>
      <c r="B147" s="124">
        <v>3336011491</v>
      </c>
      <c r="C147" s="95">
        <v>44441.46539351852</v>
      </c>
      <c r="D147" s="95" t="s">
        <v>2460</v>
      </c>
      <c r="E147" s="124">
        <v>636</v>
      </c>
      <c r="F147" s="132" t="str">
        <f>VLOOKUP(E147,VIP!$A$2:$O15802,2,0)</f>
        <v>DRBR110</v>
      </c>
      <c r="G147" s="132" t="str">
        <f>VLOOKUP(E147,'LISTADO ATM'!$A$2:$B$900,2,0)</f>
        <v xml:space="preserve">ATM Oficina Tamboríl </v>
      </c>
      <c r="H147" s="132" t="str">
        <f>VLOOKUP(E147,VIP!$A$2:$O20763,7,FALSE)</f>
        <v>Si</v>
      </c>
      <c r="I147" s="132" t="str">
        <f>VLOOKUP(E147,VIP!$A$2:$O12728,8,FALSE)</f>
        <v>Si</v>
      </c>
      <c r="J147" s="132" t="str">
        <f>VLOOKUP(E147,VIP!$A$2:$O12678,8,FALSE)</f>
        <v>Si</v>
      </c>
      <c r="K147" s="132" t="str">
        <f>VLOOKUP(E147,VIP!$A$2:$O16252,6,0)</f>
        <v>SI</v>
      </c>
      <c r="L147" s="138" t="s">
        <v>2687</v>
      </c>
      <c r="M147" s="147" t="s">
        <v>2533</v>
      </c>
      <c r="N147" s="94" t="s">
        <v>2685</v>
      </c>
      <c r="O147" s="132" t="s">
        <v>2639</v>
      </c>
      <c r="P147" s="147" t="s">
        <v>2689</v>
      </c>
      <c r="Q147" s="148">
        <v>44443.542361053238</v>
      </c>
    </row>
    <row r="148" spans="1:17" s="121" customFormat="1" ht="18" x14ac:dyDescent="0.25">
      <c r="A148" s="132" t="e">
        <f>VLOOKUP(E148,'LISTADO ATM'!$A$2:$C$901,3,0)</f>
        <v>#N/A</v>
      </c>
      <c r="B148" s="124"/>
      <c r="C148" s="95"/>
      <c r="D148" s="95"/>
      <c r="E148" s="124"/>
      <c r="F148" s="132" t="e">
        <f>VLOOKUP(E148,VIP!$A$2:$O15803,2,0)</f>
        <v>#N/A</v>
      </c>
      <c r="G148" s="132" t="e">
        <f>VLOOKUP(E148,'LISTADO ATM'!$A$2:$B$900,2,0)</f>
        <v>#N/A</v>
      </c>
      <c r="H148" s="132" t="e">
        <f>VLOOKUP(E148,VIP!$A$2:$O20764,7,FALSE)</f>
        <v>#N/A</v>
      </c>
      <c r="I148" s="132" t="e">
        <f>VLOOKUP(E148,VIP!$A$2:$O12729,8,FALSE)</f>
        <v>#N/A</v>
      </c>
      <c r="J148" s="132" t="e">
        <f>VLOOKUP(E148,VIP!$A$2:$O12679,8,FALSE)</f>
        <v>#N/A</v>
      </c>
      <c r="K148" s="132" t="e">
        <f>VLOOKUP(E148,VIP!$A$2:$O16253,6,0)</f>
        <v>#N/A</v>
      </c>
      <c r="L148" s="138"/>
      <c r="M148" s="94"/>
      <c r="N148" s="94"/>
      <c r="O148" s="132"/>
      <c r="P148" s="138"/>
      <c r="Q148" s="94"/>
    </row>
    <row r="149" spans="1:17" s="121" customFormat="1" ht="18" x14ac:dyDescent="0.25">
      <c r="A149" s="132" t="e">
        <f>VLOOKUP(E149,'LISTADO ATM'!$A$2:$C$901,3,0)</f>
        <v>#N/A</v>
      </c>
      <c r="B149" s="124"/>
      <c r="C149" s="95"/>
      <c r="D149" s="95"/>
      <c r="E149" s="124"/>
      <c r="F149" s="132" t="e">
        <f>VLOOKUP(E149,VIP!$A$2:$O15804,2,0)</f>
        <v>#N/A</v>
      </c>
      <c r="G149" s="132" t="e">
        <f>VLOOKUP(E149,'LISTADO ATM'!$A$2:$B$900,2,0)</f>
        <v>#N/A</v>
      </c>
      <c r="H149" s="132" t="e">
        <f>VLOOKUP(E149,VIP!$A$2:$O20765,7,FALSE)</f>
        <v>#N/A</v>
      </c>
      <c r="I149" s="132" t="e">
        <f>VLOOKUP(E149,VIP!$A$2:$O12730,8,FALSE)</f>
        <v>#N/A</v>
      </c>
      <c r="J149" s="132" t="e">
        <f>VLOOKUP(E149,VIP!$A$2:$O12680,8,FALSE)</f>
        <v>#N/A</v>
      </c>
      <c r="K149" s="132" t="e">
        <f>VLOOKUP(E149,VIP!$A$2:$O16254,6,0)</f>
        <v>#N/A</v>
      </c>
      <c r="L149" s="138"/>
      <c r="M149" s="94"/>
      <c r="N149" s="94"/>
      <c r="O149" s="132"/>
      <c r="P149" s="138"/>
      <c r="Q149" s="94"/>
    </row>
    <row r="150" spans="1:17" s="121" customFormat="1" ht="18" x14ac:dyDescent="0.25">
      <c r="A150" s="132" t="e">
        <f>VLOOKUP(E150,'LISTADO ATM'!$A$2:$C$901,3,0)</f>
        <v>#N/A</v>
      </c>
      <c r="B150" s="124"/>
      <c r="C150" s="95"/>
      <c r="D150" s="95"/>
      <c r="E150" s="124"/>
      <c r="F150" s="132" t="e">
        <f>VLOOKUP(E150,VIP!$A$2:$O15805,2,0)</f>
        <v>#N/A</v>
      </c>
      <c r="G150" s="132" t="e">
        <f>VLOOKUP(E150,'LISTADO ATM'!$A$2:$B$900,2,0)</f>
        <v>#N/A</v>
      </c>
      <c r="H150" s="132" t="e">
        <f>VLOOKUP(E150,VIP!$A$2:$O20766,7,FALSE)</f>
        <v>#N/A</v>
      </c>
      <c r="I150" s="132" t="e">
        <f>VLOOKUP(E150,VIP!$A$2:$O12731,8,FALSE)</f>
        <v>#N/A</v>
      </c>
      <c r="J150" s="132" t="e">
        <f>VLOOKUP(E150,VIP!$A$2:$O12681,8,FALSE)</f>
        <v>#N/A</v>
      </c>
      <c r="K150" s="132" t="e">
        <f>VLOOKUP(E150,VIP!$A$2:$O16255,6,0)</f>
        <v>#N/A</v>
      </c>
      <c r="L150" s="138"/>
      <c r="M150" s="94"/>
      <c r="N150" s="94"/>
      <c r="O150" s="132"/>
      <c r="P150" s="138"/>
      <c r="Q150" s="94"/>
    </row>
    <row r="1031339" spans="16:16" ht="18" x14ac:dyDescent="0.25">
      <c r="P1031339" s="138"/>
    </row>
  </sheetData>
  <autoFilter ref="A4:Q65" xr:uid="{00000000-0009-0000-0000-000007000000}">
    <sortState xmlns:xlrd2="http://schemas.microsoft.com/office/spreadsheetml/2017/richdata2" ref="A5:Q102">
      <sortCondition ref="C4:C65"/>
    </sortState>
  </autoFilter>
  <sortState xmlns:xlrd2="http://schemas.microsoft.com/office/spreadsheetml/2017/richdata2" ref="C94:C98">
    <sortCondition ref="C102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253" priority="38"/>
  </conditionalFormatting>
  <conditionalFormatting sqref="E151:E1048576 E1:E85">
    <cfRule type="duplicateValues" dxfId="252" priority="29"/>
    <cfRule type="duplicateValues" dxfId="251" priority="35"/>
    <cfRule type="duplicateValues" dxfId="250" priority="36"/>
  </conditionalFormatting>
  <conditionalFormatting sqref="B151:B1048576 B1:B85">
    <cfRule type="duplicateValues" dxfId="249" priority="28"/>
    <cfRule type="duplicateValues" dxfId="248" priority="34"/>
  </conditionalFormatting>
  <conditionalFormatting sqref="E151:E1048576 E1:E85">
    <cfRule type="duplicateValues" dxfId="247" priority="132843"/>
  </conditionalFormatting>
  <conditionalFormatting sqref="E66">
    <cfRule type="duplicateValues" dxfId="246" priority="33"/>
  </conditionalFormatting>
  <conditionalFormatting sqref="E66">
    <cfRule type="duplicateValues" dxfId="245" priority="32"/>
  </conditionalFormatting>
  <conditionalFormatting sqref="E21:E23">
    <cfRule type="duplicateValues" dxfId="244" priority="132898"/>
  </conditionalFormatting>
  <conditionalFormatting sqref="E67:E71">
    <cfRule type="duplicateValues" dxfId="243" priority="31"/>
  </conditionalFormatting>
  <conditionalFormatting sqref="E67:E71">
    <cfRule type="duplicateValues" dxfId="242" priority="30"/>
  </conditionalFormatting>
  <conditionalFormatting sqref="E72:E74">
    <cfRule type="duplicateValues" dxfId="241" priority="27"/>
  </conditionalFormatting>
  <conditionalFormatting sqref="E72:E74">
    <cfRule type="duplicateValues" dxfId="240" priority="26"/>
  </conditionalFormatting>
  <conditionalFormatting sqref="E5:E20">
    <cfRule type="duplicateValues" dxfId="239" priority="133193"/>
  </conditionalFormatting>
  <conditionalFormatting sqref="E34:E65">
    <cfRule type="duplicateValues" dxfId="238" priority="133213"/>
  </conditionalFormatting>
  <conditionalFormatting sqref="E5:E65">
    <cfRule type="duplicateValues" dxfId="237" priority="133215"/>
  </conditionalFormatting>
  <conditionalFormatting sqref="E72:E84">
    <cfRule type="duplicateValues" dxfId="236" priority="133234"/>
  </conditionalFormatting>
  <conditionalFormatting sqref="E85">
    <cfRule type="duplicateValues" dxfId="235" priority="23"/>
  </conditionalFormatting>
  <conditionalFormatting sqref="E1:E102 E151:E1048576">
    <cfRule type="duplicateValues" dxfId="234" priority="8"/>
  </conditionalFormatting>
  <conditionalFormatting sqref="E86:E102">
    <cfRule type="duplicateValues" dxfId="233" priority="133441"/>
    <cfRule type="duplicateValues" dxfId="232" priority="133442"/>
    <cfRule type="duplicateValues" dxfId="231" priority="133443"/>
  </conditionalFormatting>
  <conditionalFormatting sqref="B86:B102">
    <cfRule type="duplicateValues" dxfId="230" priority="133444"/>
    <cfRule type="duplicateValues" dxfId="229" priority="133445"/>
  </conditionalFormatting>
  <conditionalFormatting sqref="E86:E102">
    <cfRule type="duplicateValues" dxfId="228" priority="133446"/>
  </conditionalFormatting>
  <conditionalFormatting sqref="E103:E150">
    <cfRule type="duplicateValues" dxfId="6" priority="7"/>
  </conditionalFormatting>
  <conditionalFormatting sqref="E103:E150">
    <cfRule type="duplicateValues" dxfId="5" priority="4"/>
    <cfRule type="duplicateValues" dxfId="4" priority="5"/>
    <cfRule type="duplicateValues" dxfId="3" priority="6"/>
  </conditionalFormatting>
  <conditionalFormatting sqref="B103:B150">
    <cfRule type="duplicateValues" dxfId="2" priority="2"/>
    <cfRule type="duplicateValues" dxfId="1" priority="3"/>
  </conditionalFormatting>
  <conditionalFormatting sqref="E103:E15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44"/>
  <sheetViews>
    <sheetView zoomScale="70" zoomScaleNormal="70" workbookViewId="0">
      <selection activeCell="F208" sqref="F208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3" t="s">
        <v>2144</v>
      </c>
      <c r="B1" s="194"/>
      <c r="C1" s="194"/>
      <c r="D1" s="194"/>
      <c r="E1" s="195"/>
      <c r="F1" s="191" t="s">
        <v>2538</v>
      </c>
      <c r="G1" s="192"/>
      <c r="H1" s="99">
        <f>COUNTIF(A:E,"2 Gavetas Vacías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96" t="s">
        <v>2619</v>
      </c>
      <c r="B2" s="197"/>
      <c r="C2" s="197"/>
      <c r="D2" s="197"/>
      <c r="E2" s="198"/>
      <c r="F2" s="98" t="s">
        <v>2537</v>
      </c>
      <c r="G2" s="97">
        <f>G3+G4</f>
        <v>142</v>
      </c>
      <c r="H2" s="98" t="s">
        <v>2547</v>
      </c>
      <c r="I2" s="97">
        <f>COUNTIF(A:E,"Abastecido")</f>
        <v>84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83"/>
      <c r="B3" s="184"/>
      <c r="C3" s="185"/>
      <c r="D3" s="185"/>
      <c r="E3" s="186"/>
      <c r="F3" s="98" t="s">
        <v>2536</v>
      </c>
      <c r="G3" s="97">
        <f>COUNTIF(REPORTE!A:Q,"fuera de Servicio")</f>
        <v>104</v>
      </c>
      <c r="H3" s="98" t="s">
        <v>2543</v>
      </c>
      <c r="I3" s="97">
        <f>COUNTIF(A:E,"Gavetas Vacías + Gavetas Fallando")</f>
        <v>7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44440.25</v>
      </c>
      <c r="C4" s="187"/>
      <c r="D4" s="187"/>
      <c r="E4" s="188"/>
      <c r="F4" s="98" t="s">
        <v>2533</v>
      </c>
      <c r="G4" s="97">
        <f>COUNTIF(REPORTE!A:Q,"En Servicio")</f>
        <v>38</v>
      </c>
      <c r="H4" s="98" t="s">
        <v>2546</v>
      </c>
      <c r="I4" s="97">
        <f>COUNTIF(A:E,"Solucionado")</f>
        <v>7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44440.708333333336</v>
      </c>
      <c r="C5" s="187"/>
      <c r="D5" s="187"/>
      <c r="E5" s="188"/>
      <c r="F5" s="98" t="s">
        <v>2534</v>
      </c>
      <c r="G5" s="97">
        <f>COUNTIF(REPORTE!A:Q,"REINICIO EXITOSO")</f>
        <v>1</v>
      </c>
      <c r="H5" s="98" t="s">
        <v>2540</v>
      </c>
      <c r="I5" s="97">
        <f>I1+H1+J1</f>
        <v>11</v>
      </c>
      <c r="J5" s="121"/>
      <c r="K5" s="121"/>
    </row>
    <row r="6" spans="1:11" ht="15" customHeight="1" x14ac:dyDescent="0.25">
      <c r="A6" s="177"/>
      <c r="B6" s="178"/>
      <c r="C6" s="189"/>
      <c r="D6" s="189"/>
      <c r="E6" s="190"/>
      <c r="F6" s="98" t="s">
        <v>2535</v>
      </c>
      <c r="G6" s="97">
        <f>COUNTIF(REPORTE!A:Q,"CARGA EXITOSA")</f>
        <v>5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80" t="s">
        <v>2568</v>
      </c>
      <c r="B7" s="181"/>
      <c r="C7" s="181"/>
      <c r="D7" s="181"/>
      <c r="E7" s="182"/>
      <c r="F7" s="98" t="s">
        <v>2539</v>
      </c>
      <c r="G7" s="97">
        <f>COUNTIF(A:E,"Sin Efectivo")</f>
        <v>27</v>
      </c>
      <c r="H7" s="98" t="s">
        <v>2545</v>
      </c>
      <c r="I7" s="97">
        <f>COUNTIF(A:E,"GAVETA DE DEPOSITO LLENA")</f>
        <v>8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4" t="s">
        <v>2411</v>
      </c>
      <c r="E8" s="165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577</v>
      </c>
      <c r="C9" s="128" t="str">
        <f>VLOOKUP(B9,'[1]LISTADO ATM'!$A$2:$B$922,2,0)</f>
        <v xml:space="preserve">ATM Olé Ave. Duarte </v>
      </c>
      <c r="D9" s="133" t="s">
        <v>2625</v>
      </c>
      <c r="E9" s="140" t="s">
        <v>2630</v>
      </c>
    </row>
    <row r="10" spans="1:11" s="107" customFormat="1" ht="18" x14ac:dyDescent="0.25">
      <c r="A10" s="128" t="str">
        <f>VLOOKUP(B10,'[1]LISTADO ATM'!$A$2:$C$922,3,0)</f>
        <v>ESTE</v>
      </c>
      <c r="B10" s="132">
        <v>612</v>
      </c>
      <c r="C10" s="128" t="str">
        <f>VLOOKUP(B10,'[1]LISTADO ATM'!$A$2:$B$922,2,0)</f>
        <v xml:space="preserve">ATM Plaza Orense (La Romana) </v>
      </c>
      <c r="D10" s="133" t="s">
        <v>2625</v>
      </c>
      <c r="E10" s="140" t="s">
        <v>2631</v>
      </c>
    </row>
    <row r="11" spans="1:11" s="107" customFormat="1" ht="18" x14ac:dyDescent="0.25">
      <c r="A11" s="128" t="str">
        <f>VLOOKUP(B11,'[1]LISTADO ATM'!$A$2:$C$922,3,0)</f>
        <v>ESTE</v>
      </c>
      <c r="B11" s="132">
        <v>843</v>
      </c>
      <c r="C11" s="128" t="str">
        <f>VLOOKUP(B11,'[1]LISTADO ATM'!$A$2:$B$922,2,0)</f>
        <v xml:space="preserve">ATM Oficina Romana Centro </v>
      </c>
      <c r="D11" s="133" t="s">
        <v>2625</v>
      </c>
      <c r="E11" s="140">
        <v>3336009197</v>
      </c>
    </row>
    <row r="12" spans="1:11" s="107" customFormat="1" ht="18" customHeight="1" x14ac:dyDescent="0.25">
      <c r="A12" s="128" t="str">
        <f>VLOOKUP(B12,'[1]LISTADO ATM'!$A$2:$C$922,3,0)</f>
        <v>ESTE</v>
      </c>
      <c r="B12" s="132">
        <v>385</v>
      </c>
      <c r="C12" s="128" t="str">
        <f>VLOOKUP(B12,'[1]LISTADO ATM'!$A$2:$B$922,2,0)</f>
        <v xml:space="preserve">ATM Plaza Verón I </v>
      </c>
      <c r="D12" s="133" t="s">
        <v>2625</v>
      </c>
      <c r="E12" s="142">
        <v>3336009071</v>
      </c>
    </row>
    <row r="13" spans="1:11" s="107" customFormat="1" ht="18" customHeight="1" x14ac:dyDescent="0.25">
      <c r="A13" s="128" t="str">
        <f>VLOOKUP(B13,'[1]LISTADO ATM'!$A$2:$C$922,3,0)</f>
        <v>DISTRITO NACIONAL</v>
      </c>
      <c r="B13" s="132">
        <v>551</v>
      </c>
      <c r="C13" s="128" t="str">
        <f>VLOOKUP(B13,'[1]LISTADO ATM'!$A$2:$B$922,2,0)</f>
        <v xml:space="preserve">ATM Oficina Padre Castellanos </v>
      </c>
      <c r="D13" s="133" t="s">
        <v>2625</v>
      </c>
      <c r="E13" s="142">
        <v>3336009073</v>
      </c>
    </row>
    <row r="14" spans="1:11" s="107" customFormat="1" ht="18" customHeight="1" x14ac:dyDescent="0.25">
      <c r="A14" s="128" t="str">
        <f>VLOOKUP(B14,'[1]LISTADO ATM'!$A$2:$C$922,3,0)</f>
        <v>NORTE</v>
      </c>
      <c r="B14" s="132">
        <v>40</v>
      </c>
      <c r="C14" s="128" t="str">
        <f>VLOOKUP(B14,'[1]LISTADO ATM'!$A$2:$B$922,2,0)</f>
        <v xml:space="preserve">ATM Oficina El Puñal </v>
      </c>
      <c r="D14" s="133" t="s">
        <v>2625</v>
      </c>
      <c r="E14" s="142">
        <v>3336009144</v>
      </c>
    </row>
    <row r="15" spans="1:11" s="107" customFormat="1" ht="18" x14ac:dyDescent="0.25">
      <c r="A15" s="128" t="str">
        <f>VLOOKUP(B15,'[1]LISTADO ATM'!$A$2:$C$922,3,0)</f>
        <v>DISTRITO NACIONAL</v>
      </c>
      <c r="B15" s="132">
        <v>957</v>
      </c>
      <c r="C15" s="128" t="str">
        <f>VLOOKUP(B15,'[1]LISTADO ATM'!$A$2:$B$922,2,0)</f>
        <v xml:space="preserve">ATM Oficina Venezuela </v>
      </c>
      <c r="D15" s="133" t="s">
        <v>2625</v>
      </c>
      <c r="E15" s="142" t="s">
        <v>2643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438</v>
      </c>
      <c r="C16" s="128" t="str">
        <f>VLOOKUP(B16,'[1]LISTADO ATM'!$A$2:$B$922,2,0)</f>
        <v xml:space="preserve">ATM Autobanco Torre IV </v>
      </c>
      <c r="D16" s="133" t="s">
        <v>2625</v>
      </c>
      <c r="E16" s="142">
        <v>3336009838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333</v>
      </c>
      <c r="C17" s="128" t="str">
        <f>VLOOKUP(B17,'[1]LISTADO ATM'!$A$2:$B$922,2,0)</f>
        <v>ATM Oficina Turey Maimón</v>
      </c>
      <c r="D17" s="133" t="s">
        <v>2625</v>
      </c>
      <c r="E17" s="128" t="s">
        <v>2636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516</v>
      </c>
      <c r="C18" s="128" t="str">
        <f>VLOOKUP(B18,'[1]LISTADO ATM'!$A$2:$B$922,2,0)</f>
        <v xml:space="preserve">ATM Oficina Gascue </v>
      </c>
      <c r="D18" s="133" t="s">
        <v>2625</v>
      </c>
      <c r="E18" s="128">
        <v>3336008913</v>
      </c>
    </row>
    <row r="19" spans="1:5" s="107" customFormat="1" ht="18" customHeight="1" x14ac:dyDescent="0.25">
      <c r="A19" s="128" t="str">
        <f>VLOOKUP(B19,'[1]LISTADO ATM'!$A$2:$C$922,3,0)</f>
        <v>ESTE</v>
      </c>
      <c r="B19" s="132">
        <v>386</v>
      </c>
      <c r="C19" s="128" t="str">
        <f>VLOOKUP(B19,'[1]LISTADO ATM'!$A$2:$B$922,2,0)</f>
        <v xml:space="preserve">ATM Plaza Verón II </v>
      </c>
      <c r="D19" s="133" t="s">
        <v>2625</v>
      </c>
      <c r="E19" s="128">
        <v>3336009045</v>
      </c>
    </row>
    <row r="20" spans="1:5" s="112" customFormat="1" ht="18" customHeight="1" x14ac:dyDescent="0.25">
      <c r="A20" s="128" t="str">
        <f>VLOOKUP(B20,'[1]LISTADO ATM'!$A$2:$C$922,3,0)</f>
        <v>DISTRITO NACIONAL</v>
      </c>
      <c r="B20" s="132">
        <v>955</v>
      </c>
      <c r="C20" s="128" t="str">
        <f>VLOOKUP(B20,'[1]LISTADO ATM'!$A$2:$B$922,2,0)</f>
        <v xml:space="preserve">ATM Oficina Americana Independencia II </v>
      </c>
      <c r="D20" s="133" t="s">
        <v>2625</v>
      </c>
      <c r="E20" s="128">
        <v>3336009128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237</v>
      </c>
      <c r="C21" s="128" t="str">
        <f>VLOOKUP(B21,'[1]LISTADO ATM'!$A$2:$B$922,2,0)</f>
        <v xml:space="preserve">ATM UNP Plaza Vásquez </v>
      </c>
      <c r="D21" s="133" t="s">
        <v>2625</v>
      </c>
      <c r="E21" s="128" t="s">
        <v>2644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290</v>
      </c>
      <c r="C22" s="128" t="str">
        <f>VLOOKUP(B22,'[1]LISTADO ATM'!$A$2:$B$922,2,0)</f>
        <v xml:space="preserve">ATM Oficina San Francisco de Macorís </v>
      </c>
      <c r="D22" s="133" t="s">
        <v>2625</v>
      </c>
      <c r="E22" s="128" t="s">
        <v>2645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409</v>
      </c>
      <c r="C23" s="128" t="str">
        <f>VLOOKUP(B23,'[1]LISTADO ATM'!$A$2:$B$922,2,0)</f>
        <v xml:space="preserve">ATM Oficina Las Palmas de Herrera I </v>
      </c>
      <c r="D23" s="133" t="s">
        <v>2625</v>
      </c>
      <c r="E23" s="128" t="s">
        <v>2646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525</v>
      </c>
      <c r="C24" s="128" t="str">
        <f>VLOOKUP(B24,'[1]LISTADO ATM'!$A$2:$B$922,2,0)</f>
        <v>ATM S/M Bravo Las Americas</v>
      </c>
      <c r="D24" s="133" t="s">
        <v>2625</v>
      </c>
      <c r="E24" s="140">
        <v>3336007688</v>
      </c>
    </row>
    <row r="25" spans="1:5" s="112" customFormat="1" ht="18" customHeight="1" x14ac:dyDescent="0.25">
      <c r="A25" s="128" t="str">
        <f>VLOOKUP(B25,'[1]LISTADO ATM'!$A$2:$C$922,3,0)</f>
        <v>DISTRITO NACIONAL</v>
      </c>
      <c r="B25" s="132">
        <v>32</v>
      </c>
      <c r="C25" s="128" t="str">
        <f>VLOOKUP(B25,'[1]LISTADO ATM'!$A$2:$B$922,2,0)</f>
        <v xml:space="preserve">ATM Oficina San Martín II </v>
      </c>
      <c r="D25" s="133" t="s">
        <v>2625</v>
      </c>
      <c r="E25" s="140" t="s">
        <v>2632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815</v>
      </c>
      <c r="C26" s="128" t="str">
        <f>VLOOKUP(B26,'[1]LISTADO ATM'!$A$2:$B$922,2,0)</f>
        <v xml:space="preserve">ATM Oficina Atalaya del Mar </v>
      </c>
      <c r="D26" s="133" t="s">
        <v>2625</v>
      </c>
      <c r="E26" s="140" t="s">
        <v>2634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182</v>
      </c>
      <c r="C27" s="128" t="str">
        <f>VLOOKUP(B27,'[1]LISTADO ATM'!$A$2:$B$922,2,0)</f>
        <v xml:space="preserve">ATM Barahona Comb </v>
      </c>
      <c r="D27" s="133" t="s">
        <v>2625</v>
      </c>
      <c r="E27" s="140">
        <v>3336009010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628</v>
      </c>
      <c r="C28" s="128" t="str">
        <f>VLOOKUP(B28,'[1]LISTADO ATM'!$A$2:$B$922,2,0)</f>
        <v xml:space="preserve">ATM Autobanco San Isidro </v>
      </c>
      <c r="D28" s="133" t="s">
        <v>2625</v>
      </c>
      <c r="E28" s="142">
        <v>3336009062</v>
      </c>
    </row>
    <row r="29" spans="1:5" s="121" customFormat="1" ht="18.75" customHeight="1" x14ac:dyDescent="0.25">
      <c r="A29" s="128" t="str">
        <f>VLOOKUP(B29,'[1]LISTADO ATM'!$A$2:$C$922,3,0)</f>
        <v>DISTRITO NACIONAL</v>
      </c>
      <c r="B29" s="132">
        <v>246</v>
      </c>
      <c r="C29" s="128" t="str">
        <f>VLOOKUP(B29,'[1]LISTADO ATM'!$A$2:$B$922,2,0)</f>
        <v xml:space="preserve">ATM Oficina Torre BR (Lobby) </v>
      </c>
      <c r="D29" s="133" t="s">
        <v>2625</v>
      </c>
      <c r="E29" s="142">
        <v>3336009069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698</v>
      </c>
      <c r="C30" s="128" t="str">
        <f>VLOOKUP(B30,'[1]LISTADO ATM'!$A$2:$B$922,2,0)</f>
        <v>ATM Parador Bellamar</v>
      </c>
      <c r="D30" s="133" t="s">
        <v>2625</v>
      </c>
      <c r="E30" s="142">
        <v>3336009076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507</v>
      </c>
      <c r="C31" s="128" t="str">
        <f>VLOOKUP(B31,'[1]LISTADO ATM'!$A$2:$B$922,2,0)</f>
        <v>ATM Estación Sigma Boca Chica</v>
      </c>
      <c r="D31" s="133" t="s">
        <v>2625</v>
      </c>
      <c r="E31" s="142">
        <v>3336009123</v>
      </c>
    </row>
    <row r="32" spans="1:5" s="112" customFormat="1" ht="18.75" customHeight="1" x14ac:dyDescent="0.25">
      <c r="A32" s="128" t="str">
        <f>VLOOKUP(B32,'[1]LISTADO ATM'!$A$2:$C$922,3,0)</f>
        <v>DISTRITO NACIONAL</v>
      </c>
      <c r="B32" s="132">
        <v>976</v>
      </c>
      <c r="C32" s="128" t="str">
        <f>VLOOKUP(B32,'[1]LISTADO ATM'!$A$2:$B$922,2,0)</f>
        <v xml:space="preserve">ATM Oficina Diamond Plaza I </v>
      </c>
      <c r="D32" s="133" t="s">
        <v>2625</v>
      </c>
      <c r="E32" s="142">
        <v>3336009125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965</v>
      </c>
      <c r="C33" s="128" t="str">
        <f>VLOOKUP(B33,'[1]LISTADO ATM'!$A$2:$B$922,2,0)</f>
        <v xml:space="preserve">ATM S/M La Fuente FUN (Santiago) </v>
      </c>
      <c r="D33" s="133" t="s">
        <v>2625</v>
      </c>
      <c r="E33" s="142">
        <v>3336009126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391</v>
      </c>
      <c r="C34" s="128" t="str">
        <f>VLOOKUP(B34,'[1]LISTADO ATM'!$A$2:$B$922,2,0)</f>
        <v xml:space="preserve">ATM S/M Jumbo Luperón </v>
      </c>
      <c r="D34" s="133" t="s">
        <v>2625</v>
      </c>
      <c r="E34" s="142">
        <v>3336009141</v>
      </c>
    </row>
    <row r="35" spans="1:10" s="112" customFormat="1" ht="18.75" customHeight="1" x14ac:dyDescent="0.25">
      <c r="A35" s="128" t="str">
        <f>VLOOKUP(B35,'[1]LISTADO ATM'!$A$2:$C$922,3,0)</f>
        <v>NORTE</v>
      </c>
      <c r="B35" s="132">
        <v>837</v>
      </c>
      <c r="C35" s="128" t="str">
        <f>VLOOKUP(B35,'[1]LISTADO ATM'!$A$2:$B$922,2,0)</f>
        <v>ATM Estación Next Canabacoa</v>
      </c>
      <c r="D35" s="133" t="s">
        <v>2625</v>
      </c>
      <c r="E35" s="142">
        <v>3336009142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823</v>
      </c>
      <c r="C36" s="128" t="str">
        <f>VLOOKUP(B36,'[1]LISTADO ATM'!$A$2:$B$922,2,0)</f>
        <v xml:space="preserve">ATM UNP El Carril (Haina) </v>
      </c>
      <c r="D36" s="133" t="s">
        <v>2625</v>
      </c>
      <c r="E36" s="142">
        <v>3336009151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119</v>
      </c>
      <c r="C37" s="128" t="str">
        <f>VLOOKUP(B37,'[1]LISTADO ATM'!$A$2:$B$922,2,0)</f>
        <v>ATM Oficina La Barranquita</v>
      </c>
      <c r="D37" s="133" t="s">
        <v>2625</v>
      </c>
      <c r="E37" s="142">
        <v>3336009152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600</v>
      </c>
      <c r="C38" s="128" t="str">
        <f>VLOOKUP(B38,'[1]LISTADO ATM'!$A$2:$B$922,2,0)</f>
        <v>ATM S/M Bravo Hipica</v>
      </c>
      <c r="D38" s="133" t="s">
        <v>2625</v>
      </c>
      <c r="E38" s="142" t="s">
        <v>2647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750</v>
      </c>
      <c r="C39" s="128" t="str">
        <f>VLOOKUP(B39,'[1]LISTADO ATM'!$A$2:$B$922,2,0)</f>
        <v xml:space="preserve">ATM UNP Duvergé </v>
      </c>
      <c r="D39" s="133" t="s">
        <v>2625</v>
      </c>
      <c r="E39" s="142" t="s">
        <v>2648</v>
      </c>
    </row>
    <row r="40" spans="1:10" s="120" customFormat="1" ht="18.75" customHeight="1" x14ac:dyDescent="0.25">
      <c r="A40" s="128" t="str">
        <f>VLOOKUP(B40,'[1]LISTADO ATM'!$A$2:$C$922,3,0)</f>
        <v>NORTE</v>
      </c>
      <c r="B40" s="132">
        <v>903</v>
      </c>
      <c r="C40" s="128" t="str">
        <f>VLOOKUP(B40,'[1]LISTADO ATM'!$A$2:$B$922,2,0)</f>
        <v xml:space="preserve">ATM Oficina La Vega Real I </v>
      </c>
      <c r="D40" s="133" t="s">
        <v>2625</v>
      </c>
      <c r="E40" s="142" t="s">
        <v>2649</v>
      </c>
    </row>
    <row r="41" spans="1:10" s="120" customFormat="1" ht="18.75" customHeight="1" x14ac:dyDescent="0.25">
      <c r="A41" s="128" t="str">
        <f>VLOOKUP(B41,'[1]LISTADO ATM'!$A$2:$C$922,3,0)</f>
        <v>DISTRITO NACIONAL</v>
      </c>
      <c r="B41" s="132">
        <v>884</v>
      </c>
      <c r="C41" s="128" t="str">
        <f>VLOOKUP(B41,'[1]LISTADO ATM'!$A$2:$B$922,2,0)</f>
        <v xml:space="preserve">ATM UNP Olé Sabana Perdida </v>
      </c>
      <c r="D41" s="133" t="s">
        <v>2625</v>
      </c>
      <c r="E41" s="142" t="s">
        <v>2650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793</v>
      </c>
      <c r="C42" s="128" t="str">
        <f>VLOOKUP(B42,'[1]LISTADO ATM'!$A$2:$B$922,2,0)</f>
        <v xml:space="preserve">ATM Centro de Caja Agora Mall </v>
      </c>
      <c r="D42" s="133" t="s">
        <v>2625</v>
      </c>
      <c r="E42" s="142">
        <v>3336009302</v>
      </c>
    </row>
    <row r="43" spans="1:10" s="120" customFormat="1" ht="18.75" customHeight="1" x14ac:dyDescent="0.25">
      <c r="A43" s="128" t="str">
        <f>VLOOKUP(B43,'[1]LISTADO ATM'!$A$2:$C$922,3,0)</f>
        <v>DISTRITO NACIONAL</v>
      </c>
      <c r="B43" s="132">
        <v>925</v>
      </c>
      <c r="C43" s="128" t="str">
        <f>VLOOKUP(B43,'[1]LISTADO ATM'!$A$2:$B$922,2,0)</f>
        <v xml:space="preserve">ATM Oficina Plaza Lama Av. 27 de Febrero </v>
      </c>
      <c r="D43" s="133" t="s">
        <v>2625</v>
      </c>
      <c r="E43" s="142" t="s">
        <v>2651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633</v>
      </c>
      <c r="C44" s="128" t="str">
        <f>VLOOKUP(B44,'[1]LISTADO ATM'!$A$2:$B$922,2,0)</f>
        <v xml:space="preserve">ATM Autobanco Las Colinas </v>
      </c>
      <c r="D44" s="133" t="s">
        <v>2625</v>
      </c>
      <c r="E44" s="142">
        <v>3336009853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535</v>
      </c>
      <c r="C45" s="128" t="str">
        <f>VLOOKUP(B45,'[1]LISTADO ATM'!$A$2:$B$922,2,0)</f>
        <v xml:space="preserve">ATM Autoservicio Torre III </v>
      </c>
      <c r="D45" s="133" t="s">
        <v>2625</v>
      </c>
      <c r="E45" s="142">
        <v>3336010206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DISTRITO NACIONAL</v>
      </c>
      <c r="B46" s="132">
        <v>338</v>
      </c>
      <c r="C46" s="128" t="str">
        <f>VLOOKUP(B46,'[1]LISTADO ATM'!$A$2:$B$922,2,0)</f>
        <v>ATM S/M Aprezio Pantoja</v>
      </c>
      <c r="D46" s="133" t="s">
        <v>2625</v>
      </c>
      <c r="E46" s="142">
        <v>3336010281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406</v>
      </c>
      <c r="C47" s="128" t="str">
        <f>VLOOKUP(B47,'[1]LISTADO ATM'!$A$2:$B$922,2,0)</f>
        <v xml:space="preserve">ATM UNP Plaza Lama Máximo Gómez </v>
      </c>
      <c r="D47" s="133" t="s">
        <v>2625</v>
      </c>
      <c r="E47" s="128" t="s">
        <v>2635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NORTE</v>
      </c>
      <c r="B48" s="132">
        <v>937</v>
      </c>
      <c r="C48" s="128" t="str">
        <f>VLOOKUP(B48,'[1]LISTADO ATM'!$A$2:$B$922,2,0)</f>
        <v xml:space="preserve">ATM Autobanco Oficina La Vega II </v>
      </c>
      <c r="D48" s="133" t="s">
        <v>2625</v>
      </c>
      <c r="E48" s="128">
        <v>3336009129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ESTE</v>
      </c>
      <c r="B49" s="132">
        <v>330</v>
      </c>
      <c r="C49" s="128" t="str">
        <f>VLOOKUP(B49,'[1]LISTADO ATM'!$A$2:$B$922,2,0)</f>
        <v xml:space="preserve">ATM Oficina Boulevard (Higuey) </v>
      </c>
      <c r="D49" s="133" t="s">
        <v>2625</v>
      </c>
      <c r="E49" s="128">
        <v>3336009137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NORTE</v>
      </c>
      <c r="B50" s="132">
        <v>752</v>
      </c>
      <c r="C50" s="128" t="str">
        <f>VLOOKUP(B50,'[1]LISTADO ATM'!$A$2:$B$922,2,0)</f>
        <v xml:space="preserve">ATM UNP Las Carolinas (La Vega) </v>
      </c>
      <c r="D50" s="133" t="s">
        <v>2625</v>
      </c>
      <c r="E50" s="128">
        <v>3336009147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DISTRITO NACIONAL</v>
      </c>
      <c r="B51" s="132">
        <v>435</v>
      </c>
      <c r="C51" s="128" t="str">
        <f>VLOOKUP(B51,'[1]LISTADO ATM'!$A$2:$B$922,2,0)</f>
        <v xml:space="preserve">ATM Autobanco Torre I </v>
      </c>
      <c r="D51" s="133" t="s">
        <v>2625</v>
      </c>
      <c r="E51" s="128" t="s">
        <v>2652</v>
      </c>
    </row>
    <row r="52" spans="1:10" s="112" customFormat="1" ht="18" customHeight="1" x14ac:dyDescent="0.25">
      <c r="A52" s="128" t="str">
        <f>VLOOKUP(B52,'[1]LISTADO ATM'!$A$2:$C$922,3,0)</f>
        <v>NORTE</v>
      </c>
      <c r="B52" s="132">
        <v>649</v>
      </c>
      <c r="C52" s="128" t="str">
        <f>VLOOKUP(B52,'[1]LISTADO ATM'!$A$2:$B$922,2,0)</f>
        <v xml:space="preserve">ATM Oficina Galería 56 (San Francisco de Macorís) </v>
      </c>
      <c r="D52" s="133" t="s">
        <v>2625</v>
      </c>
      <c r="E52" s="128" t="s">
        <v>2653</v>
      </c>
    </row>
    <row r="53" spans="1:10" s="112" customFormat="1" ht="18" customHeight="1" x14ac:dyDescent="0.25">
      <c r="A53" s="128" t="str">
        <f>VLOOKUP(B53,'[1]LISTADO ATM'!$A$2:$C$922,3,0)</f>
        <v>NORTE</v>
      </c>
      <c r="B53" s="132">
        <v>888</v>
      </c>
      <c r="C53" s="128" t="str">
        <f>VLOOKUP(B53,'[1]LISTADO ATM'!$A$2:$B$922,2,0)</f>
        <v>ATM Oficina galeria 56 II (SFM)</v>
      </c>
      <c r="D53" s="133" t="s">
        <v>2625</v>
      </c>
      <c r="E53" s="128" t="s">
        <v>2654</v>
      </c>
    </row>
    <row r="54" spans="1:10" s="112" customFormat="1" ht="18.75" customHeight="1" x14ac:dyDescent="0.25">
      <c r="A54" s="128" t="str">
        <f>VLOOKUP(B54,'[1]LISTADO ATM'!$A$2:$C$922,3,0)</f>
        <v>NORTE</v>
      </c>
      <c r="B54" s="132">
        <v>936</v>
      </c>
      <c r="C54" s="128" t="str">
        <f>VLOOKUP(B54,'[1]LISTADO ATM'!$A$2:$B$922,2,0)</f>
        <v xml:space="preserve">ATM Autobanco Oficina La Vega I </v>
      </c>
      <c r="D54" s="133" t="s">
        <v>2625</v>
      </c>
      <c r="E54" s="128" t="s">
        <v>2655</v>
      </c>
    </row>
    <row r="55" spans="1:10" s="112" customFormat="1" ht="18" customHeight="1" x14ac:dyDescent="0.25">
      <c r="A55" s="128" t="str">
        <f>VLOOKUP(B55,'[1]LISTADO ATM'!$A$2:$C$922,3,0)</f>
        <v>DISTRITO NACIONAL</v>
      </c>
      <c r="B55" s="132">
        <v>415</v>
      </c>
      <c r="C55" s="128" t="str">
        <f>VLOOKUP(B55,'[1]LISTADO ATM'!$A$2:$B$922,2,0)</f>
        <v xml:space="preserve">ATM Autobanco San Martín I </v>
      </c>
      <c r="D55" s="133" t="s">
        <v>2625</v>
      </c>
      <c r="E55" s="128">
        <v>3336009292</v>
      </c>
    </row>
    <row r="56" spans="1:10" s="120" customFormat="1" ht="18" customHeight="1" x14ac:dyDescent="0.25">
      <c r="A56" s="128" t="str">
        <f>VLOOKUP(B56,'[1]LISTADO ATM'!$A$2:$C$922,3,0)</f>
        <v>ESTE</v>
      </c>
      <c r="B56" s="132">
        <v>330</v>
      </c>
      <c r="C56" s="128" t="str">
        <f>VLOOKUP(B56,'[1]LISTADO ATM'!$A$2:$B$922,2,0)</f>
        <v xml:space="preserve">ATM Oficina Boulevard (Higuey) </v>
      </c>
      <c r="D56" s="133" t="s">
        <v>2625</v>
      </c>
      <c r="E56" s="142" t="s">
        <v>2656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521</v>
      </c>
      <c r="C57" s="128" t="str">
        <f>VLOOKUP(B57,'[1]LISTADO ATM'!$A$2:$B$922,2,0)</f>
        <v xml:space="preserve">ATM UNP Bayahibe (La Romana) </v>
      </c>
      <c r="D57" s="133" t="s">
        <v>2625</v>
      </c>
      <c r="E57" s="142">
        <v>3336010196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300</v>
      </c>
      <c r="C58" s="128" t="str">
        <f>VLOOKUP(B58,'[1]LISTADO ATM'!$A$2:$B$922,2,0)</f>
        <v xml:space="preserve">ATM S/M Aprezio Los Guaricanos </v>
      </c>
      <c r="D58" s="133" t="s">
        <v>2625</v>
      </c>
      <c r="E58" s="140">
        <v>3336009202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930</v>
      </c>
      <c r="C59" s="128" t="str">
        <f>VLOOKUP(B59,'[1]LISTADO ATM'!$A$2:$B$922,2,0)</f>
        <v>ATM Oficina Plaza Spring Center</v>
      </c>
      <c r="D59" s="133" t="s">
        <v>2625</v>
      </c>
      <c r="E59" s="140" t="s">
        <v>2629</v>
      </c>
    </row>
    <row r="60" spans="1:10" s="120" customFormat="1" ht="18" x14ac:dyDescent="0.25">
      <c r="A60" s="128" t="str">
        <f>VLOOKUP(B60,'[1]LISTADO ATM'!$A$2:$C$922,3,0)</f>
        <v>SUR</v>
      </c>
      <c r="B60" s="132">
        <v>48</v>
      </c>
      <c r="C60" s="128" t="str">
        <f>VLOOKUP(B60,'[1]LISTADO ATM'!$A$2:$B$922,2,0)</f>
        <v xml:space="preserve">ATM Autoservicio Neiba I </v>
      </c>
      <c r="D60" s="133" t="s">
        <v>2625</v>
      </c>
      <c r="E60" s="140" t="s">
        <v>2637</v>
      </c>
    </row>
    <row r="61" spans="1:10" s="120" customFormat="1" ht="18" customHeight="1" x14ac:dyDescent="0.25">
      <c r="A61" s="128" t="str">
        <f>VLOOKUP(B61,'[1]LISTADO ATM'!$A$2:$C$922,3,0)</f>
        <v>NORTE</v>
      </c>
      <c r="B61" s="132">
        <v>198</v>
      </c>
      <c r="C61" s="128" t="str">
        <f>VLOOKUP(B61,'[1]LISTADO ATM'!$A$2:$B$922,2,0)</f>
        <v xml:space="preserve">ATM Almacenes El Encanto  (Santiago) </v>
      </c>
      <c r="D61" s="133" t="s">
        <v>2625</v>
      </c>
      <c r="E61" s="140">
        <v>3336009203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979</v>
      </c>
      <c r="C62" s="128" t="str">
        <f>VLOOKUP(B62,'[1]LISTADO ATM'!$A$2:$B$922,2,0)</f>
        <v xml:space="preserve">ATM Oficina Luperón I </v>
      </c>
      <c r="D62" s="133" t="s">
        <v>2625</v>
      </c>
      <c r="E62" s="142">
        <v>3336007434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183</v>
      </c>
      <c r="C63" s="128" t="str">
        <f>VLOOKUP(B63,'[1]LISTADO ATM'!$A$2:$B$922,2,0)</f>
        <v>ATM Estación Nativa Km. 22 Aut. Duarte.</v>
      </c>
      <c r="D63" s="133" t="s">
        <v>2625</v>
      </c>
      <c r="E63" s="142">
        <v>3336009065</v>
      </c>
    </row>
    <row r="64" spans="1:10" s="121" customFormat="1" ht="18" customHeight="1" x14ac:dyDescent="0.25">
      <c r="A64" s="128" t="str">
        <f>VLOOKUP(B64,'[1]LISTADO ATM'!$A$2:$C$922,3,0)</f>
        <v>DISTRITO NACIONAL</v>
      </c>
      <c r="B64" s="132">
        <v>738</v>
      </c>
      <c r="C64" s="128" t="str">
        <f>VLOOKUP(B64,'[1]LISTADO ATM'!$A$2:$B$922,2,0)</f>
        <v xml:space="preserve">ATM Zona Franca Los Alcarrizos </v>
      </c>
      <c r="D64" s="133" t="s">
        <v>2625</v>
      </c>
      <c r="E64" s="142">
        <v>3336009079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493</v>
      </c>
      <c r="C65" s="128" t="str">
        <f>VLOOKUP(B65,'[1]LISTADO ATM'!$A$2:$B$922,2,0)</f>
        <v xml:space="preserve">ATM Oficina Haina Occidental II </v>
      </c>
      <c r="D65" s="133" t="s">
        <v>2625</v>
      </c>
      <c r="E65" s="142">
        <v>3336009134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708</v>
      </c>
      <c r="C66" s="128" t="str">
        <f>VLOOKUP(B66,'[1]LISTADO ATM'!$A$2:$B$922,2,0)</f>
        <v xml:space="preserve">ATM El Vestir De Hoy </v>
      </c>
      <c r="D66" s="133" t="s">
        <v>2625</v>
      </c>
      <c r="E66" s="142">
        <v>3336009146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989</v>
      </c>
      <c r="C67" s="128" t="str">
        <f>VLOOKUP(B67,'[1]LISTADO ATM'!$A$2:$B$922,2,0)</f>
        <v xml:space="preserve">ATM Ministerio de Deportes </v>
      </c>
      <c r="D67" s="133" t="s">
        <v>2625</v>
      </c>
      <c r="E67" s="142">
        <v>3336009219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900</v>
      </c>
      <c r="C68" s="128" t="str">
        <f>VLOOKUP(B68,'[1]LISTADO ATM'!$A$2:$B$922,2,0)</f>
        <v xml:space="preserve">ATM UNP Merca Santo Domingo </v>
      </c>
      <c r="D68" s="133" t="s">
        <v>2625</v>
      </c>
      <c r="E68" s="142">
        <v>3336009811</v>
      </c>
    </row>
    <row r="69" spans="1:5" s="120" customFormat="1" ht="18.75" customHeight="1" x14ac:dyDescent="0.25">
      <c r="A69" s="128" t="str">
        <f>VLOOKUP(B69,'[1]LISTADO ATM'!$A$2:$C$922,3,0)</f>
        <v>DISTRITO NACIONAL</v>
      </c>
      <c r="B69" s="132">
        <v>889</v>
      </c>
      <c r="C69" s="128" t="str">
        <f>VLOOKUP(B69,'[1]LISTADO ATM'!$A$2:$B$922,2,0)</f>
        <v>ATM Oficina Plaza Lama Máximo Gómez II</v>
      </c>
      <c r="D69" s="133" t="s">
        <v>2625</v>
      </c>
      <c r="E69" s="142">
        <v>3336009883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655</v>
      </c>
      <c r="C70" s="128" t="str">
        <f>VLOOKUP(B70,'[1]LISTADO ATM'!$A$2:$B$922,2,0)</f>
        <v>ATM Farmacia Sandra</v>
      </c>
      <c r="D70" s="133" t="s">
        <v>2625</v>
      </c>
      <c r="E70" s="142">
        <v>3336010231</v>
      </c>
    </row>
    <row r="71" spans="1:5" s="121" customFormat="1" ht="18" customHeight="1" x14ac:dyDescent="0.25">
      <c r="A71" s="128" t="str">
        <f>VLOOKUP(B71,'[1]LISTADO ATM'!$A$2:$C$922,3,0)</f>
        <v>DISTRITO NACIONAL</v>
      </c>
      <c r="B71" s="132">
        <v>816</v>
      </c>
      <c r="C71" s="128" t="str">
        <f>VLOOKUP(B71,'[1]LISTADO ATM'!$A$2:$B$922,2,0)</f>
        <v xml:space="preserve">ATM Oficina Pedro Brand </v>
      </c>
      <c r="D71" s="133" t="s">
        <v>2625</v>
      </c>
      <c r="E71" s="142">
        <v>3336010288</v>
      </c>
    </row>
    <row r="72" spans="1:5" s="121" customFormat="1" ht="18" customHeight="1" x14ac:dyDescent="0.25">
      <c r="A72" s="128" t="str">
        <f>VLOOKUP(B72,'[1]LISTADO ATM'!$A$2:$C$922,3,0)</f>
        <v>NORTE</v>
      </c>
      <c r="B72" s="132">
        <v>129</v>
      </c>
      <c r="C72" s="128" t="str">
        <f>VLOOKUP(B72,'[1]LISTADO ATM'!$A$2:$B$922,2,0)</f>
        <v xml:space="preserve">ATM Multicentro La Sirena (Santiago) </v>
      </c>
      <c r="D72" s="133" t="s">
        <v>2625</v>
      </c>
      <c r="E72" s="142">
        <v>3336010433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139</v>
      </c>
      <c r="C73" s="128" t="str">
        <f>VLOOKUP(B73,'[1]LISTADO ATM'!$A$2:$B$922,2,0)</f>
        <v xml:space="preserve">ATM Oficina Plaza Lama Zona Oriental I </v>
      </c>
      <c r="D73" s="133" t="s">
        <v>2625</v>
      </c>
      <c r="E73" s="128">
        <v>3336009204</v>
      </c>
    </row>
    <row r="74" spans="1:5" s="121" customFormat="1" ht="18" customHeight="1" x14ac:dyDescent="0.25">
      <c r="A74" s="128" t="str">
        <f>VLOOKUP(B74,'[1]LISTADO ATM'!$A$2:$C$922,3,0)</f>
        <v>NORTE</v>
      </c>
      <c r="B74" s="132">
        <v>647</v>
      </c>
      <c r="C74" s="128" t="str">
        <f>VLOOKUP(B74,'[1]LISTADO ATM'!$A$2:$B$922,2,0)</f>
        <v xml:space="preserve">ATM CORAASAN </v>
      </c>
      <c r="D74" s="133" t="s">
        <v>2625</v>
      </c>
      <c r="E74" s="128">
        <v>3336009217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572</v>
      </c>
      <c r="C75" s="128" t="str">
        <f>VLOOKUP(B75,'[1]LISTADO ATM'!$A$2:$B$922,2,0)</f>
        <v xml:space="preserve">ATM Olé Ovando </v>
      </c>
      <c r="D75" s="133" t="s">
        <v>2625</v>
      </c>
      <c r="E75" s="128">
        <v>3336009349</v>
      </c>
    </row>
    <row r="76" spans="1:5" s="121" customFormat="1" ht="18" customHeight="1" x14ac:dyDescent="0.25">
      <c r="A76" s="134" t="s">
        <v>1273</v>
      </c>
      <c r="B76" s="132">
        <v>632</v>
      </c>
      <c r="C76" s="134" t="s">
        <v>1634</v>
      </c>
      <c r="D76" s="133" t="s">
        <v>2625</v>
      </c>
      <c r="E76" s="140" t="s">
        <v>2633</v>
      </c>
    </row>
    <row r="77" spans="1:5" s="121" customFormat="1" ht="18" customHeight="1" x14ac:dyDescent="0.25">
      <c r="A77" s="134" t="s">
        <v>1273</v>
      </c>
      <c r="B77" s="132">
        <v>747</v>
      </c>
      <c r="C77" s="134" t="s">
        <v>1689</v>
      </c>
      <c r="D77" s="133" t="s">
        <v>2625</v>
      </c>
      <c r="E77" s="142">
        <v>3336009184</v>
      </c>
    </row>
    <row r="78" spans="1:5" s="121" customFormat="1" ht="18" customHeight="1" x14ac:dyDescent="0.25">
      <c r="A78" s="134" t="s">
        <v>1270</v>
      </c>
      <c r="B78" s="132">
        <v>973</v>
      </c>
      <c r="C78" s="134" t="s">
        <v>1857</v>
      </c>
      <c r="D78" s="133" t="s">
        <v>2625</v>
      </c>
      <c r="E78" s="142" t="s">
        <v>2657</v>
      </c>
    </row>
    <row r="79" spans="1:5" s="121" customFormat="1" ht="18" customHeight="1" x14ac:dyDescent="0.25">
      <c r="A79" s="134" t="s">
        <v>1273</v>
      </c>
      <c r="B79" s="132">
        <v>728</v>
      </c>
      <c r="C79" s="134" t="s">
        <v>1671</v>
      </c>
      <c r="D79" s="133" t="s">
        <v>2625</v>
      </c>
      <c r="E79" s="142">
        <v>3336010261</v>
      </c>
    </row>
    <row r="80" spans="1:5" s="121" customFormat="1" ht="18" customHeight="1" x14ac:dyDescent="0.25">
      <c r="A80" s="134" t="s">
        <v>1271</v>
      </c>
      <c r="B80" s="132">
        <v>117</v>
      </c>
      <c r="C80" s="134" t="s">
        <v>1366</v>
      </c>
      <c r="D80" s="133" t="s">
        <v>2625</v>
      </c>
      <c r="E80" s="142">
        <v>3336010309</v>
      </c>
    </row>
    <row r="81" spans="1:5" s="121" customFormat="1" ht="18" customHeight="1" x14ac:dyDescent="0.25">
      <c r="A81" s="134" t="s">
        <v>1273</v>
      </c>
      <c r="B81" s="132">
        <v>413</v>
      </c>
      <c r="C81" s="134" t="s">
        <v>1501</v>
      </c>
      <c r="D81" s="133" t="s">
        <v>2625</v>
      </c>
      <c r="E81" s="142">
        <v>3336010318</v>
      </c>
    </row>
    <row r="82" spans="1:5" s="121" customFormat="1" ht="18" customHeight="1" x14ac:dyDescent="0.25">
      <c r="A82" s="134" t="s">
        <v>1272</v>
      </c>
      <c r="B82" s="132">
        <v>356</v>
      </c>
      <c r="C82" s="134" t="s">
        <v>1476</v>
      </c>
      <c r="D82" s="133" t="s">
        <v>2625</v>
      </c>
      <c r="E82" s="142">
        <v>3336010324</v>
      </c>
    </row>
    <row r="83" spans="1:5" s="121" customFormat="1" ht="18" customHeight="1" x14ac:dyDescent="0.25">
      <c r="A83" s="134" t="s">
        <v>1273</v>
      </c>
      <c r="B83" s="132">
        <v>94</v>
      </c>
      <c r="C83" s="134" t="s">
        <v>1351</v>
      </c>
      <c r="D83" s="133" t="s">
        <v>2625</v>
      </c>
      <c r="E83" s="142">
        <v>3336010513</v>
      </c>
    </row>
    <row r="84" spans="1:5" s="121" customFormat="1" ht="18" customHeight="1" x14ac:dyDescent="0.25">
      <c r="A84" s="134" t="s">
        <v>1273</v>
      </c>
      <c r="B84" s="132">
        <v>22</v>
      </c>
      <c r="C84" s="134" t="s">
        <v>2375</v>
      </c>
      <c r="D84" s="133" t="s">
        <v>2625</v>
      </c>
      <c r="E84" s="142">
        <v>3336010741</v>
      </c>
    </row>
    <row r="85" spans="1:5" s="120" customFormat="1" ht="18.75" customHeight="1" x14ac:dyDescent="0.25">
      <c r="A85" s="128" t="s">
        <v>1272</v>
      </c>
      <c r="B85" s="132">
        <v>885</v>
      </c>
      <c r="C85" s="128" t="s">
        <v>1793</v>
      </c>
      <c r="D85" s="133" t="s">
        <v>2625</v>
      </c>
      <c r="E85" s="128">
        <v>3336009127</v>
      </c>
    </row>
    <row r="86" spans="1:5" s="120" customFormat="1" ht="18.75" customHeight="1" x14ac:dyDescent="0.25">
      <c r="A86" s="128" t="s">
        <v>1273</v>
      </c>
      <c r="B86" s="132">
        <v>93</v>
      </c>
      <c r="C86" s="128" t="s">
        <v>1350</v>
      </c>
      <c r="D86" s="133" t="s">
        <v>2625</v>
      </c>
      <c r="E86" s="128">
        <v>3336009174</v>
      </c>
    </row>
    <row r="87" spans="1:5" s="112" customFormat="1" ht="18.75" customHeight="1" x14ac:dyDescent="0.25">
      <c r="A87" s="128" t="s">
        <v>1273</v>
      </c>
      <c r="B87" s="132">
        <v>413</v>
      </c>
      <c r="C87" s="128" t="s">
        <v>1501</v>
      </c>
      <c r="D87" s="133" t="s">
        <v>2625</v>
      </c>
      <c r="E87" s="142">
        <v>3336010318</v>
      </c>
    </row>
    <row r="88" spans="1:5" s="112" customFormat="1" ht="18" customHeight="1" x14ac:dyDescent="0.25">
      <c r="A88" s="134" t="e">
        <f>VLOOKUP(B88,'[1]LISTADO ATM'!$A$2:$C$922,3,0)</f>
        <v>#N/A</v>
      </c>
      <c r="B88" s="132">
        <v>371</v>
      </c>
      <c r="C88" s="134" t="e">
        <f>VLOOKUP(B88,'[1]LISTADO ATM'!$A$2:$B$922,2,0)</f>
        <v>#N/A</v>
      </c>
      <c r="D88" s="133" t="s">
        <v>2625</v>
      </c>
      <c r="E88" s="142">
        <v>3336010494</v>
      </c>
    </row>
    <row r="89" spans="1:5" s="112" customFormat="1" ht="18" customHeight="1" x14ac:dyDescent="0.25">
      <c r="A89" s="134" t="str">
        <f>VLOOKUP(B89,'[1]LISTADO ATM'!$A$2:$C$922,3,0)</f>
        <v>ESTE</v>
      </c>
      <c r="B89" s="132">
        <v>366</v>
      </c>
      <c r="C89" s="134" t="str">
        <f>VLOOKUP(B89,'[1]LISTADO ATM'!$A$2:$B$922,2,0)</f>
        <v>ATM Oficina Boulevard (Higuey) II</v>
      </c>
      <c r="D89" s="133" t="s">
        <v>2625</v>
      </c>
      <c r="E89" s="142">
        <v>3336010300</v>
      </c>
    </row>
    <row r="90" spans="1:5" s="112" customFormat="1" ht="18.75" customHeight="1" x14ac:dyDescent="0.25">
      <c r="A90" s="134" t="str">
        <f>VLOOKUP(B90,'[1]LISTADO ATM'!$A$2:$C$922,3,0)</f>
        <v>SUR</v>
      </c>
      <c r="B90" s="132">
        <v>84</v>
      </c>
      <c r="C90" s="134" t="str">
        <f>VLOOKUP(B90,'[1]LISTADO ATM'!$A$2:$B$922,2,0)</f>
        <v xml:space="preserve">ATM Oficina Multicentro Sirena San Cristóbal </v>
      </c>
      <c r="D90" s="133" t="s">
        <v>2625</v>
      </c>
      <c r="E90" s="142">
        <v>3336009047</v>
      </c>
    </row>
    <row r="91" spans="1:5" s="112" customFormat="1" ht="18" customHeight="1" x14ac:dyDescent="0.25">
      <c r="A91" s="128" t="str">
        <f>VLOOKUP(B91,'[1]LISTADO ATM'!$A$2:$C$922,3,0)</f>
        <v>NORTE</v>
      </c>
      <c r="B91" s="132">
        <v>985</v>
      </c>
      <c r="C91" s="128" t="str">
        <f>VLOOKUP(B91,'[1]LISTADO ATM'!$A$2:$B$922,2,0)</f>
        <v xml:space="preserve">ATM Oficina Dajabón II </v>
      </c>
      <c r="D91" s="133" t="s">
        <v>2625</v>
      </c>
      <c r="E91" s="142">
        <v>3336010601</v>
      </c>
    </row>
    <row r="92" spans="1:5" s="120" customFormat="1" ht="18.75" customHeight="1" x14ac:dyDescent="0.25">
      <c r="A92" s="128" t="str">
        <f>VLOOKUP(B92,'[1]LISTADO ATM'!$A$2:$C$922,3,0)</f>
        <v>NORTE</v>
      </c>
      <c r="B92" s="132">
        <v>315</v>
      </c>
      <c r="C92" s="128" t="str">
        <f>VLOOKUP(B92,'[1]LISTADO ATM'!$A$2:$B$922,2,0)</f>
        <v xml:space="preserve">ATM Oficina Estrella Sadalá </v>
      </c>
      <c r="D92" s="133" t="s">
        <v>2625</v>
      </c>
      <c r="E92" s="142">
        <v>3336010223</v>
      </c>
    </row>
    <row r="93" spans="1:5" s="120" customFormat="1" ht="18.75" customHeight="1" x14ac:dyDescent="0.25">
      <c r="A93" s="128" t="s">
        <v>1273</v>
      </c>
      <c r="B93" s="132"/>
      <c r="C93" s="128" t="s">
        <v>1501</v>
      </c>
      <c r="D93" s="133"/>
      <c r="E93" s="142"/>
    </row>
    <row r="94" spans="1:5" s="121" customFormat="1" ht="18.75" customHeight="1" thickBot="1" x14ac:dyDescent="0.3">
      <c r="A94" s="141" t="s">
        <v>2462</v>
      </c>
      <c r="B94" s="131">
        <f>COUNTA(B9:B93)</f>
        <v>84</v>
      </c>
      <c r="C94" s="168"/>
      <c r="D94" s="169"/>
      <c r="E94" s="170"/>
    </row>
    <row r="95" spans="1:5" s="121" customFormat="1" ht="18.75" customHeight="1" x14ac:dyDescent="0.25">
      <c r="A95" s="177"/>
      <c r="B95" s="178"/>
      <c r="C95" s="178"/>
      <c r="D95" s="178"/>
      <c r="E95" s="179"/>
    </row>
    <row r="96" spans="1:5" s="121" customFormat="1" ht="18.75" customHeight="1" thickBot="1" x14ac:dyDescent="0.3">
      <c r="A96" s="180" t="s">
        <v>2569</v>
      </c>
      <c r="B96" s="181"/>
      <c r="C96" s="181"/>
      <c r="D96" s="181"/>
      <c r="E96" s="182"/>
    </row>
    <row r="97" spans="1:5" s="112" customFormat="1" ht="18" customHeight="1" x14ac:dyDescent="0.25">
      <c r="A97" s="130" t="s">
        <v>15</v>
      </c>
      <c r="B97" s="130" t="s">
        <v>2408</v>
      </c>
      <c r="C97" s="130" t="s">
        <v>46</v>
      </c>
      <c r="D97" s="164" t="s">
        <v>2411</v>
      </c>
      <c r="E97" s="165" t="s">
        <v>2409</v>
      </c>
    </row>
    <row r="98" spans="1:5" s="121" customFormat="1" ht="18" customHeight="1" x14ac:dyDescent="0.25">
      <c r="A98" s="128" t="str">
        <f>VLOOKUP(B98,'[1]LISTADO ATM'!$A$2:$C$822,3,0)</f>
        <v>DISTRITO NACIONAL</v>
      </c>
      <c r="B98" s="132">
        <v>430</v>
      </c>
      <c r="C98" s="128" t="str">
        <f>VLOOKUP(B98,'[1]LISTADO ATM'!$A$2:$B$822,2,0)</f>
        <v xml:space="preserve">ATM Almacén IKEA </v>
      </c>
      <c r="D98" s="133" t="s">
        <v>2626</v>
      </c>
      <c r="E98" s="142">
        <v>3336007435</v>
      </c>
    </row>
    <row r="99" spans="1:5" ht="18" customHeight="1" x14ac:dyDescent="0.25">
      <c r="A99" s="128" t="e">
        <f>VLOOKUP(B99,'[1]LISTADO ATM'!$A$2:$C$822,3,0)</f>
        <v>#N/A</v>
      </c>
      <c r="B99" s="132">
        <v>990</v>
      </c>
      <c r="C99" s="128" t="e">
        <f>VLOOKUP(B99,'[1]LISTADO ATM'!$A$2:$B$822,2,0)</f>
        <v>#N/A</v>
      </c>
      <c r="D99" s="133" t="s">
        <v>2626</v>
      </c>
      <c r="E99" s="142" t="s">
        <v>2658</v>
      </c>
    </row>
    <row r="100" spans="1:5" ht="18.75" customHeight="1" x14ac:dyDescent="0.25">
      <c r="A100" s="128" t="str">
        <f>VLOOKUP(B100,'[1]LISTADO ATM'!$A$2:$C$822,3,0)</f>
        <v>ESTE</v>
      </c>
      <c r="B100" s="132">
        <v>609</v>
      </c>
      <c r="C100" s="128" t="str">
        <f>VLOOKUP(B100,'[1]LISTADO ATM'!$A$2:$B$822,2,0)</f>
        <v xml:space="preserve">ATM S/M Jumbo (San Pedro) </v>
      </c>
      <c r="D100" s="133" t="s">
        <v>2626</v>
      </c>
      <c r="E100" s="142">
        <v>3336009131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319</v>
      </c>
      <c r="C101" s="128" t="str">
        <f>VLOOKUP(B101,'[1]LISTADO ATM'!$A$2:$B$822,2,0)</f>
        <v>ATM Autobanco Lopez de Vega</v>
      </c>
      <c r="D101" s="133" t="s">
        <v>2626</v>
      </c>
      <c r="E101" s="142">
        <v>3336009138</v>
      </c>
    </row>
    <row r="102" spans="1:5" ht="18" x14ac:dyDescent="0.25">
      <c r="A102" s="128" t="str">
        <f>VLOOKUP(B102,'[1]LISTADO ATM'!$A$2:$C$822,3,0)</f>
        <v>NORTE</v>
      </c>
      <c r="B102" s="132">
        <v>291</v>
      </c>
      <c r="C102" s="128" t="str">
        <f>VLOOKUP(B102,'[1]LISTADO ATM'!$A$2:$B$822,2,0)</f>
        <v xml:space="preserve">ATM S/M Jumbo Las Colinas </v>
      </c>
      <c r="D102" s="133" t="s">
        <v>2626</v>
      </c>
      <c r="E102" s="142" t="s">
        <v>2659</v>
      </c>
    </row>
    <row r="103" spans="1:5" ht="18.75" customHeight="1" x14ac:dyDescent="0.25">
      <c r="A103" s="128" t="str">
        <f>VLOOKUP(B103,'[1]LISTADO ATM'!$A$2:$C$822,3,0)</f>
        <v>NORTE</v>
      </c>
      <c r="B103" s="132">
        <v>965</v>
      </c>
      <c r="C103" s="128" t="str">
        <f>VLOOKUP(B103,'[1]LISTADO ATM'!$A$2:$B$822,2,0)</f>
        <v xml:space="preserve">ATM S/M La Fuente FUN (Santiago) </v>
      </c>
      <c r="D103" s="133" t="s">
        <v>2626</v>
      </c>
      <c r="E103" s="142" t="s">
        <v>2660</v>
      </c>
    </row>
    <row r="104" spans="1:5" s="107" customFormat="1" ht="18.75" customHeight="1" x14ac:dyDescent="0.25">
      <c r="A104" s="128" t="str">
        <f>VLOOKUP(B104,'[1]LISTADO ATM'!$A$2:$C$922,3,0)</f>
        <v>NORTE</v>
      </c>
      <c r="B104" s="132">
        <v>716</v>
      </c>
      <c r="C104" s="128" t="str">
        <f>VLOOKUP(B104,'[1]LISTADO ATM'!$A$2:$B$822,2,0)</f>
        <v xml:space="preserve">ATM Oficina Zona Franca (Santiago) </v>
      </c>
      <c r="D104" s="133" t="s">
        <v>2626</v>
      </c>
      <c r="E104" s="142">
        <v>3336010557</v>
      </c>
    </row>
    <row r="105" spans="1:5" s="107" customFormat="1" ht="18" customHeight="1" thickBot="1" x14ac:dyDescent="0.3">
      <c r="A105" s="141" t="s">
        <v>2462</v>
      </c>
      <c r="B105" s="131">
        <f>COUNTA(B98:B104)</f>
        <v>7</v>
      </c>
      <c r="C105" s="168"/>
      <c r="D105" s="169"/>
      <c r="E105" s="170"/>
    </row>
    <row r="106" spans="1:5" s="107" customFormat="1" ht="18.75" customHeight="1" thickBot="1" x14ac:dyDescent="0.3">
      <c r="A106" s="158"/>
      <c r="B106" s="159"/>
      <c r="C106" s="159"/>
      <c r="D106" s="159"/>
      <c r="E106" s="160"/>
    </row>
    <row r="107" spans="1:5" ht="18.75" customHeight="1" thickBot="1" x14ac:dyDescent="0.3">
      <c r="A107" s="161" t="s">
        <v>2463</v>
      </c>
      <c r="B107" s="162"/>
      <c r="C107" s="162"/>
      <c r="D107" s="162"/>
      <c r="E107" s="163"/>
    </row>
    <row r="108" spans="1:5" ht="18" x14ac:dyDescent="0.25">
      <c r="A108" s="130" t="s">
        <v>15</v>
      </c>
      <c r="B108" s="130" t="s">
        <v>2408</v>
      </c>
      <c r="C108" s="130" t="s">
        <v>46</v>
      </c>
      <c r="D108" s="164" t="s">
        <v>2411</v>
      </c>
      <c r="E108" s="165" t="s">
        <v>2409</v>
      </c>
    </row>
    <row r="109" spans="1:5" ht="18.75" customHeight="1" x14ac:dyDescent="0.25">
      <c r="A109" s="134" t="str">
        <f>VLOOKUP(B109,'[1]LISTADO ATM'!$A$2:$C$922,3,0)</f>
        <v>DISTRITO NACIONAL</v>
      </c>
      <c r="B109" s="132">
        <v>896</v>
      </c>
      <c r="C109" s="134" t="str">
        <f>VLOOKUP(B109,'[1]LISTADO ATM'!$A$2:$B$922,2,0)</f>
        <v xml:space="preserve">ATM Campamento Militar 16 de Agosto I </v>
      </c>
      <c r="D109" s="137" t="s">
        <v>2429</v>
      </c>
      <c r="E109" s="140">
        <v>3336009196</v>
      </c>
    </row>
    <row r="110" spans="1:5" ht="18" customHeight="1" x14ac:dyDescent="0.25">
      <c r="A110" s="134" t="str">
        <f>VLOOKUP(B110,'[1]LISTADO ATM'!$A$2:$C$922,3,0)</f>
        <v>DISTRITO NACIONAL</v>
      </c>
      <c r="B110" s="132">
        <v>563</v>
      </c>
      <c r="C110" s="134" t="str">
        <f>VLOOKUP(B110,'[1]LISTADO ATM'!$A$2:$B$922,2,0)</f>
        <v xml:space="preserve">ATM Base Aérea San Isidro </v>
      </c>
      <c r="D110" s="137" t="s">
        <v>2429</v>
      </c>
      <c r="E110" s="140">
        <v>3336009199</v>
      </c>
    </row>
    <row r="111" spans="1:5" ht="18" x14ac:dyDescent="0.25">
      <c r="A111" s="134" t="str">
        <f>VLOOKUP(B111,'[1]LISTADO ATM'!$A$2:$C$922,3,0)</f>
        <v>DISTRITO NACIONAL</v>
      </c>
      <c r="B111" s="132">
        <v>169</v>
      </c>
      <c r="C111" s="134" t="str">
        <f>VLOOKUP(B111,'[1]LISTADO ATM'!$A$2:$B$922,2,0)</f>
        <v xml:space="preserve">ATM Oficina Caonabo </v>
      </c>
      <c r="D111" s="137" t="s">
        <v>2429</v>
      </c>
      <c r="E111" s="142">
        <v>3336009124</v>
      </c>
    </row>
    <row r="112" spans="1:5" ht="18" x14ac:dyDescent="0.25">
      <c r="A112" s="134" t="str">
        <f>VLOOKUP(B112,'[1]LISTADO ATM'!$A$2:$C$922,3,0)</f>
        <v>ESTE</v>
      </c>
      <c r="B112" s="132">
        <v>16</v>
      </c>
      <c r="C112" s="134" t="str">
        <f>VLOOKUP(B112,'[1]LISTADO ATM'!$A$2:$B$922,2,0)</f>
        <v>ATM Estación Texaco Sabana de la Mar</v>
      </c>
      <c r="D112" s="137" t="s">
        <v>2429</v>
      </c>
      <c r="E112" s="142">
        <v>3336008506</v>
      </c>
    </row>
    <row r="113" spans="1:5" ht="18.75" customHeight="1" x14ac:dyDescent="0.25">
      <c r="A113" s="134" t="str">
        <f>VLOOKUP(B113,'[1]LISTADO ATM'!$A$2:$C$922,3,0)</f>
        <v>DISTRITO NACIONAL</v>
      </c>
      <c r="B113" s="132">
        <v>147</v>
      </c>
      <c r="C113" s="134" t="str">
        <f>VLOOKUP(B113,'[1]LISTADO ATM'!$A$2:$B$922,2,0)</f>
        <v xml:space="preserve">ATM Kiosco Megacentro I </v>
      </c>
      <c r="D113" s="137" t="s">
        <v>2429</v>
      </c>
      <c r="E113" s="142" t="s">
        <v>2661</v>
      </c>
    </row>
    <row r="114" spans="1:5" ht="18.75" customHeight="1" x14ac:dyDescent="0.25">
      <c r="A114" s="134" t="str">
        <f>VLOOKUP(B114,'[1]LISTADO ATM'!$A$2:$C$922,3,0)</f>
        <v>ESTE</v>
      </c>
      <c r="B114" s="132">
        <v>293</v>
      </c>
      <c r="C114" s="134" t="str">
        <f>VLOOKUP(B114,'[1]LISTADO ATM'!$A$2:$B$922,2,0)</f>
        <v xml:space="preserve">ATM S/M Nueva Visión (San Pedro) </v>
      </c>
      <c r="D114" s="137" t="s">
        <v>2429</v>
      </c>
      <c r="E114" s="142" t="s">
        <v>2662</v>
      </c>
    </row>
    <row r="115" spans="1:5" ht="18.75" customHeight="1" x14ac:dyDescent="0.25">
      <c r="A115" s="134" t="str">
        <f>VLOOKUP(B115,'[1]LISTADO ATM'!$A$2:$C$922,3,0)</f>
        <v>DISTRITO NACIONAL</v>
      </c>
      <c r="B115" s="132">
        <v>697</v>
      </c>
      <c r="C115" s="134" t="str">
        <f>VLOOKUP(B115,'[1]LISTADO ATM'!$A$2:$B$922,2,0)</f>
        <v>ATM Hipermercado Olé Ciudad Juan Bosch</v>
      </c>
      <c r="D115" s="137" t="s">
        <v>2429</v>
      </c>
      <c r="E115" s="142">
        <v>3336009198</v>
      </c>
    </row>
    <row r="116" spans="1:5" ht="18.75" customHeight="1" x14ac:dyDescent="0.25">
      <c r="A116" s="134" t="str">
        <f>VLOOKUP(B116,'[1]LISTADO ATM'!$A$2:$C$922,3,0)</f>
        <v>ESTE</v>
      </c>
      <c r="B116" s="132">
        <v>429</v>
      </c>
      <c r="C116" s="134" t="str">
        <f>VLOOKUP(B116,'[1]LISTADO ATM'!$A$2:$B$922,2,0)</f>
        <v xml:space="preserve">ATM Oficina Jumbo La Romana </v>
      </c>
      <c r="D116" s="137" t="s">
        <v>2429</v>
      </c>
      <c r="E116" s="142">
        <v>3336009841</v>
      </c>
    </row>
    <row r="117" spans="1:5" ht="18.75" customHeight="1" x14ac:dyDescent="0.25">
      <c r="A117" s="134" t="str">
        <f>VLOOKUP(B117,'[1]LISTADO ATM'!$A$2:$C$922,3,0)</f>
        <v>NORTE</v>
      </c>
      <c r="B117" s="132">
        <v>740</v>
      </c>
      <c r="C117" s="134" t="str">
        <f>VLOOKUP(B117,'[1]LISTADO ATM'!$A$2:$B$922,2,0)</f>
        <v xml:space="preserve">ATM EDENORTE (Santiago) </v>
      </c>
      <c r="D117" s="137" t="s">
        <v>2429</v>
      </c>
      <c r="E117" s="142">
        <v>3336009870</v>
      </c>
    </row>
    <row r="118" spans="1:5" ht="18" x14ac:dyDescent="0.25">
      <c r="A118" s="134" t="str">
        <f>VLOOKUP(B118,'[1]LISTADO ATM'!$A$2:$C$922,3,0)</f>
        <v>NORTE</v>
      </c>
      <c r="B118" s="132">
        <v>266</v>
      </c>
      <c r="C118" s="134" t="str">
        <f>VLOOKUP(B118,'[1]LISTADO ATM'!$A$2:$B$922,2,0)</f>
        <v xml:space="preserve">ATM Oficina Villa Francisca </v>
      </c>
      <c r="D118" s="137" t="s">
        <v>2429</v>
      </c>
      <c r="E118" s="142">
        <v>3336010326</v>
      </c>
    </row>
    <row r="119" spans="1:5" ht="18.75" customHeight="1" x14ac:dyDescent="0.25">
      <c r="A119" s="134" t="str">
        <f>VLOOKUP(B119,'[1]LISTADO ATM'!$A$2:$C$922,3,0)</f>
        <v>ESTE</v>
      </c>
      <c r="B119" s="132">
        <v>608</v>
      </c>
      <c r="C119" s="134" t="str">
        <f>VLOOKUP(B119,'[1]LISTADO ATM'!$A$2:$B$922,2,0)</f>
        <v xml:space="preserve">ATM Oficina Jumbo (San Pedro) </v>
      </c>
      <c r="D119" s="137" t="s">
        <v>2429</v>
      </c>
      <c r="E119" s="142">
        <v>3336010508</v>
      </c>
    </row>
    <row r="120" spans="1:5" ht="18" customHeight="1" x14ac:dyDescent="0.25">
      <c r="A120" s="134" t="str">
        <f>VLOOKUP(B120,'[1]LISTADO ATM'!$A$2:$C$922,3,0)</f>
        <v>ESTE</v>
      </c>
      <c r="B120" s="132">
        <v>268</v>
      </c>
      <c r="C120" s="134" t="str">
        <f>VLOOKUP(B120,'[1]LISTADO ATM'!$A$2:$B$922,2,0)</f>
        <v xml:space="preserve">ATM Autobanco La Altagracia (Higuey) </v>
      </c>
      <c r="D120" s="137" t="s">
        <v>2429</v>
      </c>
      <c r="E120" s="142">
        <v>3336010598</v>
      </c>
    </row>
    <row r="121" spans="1:5" ht="18" x14ac:dyDescent="0.25">
      <c r="A121" s="134" t="str">
        <f>VLOOKUP(B121,'[1]LISTADO ATM'!$A$2:$C$922,3,0)</f>
        <v>NORTE</v>
      </c>
      <c r="B121" s="132">
        <v>396</v>
      </c>
      <c r="C121" s="134" t="str">
        <f>VLOOKUP(B121,'[1]LISTADO ATM'!$A$2:$B$922,2,0)</f>
        <v xml:space="preserve">ATM Oficina Plaza Ulloa (La Fuente) </v>
      </c>
      <c r="D121" s="137" t="s">
        <v>2429</v>
      </c>
      <c r="E121" s="142">
        <v>3336010635</v>
      </c>
    </row>
    <row r="122" spans="1:5" ht="18.75" customHeight="1" x14ac:dyDescent="0.25">
      <c r="A122" s="134" t="str">
        <f>VLOOKUP(B122,'[1]LISTADO ATM'!$A$2:$C$922,3,0)</f>
        <v>DISTRITO NACIONAL</v>
      </c>
      <c r="B122" s="132">
        <v>713</v>
      </c>
      <c r="C122" s="134" t="str">
        <f>VLOOKUP(B122,'[1]LISTADO ATM'!$A$2:$B$922,2,0)</f>
        <v xml:space="preserve">ATM Oficina Las Américas </v>
      </c>
      <c r="D122" s="137" t="s">
        <v>2429</v>
      </c>
      <c r="E122" s="142">
        <v>3336010759</v>
      </c>
    </row>
    <row r="123" spans="1:5" ht="18" x14ac:dyDescent="0.25">
      <c r="A123" s="134" t="str">
        <f>VLOOKUP(B123,'[1]LISTADO ATM'!$A$2:$C$922,3,0)</f>
        <v>NORTE</v>
      </c>
      <c r="B123" s="132">
        <v>77</v>
      </c>
      <c r="C123" s="134" t="str">
        <f>VLOOKUP(B123,'[1]LISTADO ATM'!$A$2:$B$922,2,0)</f>
        <v xml:space="preserve">ATM Oficina Cruce de Imbert </v>
      </c>
      <c r="D123" s="137" t="s">
        <v>2429</v>
      </c>
      <c r="E123" s="142">
        <v>3336010762</v>
      </c>
    </row>
    <row r="124" spans="1:5" ht="18" x14ac:dyDescent="0.25">
      <c r="A124" s="128" t="str">
        <f>VLOOKUP(B124,'[1]LISTADO ATM'!$A$2:$C$922,3,0)</f>
        <v>DISTRITO NACIONAL</v>
      </c>
      <c r="B124" s="132">
        <v>536</v>
      </c>
      <c r="C124" s="128" t="str">
        <f>VLOOKUP(B124,'[1]LISTADO ATM'!$A$2:$B$822,2,0)</f>
        <v xml:space="preserve">ATM Super Lama San Isidro </v>
      </c>
      <c r="D124" s="137" t="s">
        <v>2429</v>
      </c>
      <c r="E124" s="142" t="s">
        <v>2663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949</v>
      </c>
      <c r="C125" s="134" t="str">
        <f>VLOOKUP(B125,'[1]LISTADO ATM'!$A$2:$B$922,2,0)</f>
        <v xml:space="preserve">ATM S/M Bravo San Isidro Coral Mall </v>
      </c>
      <c r="D125" s="137" t="s">
        <v>2429</v>
      </c>
      <c r="E125" s="142" t="s">
        <v>2664</v>
      </c>
    </row>
    <row r="126" spans="1:5" ht="18" x14ac:dyDescent="0.25">
      <c r="A126" s="134" t="str">
        <f>VLOOKUP(B126,'[1]LISTADO ATM'!$A$2:$C$922,3,0)</f>
        <v>SUR</v>
      </c>
      <c r="B126" s="132">
        <v>182</v>
      </c>
      <c r="C126" s="134" t="str">
        <f>VLOOKUP(B126,'[1]LISTADO ATM'!$A$2:$B$922,2,0)</f>
        <v xml:space="preserve">ATM Barahona Comb </v>
      </c>
      <c r="D126" s="137" t="s">
        <v>2429</v>
      </c>
      <c r="E126" s="142">
        <v>3336010865</v>
      </c>
    </row>
    <row r="127" spans="1:5" ht="18.75" customHeight="1" x14ac:dyDescent="0.25">
      <c r="A127" s="134" t="str">
        <f>VLOOKUP(B127,'[1]LISTADO ATM'!$A$2:$C$922,3,0)</f>
        <v>DISTRITO NACIONAL</v>
      </c>
      <c r="B127" s="132">
        <v>259</v>
      </c>
      <c r="C127" s="134" t="str">
        <f>VLOOKUP(B127,'[1]LISTADO ATM'!$A$2:$B$922,2,0)</f>
        <v>ATM Senado de la Republica</v>
      </c>
      <c r="D127" s="137" t="s">
        <v>2429</v>
      </c>
      <c r="E127" s="142">
        <v>3336010871</v>
      </c>
    </row>
    <row r="128" spans="1:5" ht="18" x14ac:dyDescent="0.25">
      <c r="A128" s="134" t="str">
        <f>VLOOKUP(B128,'[1]LISTADO ATM'!$A$2:$C$922,3,0)</f>
        <v>DISTRITO NACIONAL</v>
      </c>
      <c r="B128" s="132">
        <v>54</v>
      </c>
      <c r="C128" s="134" t="str">
        <f>VLOOKUP(B128,'[1]LISTADO ATM'!$A$2:$B$922,2,0)</f>
        <v xml:space="preserve">ATM Autoservicio Galería 360 </v>
      </c>
      <c r="D128" s="137" t="s">
        <v>2429</v>
      </c>
      <c r="E128" s="142">
        <v>3336010910</v>
      </c>
    </row>
    <row r="129" spans="1:5" ht="18" x14ac:dyDescent="0.25">
      <c r="A129" s="134" t="str">
        <f>VLOOKUP(B129,'[1]LISTADO ATM'!$A$2:$C$922,3,0)</f>
        <v>DISTRITO NACIONAL</v>
      </c>
      <c r="B129" s="132">
        <v>165</v>
      </c>
      <c r="C129" s="134" t="str">
        <f>VLOOKUP(B129,'[1]LISTADO ATM'!$A$2:$B$922,2,0)</f>
        <v>ATM Autoservicio Megacentro</v>
      </c>
      <c r="D129" s="137" t="s">
        <v>2429</v>
      </c>
      <c r="E129" s="142">
        <v>3336010551</v>
      </c>
    </row>
    <row r="130" spans="1:5" ht="18" x14ac:dyDescent="0.25">
      <c r="A130" s="128" t="str">
        <f>VLOOKUP(B130,'[1]LISTADO ATM'!$A$2:$C$922,3,0)</f>
        <v>ESTE</v>
      </c>
      <c r="B130" s="132">
        <v>114</v>
      </c>
      <c r="C130" s="128" t="str">
        <f>VLOOKUP(B130,'[1]LISTADO ATM'!$A$2:$B$822,2,0)</f>
        <v xml:space="preserve">ATM Oficina Hato Mayor </v>
      </c>
      <c r="D130" s="137" t="s">
        <v>2429</v>
      </c>
      <c r="E130" s="142">
        <v>3336010928</v>
      </c>
    </row>
    <row r="131" spans="1:5" ht="18" x14ac:dyDescent="0.25">
      <c r="A131" s="134" t="str">
        <f>VLOOKUP(B131,'[1]LISTADO ATM'!$A$2:$C$922,3,0)</f>
        <v>DISTRITO NACIONAL</v>
      </c>
      <c r="B131" s="132">
        <v>363</v>
      </c>
      <c r="C131" s="134" t="str">
        <f>VLOOKUP(B131,'[1]LISTADO ATM'!$A$2:$B$922,2,0)</f>
        <v>ATM S/M Bravo Villa Mella</v>
      </c>
      <c r="D131" s="137" t="s">
        <v>2429</v>
      </c>
      <c r="E131" s="142">
        <v>3336010974</v>
      </c>
    </row>
    <row r="132" spans="1:5" ht="18.75" customHeight="1" x14ac:dyDescent="0.25">
      <c r="A132" s="134" t="str">
        <f>VLOOKUP(B132,'[1]LISTADO ATM'!$A$2:$C$922,3,0)</f>
        <v>DISTRITO NACIONAL</v>
      </c>
      <c r="B132" s="132">
        <v>347</v>
      </c>
      <c r="C132" s="134" t="str">
        <f>VLOOKUP(B132,'[1]LISTADO ATM'!$A$2:$B$922,2,0)</f>
        <v>ATM Patio de Colombia</v>
      </c>
      <c r="D132" s="137" t="s">
        <v>2429</v>
      </c>
      <c r="E132" s="142">
        <v>3336010977</v>
      </c>
    </row>
    <row r="133" spans="1:5" ht="18" x14ac:dyDescent="0.25">
      <c r="A133" s="134" t="str">
        <f>VLOOKUP(B133,'[1]LISTADO ATM'!$A$2:$C$922,3,0)</f>
        <v>SUR</v>
      </c>
      <c r="B133" s="132">
        <v>881</v>
      </c>
      <c r="C133" s="134" t="str">
        <f>VLOOKUP(B133,'[1]LISTADO ATM'!$A$2:$B$922,2,0)</f>
        <v xml:space="preserve">ATM UNP Yaguate (San Cristóbal) </v>
      </c>
      <c r="D133" s="137" t="s">
        <v>2429</v>
      </c>
      <c r="E133" s="142" t="s">
        <v>2665</v>
      </c>
    </row>
    <row r="134" spans="1:5" ht="18" x14ac:dyDescent="0.25">
      <c r="A134" s="134" t="str">
        <f>VLOOKUP(B134,'[1]LISTADO ATM'!$A$2:$C$922,3,0)</f>
        <v>ESTE</v>
      </c>
      <c r="B134" s="132">
        <v>912</v>
      </c>
      <c r="C134" s="134" t="str">
        <f>VLOOKUP(B134,'[1]LISTADO ATM'!$A$2:$B$922,2,0)</f>
        <v xml:space="preserve">ATM Oficina San Pedro II </v>
      </c>
      <c r="D134" s="137" t="s">
        <v>2429</v>
      </c>
      <c r="E134" s="142">
        <v>3336010981</v>
      </c>
    </row>
    <row r="135" spans="1:5" ht="18.75" customHeight="1" x14ac:dyDescent="0.25">
      <c r="A135" s="134" t="str">
        <f>VLOOKUP(B135,'[1]LISTADO ATM'!$A$2:$C$922,3,0)</f>
        <v>DISTRITO NACIONAL</v>
      </c>
      <c r="B135" s="132">
        <v>821</v>
      </c>
      <c r="C135" s="134" t="str">
        <f>VLOOKUP(B135,'[1]LISTADO ATM'!$A$2:$B$922,2,0)</f>
        <v xml:space="preserve">ATM S/M Bravo Churchill </v>
      </c>
      <c r="D135" s="137" t="s">
        <v>2429</v>
      </c>
      <c r="E135" s="142">
        <v>3336011007</v>
      </c>
    </row>
    <row r="136" spans="1:5" ht="18.75" customHeight="1" x14ac:dyDescent="0.25">
      <c r="A136" s="134" t="e">
        <f>VLOOKUP(B136,'[1]LISTADO ATM'!$A$2:$C$922,3,0)</f>
        <v>#N/A</v>
      </c>
      <c r="B136" s="132"/>
      <c r="C136" s="134" t="e">
        <f>VLOOKUP(B136,'[1]LISTADO ATM'!$A$2:$B$922,2,0)</f>
        <v>#N/A</v>
      </c>
      <c r="D136" s="137"/>
      <c r="E136" s="142"/>
    </row>
    <row r="137" spans="1:5" ht="18.75" customHeight="1" x14ac:dyDescent="0.25">
      <c r="A137" s="128" t="e">
        <f>VLOOKUP(B137,'[1]LISTADO ATM'!$A$2:$C$922,3,0)</f>
        <v>#N/A</v>
      </c>
      <c r="B137" s="132"/>
      <c r="C137" s="128" t="e">
        <f>VLOOKUP(B137,'[1]LISTADO ATM'!$A$2:$B$822,2,0)</f>
        <v>#N/A</v>
      </c>
      <c r="D137" s="137"/>
      <c r="E137" s="142"/>
    </row>
    <row r="138" spans="1:5" ht="18.75" customHeight="1" x14ac:dyDescent="0.25">
      <c r="A138" s="134" t="e">
        <f>VLOOKUP(B138,'[1]LISTADO ATM'!$A$2:$C$922,3,0)</f>
        <v>#N/A</v>
      </c>
      <c r="B138" s="132"/>
      <c r="C138" s="134" t="e">
        <f>VLOOKUP(B138,'[1]LISTADO ATM'!$A$2:$B$922,2,0)</f>
        <v>#N/A</v>
      </c>
      <c r="D138" s="137"/>
      <c r="E138" s="142"/>
    </row>
    <row r="139" spans="1:5" ht="18.75" customHeight="1" x14ac:dyDescent="0.25">
      <c r="A139" s="134" t="e">
        <f>VLOOKUP(B139,'[1]LISTADO ATM'!$A$2:$C$922,3,0)</f>
        <v>#N/A</v>
      </c>
      <c r="B139" s="132"/>
      <c r="C139" s="134" t="e">
        <f>VLOOKUP(B139,'[1]LISTADO ATM'!$A$2:$B$922,2,0)</f>
        <v>#N/A</v>
      </c>
      <c r="D139" s="137"/>
      <c r="E139" s="142"/>
    </row>
    <row r="140" spans="1:5" ht="18.75" customHeight="1" x14ac:dyDescent="0.25">
      <c r="A140" s="134" t="e">
        <f>VLOOKUP(B140,'[1]LISTADO ATM'!$A$2:$C$922,3,0)</f>
        <v>#N/A</v>
      </c>
      <c r="B140" s="132"/>
      <c r="C140" s="134" t="e">
        <f>VLOOKUP(B140,'[1]LISTADO ATM'!$A$2:$B$922,2,0)</f>
        <v>#N/A</v>
      </c>
      <c r="D140" s="137"/>
      <c r="E140" s="142"/>
    </row>
    <row r="141" spans="1:5" ht="18" x14ac:dyDescent="0.25">
      <c r="A141" s="135"/>
      <c r="B141" s="136">
        <f>COUNT(B109:B140)</f>
        <v>27</v>
      </c>
      <c r="C141" s="174"/>
      <c r="D141" s="174"/>
      <c r="E141" s="174"/>
    </row>
    <row r="142" spans="1:5" ht="18.75" customHeight="1" thickBot="1" x14ac:dyDescent="0.3">
      <c r="A142" s="158"/>
      <c r="B142" s="159"/>
      <c r="C142" s="159"/>
      <c r="D142" s="159"/>
      <c r="E142" s="160"/>
    </row>
    <row r="143" spans="1:5" ht="18.75" thickBot="1" x14ac:dyDescent="0.3">
      <c r="A143" s="171" t="s">
        <v>2434</v>
      </c>
      <c r="B143" s="172"/>
      <c r="C143" s="172"/>
      <c r="D143" s="172"/>
      <c r="E143" s="173"/>
    </row>
    <row r="144" spans="1:5" ht="18" x14ac:dyDescent="0.25">
      <c r="A144" s="130" t="s">
        <v>15</v>
      </c>
      <c r="B144" s="130" t="s">
        <v>2408</v>
      </c>
      <c r="C144" s="130" t="s">
        <v>46</v>
      </c>
      <c r="D144" s="164" t="s">
        <v>2411</v>
      </c>
      <c r="E144" s="165" t="s">
        <v>2409</v>
      </c>
    </row>
    <row r="145" spans="1:5" ht="18" x14ac:dyDescent="0.25">
      <c r="A145" s="128" t="str">
        <f>VLOOKUP(B145,'[1]LISTADO ATM'!$A$2:$C$922,3,0)</f>
        <v>DISTRITO NACIONAL</v>
      </c>
      <c r="B145" s="132">
        <v>318</v>
      </c>
      <c r="C145" s="128" t="str">
        <f>VLOOKUP(B145,'[1]LISTADO ATM'!$A$2:$B$922,2,0)</f>
        <v>ATM Autoservicio Lope de Vega</v>
      </c>
      <c r="D145" s="128" t="s">
        <v>2469</v>
      </c>
      <c r="E145" s="124">
        <v>3336009201</v>
      </c>
    </row>
    <row r="146" spans="1:5" ht="18" x14ac:dyDescent="0.25">
      <c r="A146" s="128" t="str">
        <f>VLOOKUP(B146,'[1]LISTADO ATM'!$A$2:$C$922,3,0)</f>
        <v>DISTRITO NACIONAL</v>
      </c>
      <c r="B146" s="132">
        <v>321</v>
      </c>
      <c r="C146" s="128" t="str">
        <f>VLOOKUP(B146,'[1]LISTADO ATM'!$A$2:$B$922,2,0)</f>
        <v xml:space="preserve">ATM Oficina Jiménez Moya I </v>
      </c>
      <c r="D146" s="128" t="s">
        <v>2469</v>
      </c>
      <c r="E146" s="142">
        <v>3336010618</v>
      </c>
    </row>
    <row r="147" spans="1:5" ht="18" x14ac:dyDescent="0.25">
      <c r="A147" s="128" t="str">
        <f>VLOOKUP(B147,'[1]LISTADO ATM'!$A$2:$C$922,3,0)</f>
        <v>ESTE</v>
      </c>
      <c r="B147" s="132">
        <v>630</v>
      </c>
      <c r="C147" s="128" t="str">
        <f>VLOOKUP(B147,'[1]LISTADO ATM'!$A$2:$B$922,2,0)</f>
        <v xml:space="preserve">ATM Oficina Plaza Zaglul (SPM) </v>
      </c>
      <c r="D147" s="128" t="s">
        <v>2469</v>
      </c>
      <c r="E147" s="142">
        <v>3336010629</v>
      </c>
    </row>
    <row r="148" spans="1:5" ht="18" x14ac:dyDescent="0.25">
      <c r="A148" s="128" t="str">
        <f>VLOOKUP(B148,'[1]LISTADO ATM'!$A$2:$C$922,3,0)</f>
        <v>NORTE</v>
      </c>
      <c r="B148" s="132">
        <v>282</v>
      </c>
      <c r="C148" s="128" t="str">
        <f>VLOOKUP(B148,'[1]LISTADO ATM'!$A$2:$B$922,2,0)</f>
        <v xml:space="preserve">ATM Autobanco Nibaje </v>
      </c>
      <c r="D148" s="128" t="s">
        <v>2469</v>
      </c>
      <c r="E148" s="142">
        <v>3336010654</v>
      </c>
    </row>
    <row r="149" spans="1:5" ht="18" x14ac:dyDescent="0.25">
      <c r="A149" s="128" t="str">
        <f>VLOOKUP(B149,'[1]LISTADO ATM'!$A$2:$C$922,3,0)</f>
        <v>DISTRITO NACIONAL</v>
      </c>
      <c r="B149" s="132">
        <v>717</v>
      </c>
      <c r="C149" s="128" t="str">
        <f>VLOOKUP(B149,'[1]LISTADO ATM'!$A$2:$B$922,2,0)</f>
        <v xml:space="preserve">ATM Oficina Los Alcarrizos </v>
      </c>
      <c r="D149" s="128" t="s">
        <v>2469</v>
      </c>
      <c r="E149" s="142">
        <v>3336010757</v>
      </c>
    </row>
    <row r="150" spans="1:5" ht="18" x14ac:dyDescent="0.25">
      <c r="A150" s="128" t="str">
        <f>VLOOKUP(B150,'[1]LISTADO ATM'!$A$2:$C$922,3,0)</f>
        <v>ESTE</v>
      </c>
      <c r="B150" s="132">
        <v>673</v>
      </c>
      <c r="C150" s="128" t="str">
        <f>VLOOKUP(B150,'[1]LISTADO ATM'!$A$2:$B$922,2,0)</f>
        <v>ATM Clínica Dr. Cruz Jiminián</v>
      </c>
      <c r="D150" s="128" t="s">
        <v>2469</v>
      </c>
      <c r="E150" s="142">
        <v>3336010942</v>
      </c>
    </row>
    <row r="151" spans="1:5" ht="18" x14ac:dyDescent="0.25">
      <c r="A151" s="128" t="str">
        <f>VLOOKUP(B151,'[1]LISTADO ATM'!$A$2:$C$922,3,0)</f>
        <v>DISTRITO NACIONAL</v>
      </c>
      <c r="B151" s="132">
        <v>406</v>
      </c>
      <c r="C151" s="128" t="str">
        <f>VLOOKUP(B151,'[1]LISTADO ATM'!$A$2:$B$922,2,0)</f>
        <v xml:space="preserve">ATM UNP Plaza Lama Máximo Gómez </v>
      </c>
      <c r="D151" s="128" t="s">
        <v>2469</v>
      </c>
      <c r="E151" s="142" t="s">
        <v>2666</v>
      </c>
    </row>
    <row r="152" spans="1:5" ht="18" x14ac:dyDescent="0.25">
      <c r="A152" s="128" t="e">
        <f>VLOOKUP(B152,'[1]LISTADO ATM'!$A$2:$C$922,3,0)</f>
        <v>#N/A</v>
      </c>
      <c r="B152" s="132"/>
      <c r="C152" s="128" t="e">
        <f>VLOOKUP(B152,'[1]LISTADO ATM'!$A$2:$B$922,2,0)</f>
        <v>#N/A</v>
      </c>
      <c r="D152" s="128"/>
      <c r="E152" s="142"/>
    </row>
    <row r="153" spans="1:5" ht="18" x14ac:dyDescent="0.25">
      <c r="A153" s="128" t="e">
        <f>VLOOKUP(B153,'[1]LISTADO ATM'!$A$2:$C$922,3,0)</f>
        <v>#N/A</v>
      </c>
      <c r="B153" s="132"/>
      <c r="C153" s="128" t="e">
        <f>VLOOKUP(B153,'[1]LISTADO ATM'!$A$2:$B$922,2,0)</f>
        <v>#N/A</v>
      </c>
      <c r="D153" s="128"/>
      <c r="E153" s="142"/>
    </row>
    <row r="154" spans="1:5" ht="18" x14ac:dyDescent="0.25">
      <c r="A154" s="128" t="e">
        <f>VLOOKUP(B154,'[1]LISTADO ATM'!$A$2:$C$922,3,0)</f>
        <v>#N/A</v>
      </c>
      <c r="B154" s="132"/>
      <c r="C154" s="128" t="e">
        <f>VLOOKUP(B154,'[1]LISTADO ATM'!$A$2:$B$922,2,0)</f>
        <v>#N/A</v>
      </c>
      <c r="D154" s="128"/>
      <c r="E154" s="142"/>
    </row>
    <row r="155" spans="1:5" ht="18.75" customHeight="1" x14ac:dyDescent="0.25">
      <c r="A155" s="128" t="e">
        <f>VLOOKUP(B155,'[1]LISTADO ATM'!$A$2:$C$922,3,0)</f>
        <v>#N/A</v>
      </c>
      <c r="B155" s="132"/>
      <c r="C155" s="128" t="e">
        <f>VLOOKUP(B155,'[1]LISTADO ATM'!$A$2:$B$922,2,0)</f>
        <v>#N/A</v>
      </c>
      <c r="D155" s="128"/>
      <c r="E155" s="142"/>
    </row>
    <row r="156" spans="1:5" ht="18" x14ac:dyDescent="0.25">
      <c r="A156" s="128" t="e">
        <f>VLOOKUP(B156,'[1]LISTADO ATM'!$A$2:$C$922,3,0)</f>
        <v>#N/A</v>
      </c>
      <c r="B156" s="132"/>
      <c r="C156" s="128" t="e">
        <f>VLOOKUP(B156,'[1]LISTADO ATM'!$A$2:$B$922,2,0)</f>
        <v>#N/A</v>
      </c>
      <c r="D156" s="128"/>
      <c r="E156" s="142"/>
    </row>
    <row r="157" spans="1:5" ht="18" x14ac:dyDescent="0.25">
      <c r="A157" s="128" t="e">
        <f>VLOOKUP(B157,'[1]LISTADO ATM'!$A$2:$C$922,3,0)</f>
        <v>#N/A</v>
      </c>
      <c r="B157" s="132"/>
      <c r="C157" s="128" t="e">
        <f>VLOOKUP(B157,'[1]LISTADO ATM'!$A$2:$B$922,2,0)</f>
        <v>#N/A</v>
      </c>
      <c r="D157" s="128"/>
      <c r="E157" s="142"/>
    </row>
    <row r="158" spans="1:5" ht="18" x14ac:dyDescent="0.25">
      <c r="A158" s="128" t="e">
        <f>VLOOKUP(B158,'[1]LISTADO ATM'!$A$2:$C$922,3,0)</f>
        <v>#N/A</v>
      </c>
      <c r="B158" s="132"/>
      <c r="C158" s="128" t="e">
        <f>VLOOKUP(B158,'[1]LISTADO ATM'!$A$2:$B$922,2,0)</f>
        <v>#N/A</v>
      </c>
      <c r="D158" s="128"/>
      <c r="E158" s="142"/>
    </row>
    <row r="159" spans="1:5" ht="18.75" customHeight="1" thickBot="1" x14ac:dyDescent="0.3">
      <c r="A159" s="141" t="s">
        <v>2462</v>
      </c>
      <c r="B159" s="131">
        <f>COUNTA(B145:B158)</f>
        <v>7</v>
      </c>
      <c r="C159" s="168"/>
      <c r="D159" s="169"/>
      <c r="E159" s="170"/>
    </row>
    <row r="160" spans="1:5" ht="15.75" thickBot="1" x14ac:dyDescent="0.3">
      <c r="A160" s="158"/>
      <c r="B160" s="159"/>
      <c r="C160" s="159"/>
      <c r="D160" s="159"/>
      <c r="E160" s="160"/>
    </row>
    <row r="161" spans="1:5" ht="18.75" customHeight="1" thickBot="1" x14ac:dyDescent="0.3">
      <c r="A161" s="171" t="s">
        <v>2583</v>
      </c>
      <c r="B161" s="172"/>
      <c r="C161" s="172"/>
      <c r="D161" s="172"/>
      <c r="E161" s="173"/>
    </row>
    <row r="162" spans="1:5" ht="18.75" customHeight="1" x14ac:dyDescent="0.25">
      <c r="A162" s="130" t="s">
        <v>15</v>
      </c>
      <c r="B162" s="130" t="s">
        <v>2408</v>
      </c>
      <c r="C162" s="130" t="s">
        <v>46</v>
      </c>
      <c r="D162" s="164" t="s">
        <v>2411</v>
      </c>
      <c r="E162" s="165" t="s">
        <v>2409</v>
      </c>
    </row>
    <row r="163" spans="1:5" ht="18" x14ac:dyDescent="0.25">
      <c r="A163" s="128" t="str">
        <f>VLOOKUP(B163,'[1]LISTADO ATM'!$A$2:$C$922,3,0)</f>
        <v>NORTE</v>
      </c>
      <c r="B163" s="132">
        <v>304</v>
      </c>
      <c r="C163" s="128" t="str">
        <f>VLOOKUP(B163,'[1]LISTADO ATM'!$A$2:$B$822,2,0)</f>
        <v xml:space="preserve">ATM Multicentro La Sirena Estrella Sadhala </v>
      </c>
      <c r="D163" s="146" t="s">
        <v>2621</v>
      </c>
      <c r="E163" s="142">
        <v>3336009130</v>
      </c>
    </row>
    <row r="164" spans="1:5" ht="18.75" customHeight="1" x14ac:dyDescent="0.25">
      <c r="A164" s="128" t="str">
        <f>VLOOKUP(B164,'[1]LISTADO ATM'!$A$2:$C$922,3,0)</f>
        <v>DISTRITO NACIONAL</v>
      </c>
      <c r="B164" s="132">
        <v>160</v>
      </c>
      <c r="C164" s="128" t="str">
        <f>VLOOKUP(B164,'[1]LISTADO ATM'!$A$2:$B$822,2,0)</f>
        <v xml:space="preserve">ATM Oficina Herrera </v>
      </c>
      <c r="D164" s="138" t="s">
        <v>2548</v>
      </c>
      <c r="E164" s="142">
        <v>3336009133</v>
      </c>
    </row>
    <row r="165" spans="1:5" ht="18" x14ac:dyDescent="0.25">
      <c r="A165" s="128" t="str">
        <f>VLOOKUP(B165,'[1]LISTADO ATM'!$A$2:$C$922,3,0)</f>
        <v>DISTRITO NACIONAL</v>
      </c>
      <c r="B165" s="132">
        <v>87</v>
      </c>
      <c r="C165" s="128" t="str">
        <f>VLOOKUP(B165,'[1]LISTADO ATM'!$A$2:$B$822,2,0)</f>
        <v xml:space="preserve">ATM Autoservicio Sarasota </v>
      </c>
      <c r="D165" s="146" t="s">
        <v>2621</v>
      </c>
      <c r="E165" s="142">
        <v>3336009169</v>
      </c>
    </row>
    <row r="166" spans="1:5" ht="18" x14ac:dyDescent="0.25">
      <c r="A166" s="128" t="str">
        <f>VLOOKUP(B166,'[1]LISTADO ATM'!$A$2:$C$922,3,0)</f>
        <v>DISTRITO NACIONAL</v>
      </c>
      <c r="B166" s="132">
        <v>536</v>
      </c>
      <c r="C166" s="128" t="str">
        <f>VLOOKUP(B166,'[1]LISTADO ATM'!$A$2:$B$822,2,0)</f>
        <v xml:space="preserve">ATM Super Lama San Isidro </v>
      </c>
      <c r="D166" s="146" t="s">
        <v>2621</v>
      </c>
      <c r="E166" s="142" t="s">
        <v>2663</v>
      </c>
    </row>
    <row r="167" spans="1:5" ht="18" x14ac:dyDescent="0.25">
      <c r="A167" s="128" t="str">
        <f>VLOOKUP(B167,'[1]LISTADO ATM'!$A$2:$C$922,3,0)</f>
        <v>SUR</v>
      </c>
      <c r="B167" s="132">
        <v>584</v>
      </c>
      <c r="C167" s="128" t="str">
        <f>VLOOKUP(B167,'[1]LISTADO ATM'!$A$2:$B$822,2,0)</f>
        <v xml:space="preserve">ATM Oficina San Cristóbal I </v>
      </c>
      <c r="D167" s="146" t="s">
        <v>2621</v>
      </c>
      <c r="E167" s="142" t="s">
        <v>2667</v>
      </c>
    </row>
    <row r="168" spans="1:5" ht="18" x14ac:dyDescent="0.25">
      <c r="A168" s="128" t="str">
        <f>VLOOKUP(B168,'[1]LISTADO ATM'!$A$2:$C$922,3,0)</f>
        <v>DISTRITO NACIONAL</v>
      </c>
      <c r="B168" s="132">
        <v>113</v>
      </c>
      <c r="C168" s="128" t="str">
        <f>VLOOKUP(B168,'[1]LISTADO ATM'!$A$2:$B$822,2,0)</f>
        <v xml:space="preserve">ATM Autoservicio Atalaya del Mar </v>
      </c>
      <c r="D168" s="146" t="s">
        <v>2621</v>
      </c>
      <c r="E168" s="142" t="s">
        <v>2668</v>
      </c>
    </row>
    <row r="169" spans="1:5" ht="18.75" customHeight="1" x14ac:dyDescent="0.25">
      <c r="A169" s="128" t="str">
        <f>VLOOKUP(B169,'[1]LISTADO ATM'!$A$2:$C$922,3,0)</f>
        <v>DISTRITO NACIONAL</v>
      </c>
      <c r="B169" s="132">
        <v>559</v>
      </c>
      <c r="C169" s="128" t="str">
        <f>VLOOKUP(B169,'[1]LISTADO ATM'!$A$2:$B$822,2,0)</f>
        <v xml:space="preserve">ATM UNP Metro I </v>
      </c>
      <c r="D169" s="146" t="s">
        <v>2621</v>
      </c>
      <c r="E169" s="142" t="s">
        <v>2669</v>
      </c>
    </row>
    <row r="170" spans="1:5" ht="18" x14ac:dyDescent="0.25">
      <c r="A170" s="128" t="str">
        <f>VLOOKUP(B170,'[1]LISTADO ATM'!$A$2:$C$922,3,0)</f>
        <v>ESTE</v>
      </c>
      <c r="B170" s="132">
        <v>294</v>
      </c>
      <c r="C170" s="128" t="str">
        <f>VLOOKUP(B170,'[1]LISTADO ATM'!$A$2:$B$822,2,0)</f>
        <v xml:space="preserve">ATM Plaza Zaglul San Pedro II </v>
      </c>
      <c r="D170" s="138" t="s">
        <v>2548</v>
      </c>
      <c r="E170" s="142">
        <v>3336010170</v>
      </c>
    </row>
    <row r="171" spans="1:5" ht="18" x14ac:dyDescent="0.25">
      <c r="A171" s="128" t="str">
        <f>VLOOKUP(B171,'[1]LISTADO ATM'!$A$2:$C$922,3,0)</f>
        <v>ESTE</v>
      </c>
      <c r="B171" s="132">
        <v>353</v>
      </c>
      <c r="C171" s="128" t="str">
        <f>VLOOKUP(B171,'[1]LISTADO ATM'!$A$2:$B$822,2,0)</f>
        <v xml:space="preserve">ATM Estación Boulevard Juan Dolio </v>
      </c>
      <c r="D171" s="138" t="s">
        <v>2548</v>
      </c>
      <c r="E171" s="142">
        <v>3336010540</v>
      </c>
    </row>
    <row r="172" spans="1:5" ht="18" x14ac:dyDescent="0.25">
      <c r="A172" s="128" t="str">
        <f>VLOOKUP(B172,'[1]LISTADO ATM'!$A$2:$C$922,3,0)</f>
        <v>NORTE</v>
      </c>
      <c r="B172" s="132">
        <v>599</v>
      </c>
      <c r="C172" s="128" t="str">
        <f>VLOOKUP(B172,'[1]LISTADO ATM'!$A$2:$B$822,2,0)</f>
        <v xml:space="preserve">ATM Oficina Plaza Internacional (Santiago) </v>
      </c>
      <c r="D172" s="146" t="s">
        <v>2621</v>
      </c>
      <c r="E172" s="142">
        <v>3336009156</v>
      </c>
    </row>
    <row r="173" spans="1:5" ht="18" x14ac:dyDescent="0.25">
      <c r="A173" s="128" t="str">
        <f>VLOOKUP(B173,'[1]LISTADO ATM'!$A$2:$C$922,3,0)</f>
        <v>NORTE</v>
      </c>
      <c r="B173" s="132">
        <v>877</v>
      </c>
      <c r="C173" s="128" t="str">
        <f>VLOOKUP(B173,'[1]LISTADO ATM'!$A$2:$B$822,2,0)</f>
        <v xml:space="preserve">ATM Estación Los Samanes (Ranchito, La Vega) </v>
      </c>
      <c r="D173" s="138" t="s">
        <v>2548</v>
      </c>
      <c r="E173" s="142">
        <v>3336010903</v>
      </c>
    </row>
    <row r="174" spans="1:5" ht="18" x14ac:dyDescent="0.25">
      <c r="A174" s="128" t="str">
        <f>VLOOKUP(B174,'[1]LISTADO ATM'!$A$2:$C$922,3,0)</f>
        <v>ESTE</v>
      </c>
      <c r="B174" s="132">
        <v>158</v>
      </c>
      <c r="C174" s="128" t="str">
        <f>VLOOKUP(B174,'[1]LISTADO ATM'!$A$2:$B$822,2,0)</f>
        <v xml:space="preserve">ATM Oficina Romana Norte </v>
      </c>
      <c r="D174" s="146" t="s">
        <v>2621</v>
      </c>
      <c r="E174" s="142">
        <v>3336011000</v>
      </c>
    </row>
    <row r="175" spans="1:5" ht="18" x14ac:dyDescent="0.25">
      <c r="A175" s="128" t="e">
        <f>VLOOKUP(B175,'[1]LISTADO ATM'!$A$2:$C$922,3,0)</f>
        <v>#N/A</v>
      </c>
      <c r="B175" s="132"/>
      <c r="C175" s="128" t="e">
        <f>VLOOKUP(B175,'[1]LISTADO ATM'!$A$2:$B$822,2,0)</f>
        <v>#N/A</v>
      </c>
      <c r="D175" s="138"/>
      <c r="E175" s="142"/>
    </row>
    <row r="176" spans="1:5" ht="18" x14ac:dyDescent="0.25">
      <c r="A176" s="128" t="e">
        <f>VLOOKUP(B176,'[1]LISTADO ATM'!$A$2:$C$922,3,0)</f>
        <v>#N/A</v>
      </c>
      <c r="B176" s="132"/>
      <c r="C176" s="128" t="e">
        <f>VLOOKUP(B176,'[1]LISTADO ATM'!$A$2:$B$822,2,0)</f>
        <v>#N/A</v>
      </c>
      <c r="D176" s="146"/>
      <c r="E176" s="142"/>
    </row>
    <row r="177" spans="1:5" ht="18.75" customHeight="1" x14ac:dyDescent="0.25">
      <c r="A177" s="128" t="e">
        <f>VLOOKUP(B177,'[1]LISTADO ATM'!$A$2:$C$922,3,0)</f>
        <v>#N/A</v>
      </c>
      <c r="B177" s="132"/>
      <c r="C177" s="128" t="e">
        <f>VLOOKUP(B177,'[1]LISTADO ATM'!$A$2:$B$822,2,0)</f>
        <v>#N/A</v>
      </c>
      <c r="D177" s="146"/>
      <c r="E177" s="142"/>
    </row>
    <row r="178" spans="1:5" ht="18" x14ac:dyDescent="0.25">
      <c r="A178" s="128" t="e">
        <f>VLOOKUP(B178,'[1]LISTADO ATM'!$A$2:$C$922,3,0)</f>
        <v>#N/A</v>
      </c>
      <c r="B178" s="132"/>
      <c r="C178" s="128" t="e">
        <f>VLOOKUP(B178,'[1]LISTADO ATM'!$A$2:$B$822,2,0)</f>
        <v>#N/A</v>
      </c>
      <c r="D178" s="146"/>
      <c r="E178" s="142"/>
    </row>
    <row r="179" spans="1:5" ht="18" x14ac:dyDescent="0.25">
      <c r="A179" s="128" t="e">
        <f>VLOOKUP(B179,'[1]LISTADO ATM'!$A$2:$C$922,3,0)</f>
        <v>#N/A</v>
      </c>
      <c r="B179" s="132"/>
      <c r="C179" s="128" t="e">
        <f>VLOOKUP(B179,'[1]LISTADO ATM'!$A$2:$B$822,2,0)</f>
        <v>#N/A</v>
      </c>
      <c r="D179" s="146"/>
      <c r="E179" s="142"/>
    </row>
    <row r="180" spans="1:5" ht="18.75" customHeight="1" x14ac:dyDescent="0.25">
      <c r="A180" s="128" t="e">
        <f>VLOOKUP(B180,'[1]LISTADO ATM'!$A$2:$C$922,3,0)</f>
        <v>#N/A</v>
      </c>
      <c r="B180" s="132"/>
      <c r="C180" s="128" t="e">
        <f>VLOOKUP(B180,'[1]LISTADO ATM'!$A$2:$B$822,2,0)</f>
        <v>#N/A</v>
      </c>
      <c r="D180" s="138"/>
      <c r="E180" s="142"/>
    </row>
    <row r="181" spans="1:5" ht="18" x14ac:dyDescent="0.25">
      <c r="A181" s="128" t="e">
        <f>VLOOKUP(B181,'[1]LISTADO ATM'!$A$2:$C$922,3,0)</f>
        <v>#N/A</v>
      </c>
      <c r="B181" s="132"/>
      <c r="C181" s="128" t="e">
        <f>VLOOKUP(B181,'[1]LISTADO ATM'!$A$2:$B$822,2,0)</f>
        <v>#N/A</v>
      </c>
      <c r="D181" s="138"/>
      <c r="E181" s="142"/>
    </row>
    <row r="182" spans="1:5" ht="18" x14ac:dyDescent="0.25">
      <c r="A182" s="128" t="e">
        <f>VLOOKUP(B182,'[1]LISTADO ATM'!$A$2:$C$922,3,0)</f>
        <v>#N/A</v>
      </c>
      <c r="B182" s="132"/>
      <c r="C182" s="128" t="e">
        <f>VLOOKUP(B182,'[1]LISTADO ATM'!$A$2:$B$822,2,0)</f>
        <v>#N/A</v>
      </c>
      <c r="D182" s="146"/>
      <c r="E182" s="142"/>
    </row>
    <row r="183" spans="1:5" ht="18" x14ac:dyDescent="0.25">
      <c r="A183" s="128" t="e">
        <f>VLOOKUP(B183,'[1]LISTADO ATM'!$A$2:$C$922,3,0)</f>
        <v>#N/A</v>
      </c>
      <c r="B183" s="132"/>
      <c r="C183" s="128" t="e">
        <f>VLOOKUP(B183,'[1]LISTADO ATM'!$A$2:$B$822,2,0)</f>
        <v>#N/A</v>
      </c>
      <c r="D183" s="146"/>
      <c r="E183" s="142"/>
    </row>
    <row r="184" spans="1:5" ht="18.75" thickBot="1" x14ac:dyDescent="0.3">
      <c r="A184" s="141" t="s">
        <v>2462</v>
      </c>
      <c r="B184" s="131">
        <f>COUNT(B163:B183)</f>
        <v>12</v>
      </c>
      <c r="C184" s="168"/>
      <c r="D184" s="169"/>
      <c r="E184" s="170"/>
    </row>
    <row r="185" spans="1:5" ht="15.75" thickBot="1" x14ac:dyDescent="0.3">
      <c r="A185" s="158"/>
      <c r="B185" s="159"/>
      <c r="C185" s="184"/>
      <c r="D185" s="184"/>
      <c r="E185" s="199"/>
    </row>
    <row r="186" spans="1:5" ht="18.75" customHeight="1" thickBot="1" x14ac:dyDescent="0.3">
      <c r="A186" s="175" t="s">
        <v>2464</v>
      </c>
      <c r="B186" s="176"/>
      <c r="C186" s="200"/>
      <c r="D186" s="200"/>
      <c r="E186" s="201"/>
    </row>
    <row r="187" spans="1:5" ht="18.75" customHeight="1" thickBot="1" x14ac:dyDescent="0.3">
      <c r="A187" s="202">
        <f>+B141+B159+B184</f>
        <v>46</v>
      </c>
      <c r="B187" s="203"/>
      <c r="C187" s="200"/>
      <c r="D187" s="200"/>
      <c r="E187" s="201"/>
    </row>
    <row r="188" spans="1:5" ht="15.75" thickBot="1" x14ac:dyDescent="0.3">
      <c r="A188" s="204"/>
      <c r="B188" s="205"/>
      <c r="C188" s="159"/>
      <c r="D188" s="159"/>
      <c r="E188" s="160"/>
    </row>
    <row r="189" spans="1:5" ht="18.75" customHeight="1" thickBot="1" x14ac:dyDescent="0.3">
      <c r="A189" s="161" t="s">
        <v>2465</v>
      </c>
      <c r="B189" s="162"/>
      <c r="C189" s="162"/>
      <c r="D189" s="162"/>
      <c r="E189" s="163"/>
    </row>
    <row r="190" spans="1:5" ht="18.75" customHeight="1" x14ac:dyDescent="0.25">
      <c r="A190" s="130" t="s">
        <v>15</v>
      </c>
      <c r="B190" s="130" t="s">
        <v>2408</v>
      </c>
      <c r="C190" s="130" t="s">
        <v>46</v>
      </c>
      <c r="D190" s="164" t="s">
        <v>2411</v>
      </c>
      <c r="E190" s="165"/>
    </row>
    <row r="191" spans="1:5" ht="18" x14ac:dyDescent="0.25">
      <c r="A191" s="128" t="str">
        <f>VLOOKUP(B191,'[1]LISTADO ATM'!$A$2:$C$922,3,0)</f>
        <v>DISTRITO NACIONAL</v>
      </c>
      <c r="B191" s="132">
        <v>574</v>
      </c>
      <c r="C191" s="128" t="str">
        <f>VLOOKUP(B191,'[2]LISTADO ATM'!$A$2:$B$922,2,0)</f>
        <v xml:space="preserve">ATM Club Obras Públicas </v>
      </c>
      <c r="D191" s="166" t="s">
        <v>2585</v>
      </c>
      <c r="E191" s="167"/>
    </row>
    <row r="192" spans="1:5" ht="18" x14ac:dyDescent="0.25">
      <c r="A192" s="128" t="str">
        <f>VLOOKUP(B192,'[1]LISTADO ATM'!$A$2:$C$922,3,0)</f>
        <v>NORTE</v>
      </c>
      <c r="B192" s="132">
        <v>603</v>
      </c>
      <c r="C192" s="128" t="str">
        <f>VLOOKUP(B192,'[1]LISTADO ATM'!$A$2:$B$822,2,0)</f>
        <v xml:space="preserve">ATM Zona Franca (Santiago) II </v>
      </c>
      <c r="D192" s="166" t="s">
        <v>2585</v>
      </c>
      <c r="E192" s="167"/>
    </row>
    <row r="193" spans="1:5" ht="18" x14ac:dyDescent="0.25">
      <c r="A193" s="128" t="str">
        <f>VLOOKUP(B193,'[1]LISTADO ATM'!$A$2:$C$922,3,0)</f>
        <v>DISTRITO NACIONAL</v>
      </c>
      <c r="B193" s="132">
        <v>516</v>
      </c>
      <c r="C193" s="128" t="str">
        <f>VLOOKUP(B193,'[1]LISTADO ATM'!$A$2:$B$822,2,0)</f>
        <v xml:space="preserve">ATM Oficina Gascue </v>
      </c>
      <c r="D193" s="166" t="s">
        <v>2585</v>
      </c>
      <c r="E193" s="167"/>
    </row>
    <row r="194" spans="1:5" ht="18" x14ac:dyDescent="0.25">
      <c r="A194" s="128" t="str">
        <f>VLOOKUP(B194,'[1]LISTADO ATM'!$A$2:$C$922,3,0)</f>
        <v>ESTE</v>
      </c>
      <c r="B194" s="132">
        <v>353</v>
      </c>
      <c r="C194" s="128" t="str">
        <f>VLOOKUP(B194,'[1]LISTADO ATM'!$A$2:$B$822,2,0)</f>
        <v xml:space="preserve">ATM Estación Boulevard Juan Dolio </v>
      </c>
      <c r="D194" s="166" t="s">
        <v>2585</v>
      </c>
      <c r="E194" s="167"/>
    </row>
    <row r="195" spans="1:5" ht="18" x14ac:dyDescent="0.25">
      <c r="A195" s="128" t="str">
        <f>VLOOKUP(B195,'[1]LISTADO ATM'!$A$2:$C$922,3,0)</f>
        <v>NORTE</v>
      </c>
      <c r="B195" s="145">
        <v>482</v>
      </c>
      <c r="C195" s="128" t="str">
        <f>VLOOKUP(B195,'[1]LISTADO ATM'!$A$2:$B$822,2,0)</f>
        <v xml:space="preserve">ATM Centro de Caja Plaza Lama (Santiago) </v>
      </c>
      <c r="D195" s="166" t="s">
        <v>2585</v>
      </c>
      <c r="E195" s="167"/>
    </row>
    <row r="196" spans="1:5" ht="18" x14ac:dyDescent="0.25">
      <c r="A196" s="128" t="str">
        <f>VLOOKUP(B196,'[1]LISTADO ATM'!$A$2:$C$922,3,0)</f>
        <v>DISTRITO NACIONAL</v>
      </c>
      <c r="B196" s="132">
        <v>648</v>
      </c>
      <c r="C196" s="128" t="str">
        <f>VLOOKUP(B196,'[1]LISTADO ATM'!$A$2:$B$822,2,0)</f>
        <v xml:space="preserve">ATM Hermandad de Pensionados </v>
      </c>
      <c r="D196" s="166" t="s">
        <v>2585</v>
      </c>
      <c r="E196" s="167"/>
    </row>
    <row r="197" spans="1:5" ht="18" x14ac:dyDescent="0.25">
      <c r="A197" s="128" t="str">
        <f>VLOOKUP(B197,'[1]LISTADO ATM'!$A$2:$C$922,3,0)</f>
        <v>DISTRITO NACIONAL</v>
      </c>
      <c r="B197" s="145">
        <v>688</v>
      </c>
      <c r="C197" s="128" t="str">
        <f>VLOOKUP(B197,'[1]LISTADO ATM'!$A$2:$B$822,2,0)</f>
        <v>ATM Innova Centro Ave. Kennedy</v>
      </c>
      <c r="D197" s="166" t="s">
        <v>2585</v>
      </c>
      <c r="E197" s="167"/>
    </row>
    <row r="198" spans="1:5" ht="18" x14ac:dyDescent="0.25">
      <c r="A198" s="128" t="str">
        <f>VLOOKUP(B198,'[1]LISTADO ATM'!$A$2:$C$922,3,0)</f>
        <v>ESTE</v>
      </c>
      <c r="B198" s="132">
        <v>795</v>
      </c>
      <c r="C198" s="128" t="str">
        <f>VLOOKUP(B198,'[1]LISTADO ATM'!$A$2:$B$822,2,0)</f>
        <v xml:space="preserve">ATM UNP Guaymate (La Romana) </v>
      </c>
      <c r="D198" s="166" t="s">
        <v>2585</v>
      </c>
      <c r="E198" s="167"/>
    </row>
    <row r="199" spans="1:5" ht="18" x14ac:dyDescent="0.25">
      <c r="A199" s="128" t="str">
        <f>VLOOKUP(B199,'[1]LISTADO ATM'!$A$2:$C$922,3,0)</f>
        <v>SUR</v>
      </c>
      <c r="B199" s="145">
        <v>783</v>
      </c>
      <c r="C199" s="128" t="str">
        <f>VLOOKUP(B199,'[1]LISTADO ATM'!$A$2:$B$822,2,0)</f>
        <v xml:space="preserve">ATM Autobanco Alfa y Omega (Barahona) </v>
      </c>
      <c r="D199" s="166" t="s">
        <v>2585</v>
      </c>
      <c r="E199" s="167"/>
    </row>
    <row r="200" spans="1:5" ht="18" x14ac:dyDescent="0.25">
      <c r="A200" s="128" t="str">
        <f>VLOOKUP(B200,'[1]LISTADO ATM'!$A$2:$C$922,3,0)</f>
        <v>SUR</v>
      </c>
      <c r="B200" s="132">
        <v>733</v>
      </c>
      <c r="C200" s="128" t="str">
        <f>VLOOKUP(B200,'[1]LISTADO ATM'!$A$2:$B$822,2,0)</f>
        <v xml:space="preserve">ATM Zona Franca Perdenales </v>
      </c>
      <c r="D200" s="166" t="s">
        <v>2585</v>
      </c>
      <c r="E200" s="167"/>
    </row>
    <row r="201" spans="1:5" ht="18" x14ac:dyDescent="0.25">
      <c r="A201" s="128" t="str">
        <f>VLOOKUP(B201,'[1]LISTADO ATM'!$A$2:$C$922,3,0)</f>
        <v>NORTE</v>
      </c>
      <c r="B201" s="132">
        <v>964</v>
      </c>
      <c r="C201" s="128" t="str">
        <f>VLOOKUP(B201,'[1]LISTADO ATM'!$A$2:$B$822,2,0)</f>
        <v>ATM Hotel Sunscape (Norte)</v>
      </c>
      <c r="D201" s="166" t="s">
        <v>2585</v>
      </c>
      <c r="E201" s="167"/>
    </row>
    <row r="202" spans="1:5" ht="18.75" thickBot="1" x14ac:dyDescent="0.3">
      <c r="A202" s="141" t="s">
        <v>2462</v>
      </c>
      <c r="B202" s="131">
        <f>COUNT(B191:B201)</f>
        <v>11</v>
      </c>
      <c r="C202" s="168"/>
      <c r="D202" s="169"/>
      <c r="E202" s="170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121"/>
      <c r="C214" s="121"/>
      <c r="D214" s="121"/>
    </row>
    <row r="215" spans="1:5" x14ac:dyDescent="0.25">
      <c r="A215" s="121"/>
      <c r="C215" s="121"/>
      <c r="D215" s="121"/>
    </row>
    <row r="216" spans="1:5" x14ac:dyDescent="0.25">
      <c r="A216" s="121"/>
      <c r="C216" s="121"/>
      <c r="D216" s="121"/>
    </row>
    <row r="217" spans="1:5" x14ac:dyDescent="0.25">
      <c r="A217" s="121"/>
      <c r="C217" s="121"/>
      <c r="D217" s="121"/>
    </row>
    <row r="218" spans="1:5" x14ac:dyDescent="0.25">
      <c r="A218" s="121"/>
      <c r="C218" s="121"/>
      <c r="D218" s="121"/>
    </row>
    <row r="219" spans="1:5" x14ac:dyDescent="0.25">
      <c r="A219" s="121"/>
      <c r="C219" s="121"/>
      <c r="D219" s="121"/>
    </row>
    <row r="220" spans="1:5" x14ac:dyDescent="0.25">
      <c r="A220" s="121"/>
      <c r="C220" s="121"/>
      <c r="D220" s="121"/>
    </row>
    <row r="221" spans="1:5" x14ac:dyDescent="0.25">
      <c r="A221" s="121"/>
      <c r="C221" s="121"/>
      <c r="D221" s="121"/>
    </row>
    <row r="222" spans="1:5" x14ac:dyDescent="0.25">
      <c r="A222" s="121"/>
      <c r="C222" s="121"/>
      <c r="D222" s="121"/>
    </row>
    <row r="223" spans="1:5" x14ac:dyDescent="0.25">
      <c r="A223" s="121"/>
      <c r="C223" s="121"/>
      <c r="D223" s="121"/>
    </row>
    <row r="224" spans="1:5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</sheetData>
  <mergeCells count="44">
    <mergeCell ref="C184:E184"/>
    <mergeCell ref="A185:B185"/>
    <mergeCell ref="C185:E188"/>
    <mergeCell ref="A189:E189"/>
    <mergeCell ref="D190:E190"/>
    <mergeCell ref="A187:B187"/>
    <mergeCell ref="A188:B188"/>
    <mergeCell ref="D198:E198"/>
    <mergeCell ref="D199:E199"/>
    <mergeCell ref="D200:E200"/>
    <mergeCell ref="D193:E193"/>
    <mergeCell ref="D194:E194"/>
    <mergeCell ref="D195:E195"/>
    <mergeCell ref="D196:E196"/>
    <mergeCell ref="D197:E197"/>
    <mergeCell ref="A3:B3"/>
    <mergeCell ref="C3:E6"/>
    <mergeCell ref="D8:E8"/>
    <mergeCell ref="F1:G1"/>
    <mergeCell ref="A1:E1"/>
    <mergeCell ref="A2:E2"/>
    <mergeCell ref="A6:B6"/>
    <mergeCell ref="A7:E7"/>
    <mergeCell ref="C94:E94"/>
    <mergeCell ref="A95:E95"/>
    <mergeCell ref="A96:E96"/>
    <mergeCell ref="D97:E97"/>
    <mergeCell ref="C105:E105"/>
    <mergeCell ref="A106:E106"/>
    <mergeCell ref="A107:E107"/>
    <mergeCell ref="D108:E108"/>
    <mergeCell ref="D201:E201"/>
    <mergeCell ref="C202:E202"/>
    <mergeCell ref="C159:E159"/>
    <mergeCell ref="A160:E160"/>
    <mergeCell ref="A161:E161"/>
    <mergeCell ref="D162:E162"/>
    <mergeCell ref="C141:E141"/>
    <mergeCell ref="A142:E142"/>
    <mergeCell ref="A143:E143"/>
    <mergeCell ref="D144:E144"/>
    <mergeCell ref="D192:E192"/>
    <mergeCell ref="D191:E191"/>
    <mergeCell ref="A186:B186"/>
  </mergeCells>
  <phoneticPr fontId="45" type="noConversion"/>
  <conditionalFormatting sqref="B745:B1048576">
    <cfRule type="duplicateValues" dxfId="227" priority="132782"/>
  </conditionalFormatting>
  <conditionalFormatting sqref="E181">
    <cfRule type="duplicateValues" dxfId="226" priority="84"/>
  </conditionalFormatting>
  <conditionalFormatting sqref="B202:B204 B136 B141:B145 B159:B167 B105:B118 B1:B81 B178:B198 B93:B103">
    <cfRule type="duplicateValues" dxfId="225" priority="95"/>
  </conditionalFormatting>
  <conditionalFormatting sqref="E202:E204 E1:E15 E141:E145 E73:E75 E184:E192 E159:E167 E17:E43 E47:E56 E94:E103 E58:E67 E105:E115 E178:E179">
    <cfRule type="duplicateValues" dxfId="224" priority="94"/>
  </conditionalFormatting>
  <conditionalFormatting sqref="E68">
    <cfRule type="duplicateValues" dxfId="223" priority="93"/>
  </conditionalFormatting>
  <conditionalFormatting sqref="E117">
    <cfRule type="duplicateValues" dxfId="222" priority="92"/>
  </conditionalFormatting>
  <conditionalFormatting sqref="E69">
    <cfRule type="duplicateValues" dxfId="221" priority="91"/>
  </conditionalFormatting>
  <conditionalFormatting sqref="E116 E44 E16">
    <cfRule type="duplicateValues" dxfId="220" priority="96"/>
  </conditionalFormatting>
  <conditionalFormatting sqref="E193">
    <cfRule type="duplicateValues" dxfId="219" priority="90"/>
  </conditionalFormatting>
  <conditionalFormatting sqref="E180">
    <cfRule type="duplicateValues" dxfId="218" priority="89"/>
  </conditionalFormatting>
  <conditionalFormatting sqref="E45">
    <cfRule type="duplicateValues" dxfId="217" priority="88"/>
  </conditionalFormatting>
  <conditionalFormatting sqref="E71">
    <cfRule type="duplicateValues" dxfId="216" priority="87"/>
  </conditionalFormatting>
  <conditionalFormatting sqref="E72">
    <cfRule type="duplicateValues" dxfId="215" priority="86"/>
  </conditionalFormatting>
  <conditionalFormatting sqref="E136">
    <cfRule type="duplicateValues" dxfId="214" priority="85"/>
  </conditionalFormatting>
  <conditionalFormatting sqref="E183">
    <cfRule type="duplicateValues" dxfId="213" priority="83"/>
  </conditionalFormatting>
  <conditionalFormatting sqref="E119">
    <cfRule type="duplicateValues" dxfId="212" priority="82"/>
  </conditionalFormatting>
  <conditionalFormatting sqref="E120">
    <cfRule type="duplicateValues" dxfId="211" priority="81"/>
  </conditionalFormatting>
  <conditionalFormatting sqref="E134">
    <cfRule type="duplicateValues" dxfId="210" priority="80"/>
  </conditionalFormatting>
  <conditionalFormatting sqref="E135">
    <cfRule type="duplicateValues" dxfId="209" priority="79"/>
  </conditionalFormatting>
  <conditionalFormatting sqref="E138">
    <cfRule type="duplicateValues" dxfId="208" priority="78"/>
  </conditionalFormatting>
  <conditionalFormatting sqref="E139">
    <cfRule type="duplicateValues" dxfId="207" priority="77"/>
  </conditionalFormatting>
  <conditionalFormatting sqref="E140">
    <cfRule type="duplicateValues" dxfId="206" priority="76"/>
  </conditionalFormatting>
  <conditionalFormatting sqref="E150 E157">
    <cfRule type="duplicateValues" dxfId="205" priority="75"/>
  </conditionalFormatting>
  <conditionalFormatting sqref="B104">
    <cfRule type="duplicateValues" dxfId="204" priority="74"/>
  </conditionalFormatting>
  <conditionalFormatting sqref="E104">
    <cfRule type="duplicateValues" dxfId="203" priority="73"/>
  </conditionalFormatting>
  <conditionalFormatting sqref="B137">
    <cfRule type="duplicateValues" dxfId="202" priority="72"/>
  </conditionalFormatting>
  <conditionalFormatting sqref="E137">
    <cfRule type="duplicateValues" dxfId="201" priority="71"/>
  </conditionalFormatting>
  <conditionalFormatting sqref="B76:B81">
    <cfRule type="duplicateValues" dxfId="200" priority="70"/>
  </conditionalFormatting>
  <conditionalFormatting sqref="E76:E78">
    <cfRule type="duplicateValues" dxfId="199" priority="69"/>
  </conditionalFormatting>
  <conditionalFormatting sqref="E79">
    <cfRule type="duplicateValues" dxfId="198" priority="68"/>
  </conditionalFormatting>
  <conditionalFormatting sqref="E80">
    <cfRule type="duplicateValues" dxfId="197" priority="67"/>
  </conditionalFormatting>
  <conditionalFormatting sqref="E81">
    <cfRule type="duplicateValues" dxfId="196" priority="66"/>
  </conditionalFormatting>
  <conditionalFormatting sqref="E70 E46">
    <cfRule type="duplicateValues" dxfId="195" priority="97"/>
  </conditionalFormatting>
  <conditionalFormatting sqref="B134:B135 B119:B120">
    <cfRule type="duplicateValues" dxfId="194" priority="98"/>
  </conditionalFormatting>
  <conditionalFormatting sqref="B93">
    <cfRule type="duplicateValues" dxfId="193" priority="65"/>
  </conditionalFormatting>
  <conditionalFormatting sqref="E93">
    <cfRule type="duplicateValues" dxfId="192" priority="64"/>
  </conditionalFormatting>
  <conditionalFormatting sqref="B157 B150">
    <cfRule type="duplicateValues" dxfId="191" priority="99"/>
  </conditionalFormatting>
  <conditionalFormatting sqref="E194">
    <cfRule type="duplicateValues" dxfId="190" priority="100"/>
  </conditionalFormatting>
  <conditionalFormatting sqref="B138:B140">
    <cfRule type="duplicateValues" dxfId="189" priority="101"/>
  </conditionalFormatting>
  <conditionalFormatting sqref="E158">
    <cfRule type="duplicateValues" dxfId="188" priority="102"/>
  </conditionalFormatting>
  <conditionalFormatting sqref="B158">
    <cfRule type="duplicateValues" dxfId="187" priority="103"/>
  </conditionalFormatting>
  <conditionalFormatting sqref="E182">
    <cfRule type="duplicateValues" dxfId="186" priority="104"/>
  </conditionalFormatting>
  <conditionalFormatting sqref="E57">
    <cfRule type="duplicateValues" dxfId="185" priority="105"/>
  </conditionalFormatting>
  <conditionalFormatting sqref="E168:E169">
    <cfRule type="duplicateValues" dxfId="184" priority="63"/>
  </conditionalFormatting>
  <conditionalFormatting sqref="E170">
    <cfRule type="duplicateValues" dxfId="183" priority="62"/>
  </conditionalFormatting>
  <conditionalFormatting sqref="E171">
    <cfRule type="duplicateValues" dxfId="182" priority="61"/>
  </conditionalFormatting>
  <conditionalFormatting sqref="E172">
    <cfRule type="duplicateValues" dxfId="181" priority="60"/>
  </conditionalFormatting>
  <conditionalFormatting sqref="E174">
    <cfRule type="duplicateValues" dxfId="180" priority="58"/>
  </conditionalFormatting>
  <conditionalFormatting sqref="E175">
    <cfRule type="duplicateValues" dxfId="179" priority="57"/>
  </conditionalFormatting>
  <conditionalFormatting sqref="E177">
    <cfRule type="duplicateValues" dxfId="178" priority="56"/>
  </conditionalFormatting>
  <conditionalFormatting sqref="E176">
    <cfRule type="duplicateValues" dxfId="177" priority="59"/>
  </conditionalFormatting>
  <conditionalFormatting sqref="E123">
    <cfRule type="duplicateValues" dxfId="176" priority="53"/>
  </conditionalFormatting>
  <conditionalFormatting sqref="E121">
    <cfRule type="duplicateValues" dxfId="175" priority="52"/>
  </conditionalFormatting>
  <conditionalFormatting sqref="E122">
    <cfRule type="duplicateValues" dxfId="174" priority="51"/>
  </conditionalFormatting>
  <conditionalFormatting sqref="E125">
    <cfRule type="duplicateValues" dxfId="173" priority="50"/>
  </conditionalFormatting>
  <conditionalFormatting sqref="E126">
    <cfRule type="duplicateValues" dxfId="172" priority="49"/>
  </conditionalFormatting>
  <conditionalFormatting sqref="E127">
    <cfRule type="duplicateValues" dxfId="171" priority="48"/>
  </conditionalFormatting>
  <conditionalFormatting sqref="B124">
    <cfRule type="duplicateValues" dxfId="170" priority="47"/>
  </conditionalFormatting>
  <conditionalFormatting sqref="E124">
    <cfRule type="duplicateValues" dxfId="169" priority="46"/>
  </conditionalFormatting>
  <conditionalFormatting sqref="B121:B122">
    <cfRule type="duplicateValues" dxfId="168" priority="54"/>
  </conditionalFormatting>
  <conditionalFormatting sqref="B125:B127">
    <cfRule type="duplicateValues" dxfId="167" priority="55"/>
  </conditionalFormatting>
  <conditionalFormatting sqref="B129">
    <cfRule type="duplicateValues" dxfId="166" priority="44"/>
  </conditionalFormatting>
  <conditionalFormatting sqref="E129">
    <cfRule type="duplicateValues" dxfId="165" priority="43"/>
  </conditionalFormatting>
  <conditionalFormatting sqref="E128">
    <cfRule type="duplicateValues" dxfId="164" priority="42"/>
  </conditionalFormatting>
  <conditionalFormatting sqref="E131">
    <cfRule type="duplicateValues" dxfId="163" priority="41"/>
  </conditionalFormatting>
  <conditionalFormatting sqref="E132">
    <cfRule type="duplicateValues" dxfId="162" priority="40"/>
  </conditionalFormatting>
  <conditionalFormatting sqref="E133">
    <cfRule type="duplicateValues" dxfId="161" priority="39"/>
  </conditionalFormatting>
  <conditionalFormatting sqref="B130">
    <cfRule type="duplicateValues" dxfId="160" priority="38"/>
  </conditionalFormatting>
  <conditionalFormatting sqref="E130">
    <cfRule type="duplicateValues" dxfId="159" priority="37"/>
  </conditionalFormatting>
  <conditionalFormatting sqref="B131:B133">
    <cfRule type="duplicateValues" dxfId="158" priority="45"/>
  </conditionalFormatting>
  <conditionalFormatting sqref="B199:B201">
    <cfRule type="duplicateValues" dxfId="157" priority="106"/>
  </conditionalFormatting>
  <conditionalFormatting sqref="B168:B172">
    <cfRule type="duplicateValues" dxfId="156" priority="107"/>
  </conditionalFormatting>
  <conditionalFormatting sqref="E146">
    <cfRule type="duplicateValues" dxfId="155" priority="33"/>
  </conditionalFormatting>
  <conditionalFormatting sqref="E147:E148">
    <cfRule type="duplicateValues" dxfId="154" priority="32"/>
  </conditionalFormatting>
  <conditionalFormatting sqref="B146:B148">
    <cfRule type="duplicateValues" dxfId="153" priority="34"/>
  </conditionalFormatting>
  <conditionalFormatting sqref="E149">
    <cfRule type="duplicateValues" dxfId="152" priority="35"/>
  </conditionalFormatting>
  <conditionalFormatting sqref="B149">
    <cfRule type="duplicateValues" dxfId="151" priority="36"/>
  </conditionalFormatting>
  <conditionalFormatting sqref="E155">
    <cfRule type="duplicateValues" dxfId="150" priority="28"/>
  </conditionalFormatting>
  <conditionalFormatting sqref="B155">
    <cfRule type="duplicateValues" dxfId="149" priority="29"/>
  </conditionalFormatting>
  <conditionalFormatting sqref="E156">
    <cfRule type="duplicateValues" dxfId="148" priority="30"/>
  </conditionalFormatting>
  <conditionalFormatting sqref="B156">
    <cfRule type="duplicateValues" dxfId="147" priority="31"/>
  </conditionalFormatting>
  <conditionalFormatting sqref="E153">
    <cfRule type="duplicateValues" dxfId="146" priority="24"/>
  </conditionalFormatting>
  <conditionalFormatting sqref="B153">
    <cfRule type="duplicateValues" dxfId="145" priority="25"/>
  </conditionalFormatting>
  <conditionalFormatting sqref="E154">
    <cfRule type="duplicateValues" dxfId="144" priority="26"/>
  </conditionalFormatting>
  <conditionalFormatting sqref="B154">
    <cfRule type="duplicateValues" dxfId="143" priority="27"/>
  </conditionalFormatting>
  <conditionalFormatting sqref="E151">
    <cfRule type="duplicateValues" dxfId="142" priority="20"/>
  </conditionalFormatting>
  <conditionalFormatting sqref="B151">
    <cfRule type="duplicateValues" dxfId="141" priority="21"/>
  </conditionalFormatting>
  <conditionalFormatting sqref="E152">
    <cfRule type="duplicateValues" dxfId="140" priority="22"/>
  </conditionalFormatting>
  <conditionalFormatting sqref="B152">
    <cfRule type="duplicateValues" dxfId="139" priority="23"/>
  </conditionalFormatting>
  <conditionalFormatting sqref="B173:B177">
    <cfRule type="duplicateValues" dxfId="138" priority="108"/>
  </conditionalFormatting>
  <conditionalFormatting sqref="E173">
    <cfRule type="duplicateValues" dxfId="137" priority="109"/>
  </conditionalFormatting>
  <conditionalFormatting sqref="B82:B87">
    <cfRule type="duplicateValues" dxfId="136" priority="19"/>
  </conditionalFormatting>
  <conditionalFormatting sqref="B82:B84">
    <cfRule type="duplicateValues" dxfId="135" priority="18"/>
  </conditionalFormatting>
  <conditionalFormatting sqref="E82">
    <cfRule type="duplicateValues" dxfId="134" priority="17"/>
  </conditionalFormatting>
  <conditionalFormatting sqref="E83">
    <cfRule type="duplicateValues" dxfId="133" priority="16"/>
  </conditionalFormatting>
  <conditionalFormatting sqref="E84">
    <cfRule type="duplicateValues" dxfId="132" priority="15"/>
  </conditionalFormatting>
  <conditionalFormatting sqref="B85:B86">
    <cfRule type="duplicateValues" dxfId="131" priority="14"/>
  </conditionalFormatting>
  <conditionalFormatting sqref="E85:E86">
    <cfRule type="duplicateValues" dxfId="130" priority="13"/>
  </conditionalFormatting>
  <conditionalFormatting sqref="B87">
    <cfRule type="duplicateValues" dxfId="129" priority="12"/>
  </conditionalFormatting>
  <conditionalFormatting sqref="E87">
    <cfRule type="duplicateValues" dxfId="128" priority="11"/>
  </conditionalFormatting>
  <conditionalFormatting sqref="E88">
    <cfRule type="duplicateValues" dxfId="127" priority="9"/>
  </conditionalFormatting>
  <conditionalFormatting sqref="B88">
    <cfRule type="duplicateValues" dxfId="126" priority="10"/>
  </conditionalFormatting>
  <conditionalFormatting sqref="B89">
    <cfRule type="duplicateValues" dxfId="125" priority="7"/>
  </conditionalFormatting>
  <conditionalFormatting sqref="E89">
    <cfRule type="duplicateValues" dxfId="124" priority="8"/>
  </conditionalFormatting>
  <conditionalFormatting sqref="E118">
    <cfRule type="duplicateValues" dxfId="123" priority="110"/>
  </conditionalFormatting>
  <conditionalFormatting sqref="B90">
    <cfRule type="duplicateValues" dxfId="122" priority="6"/>
  </conditionalFormatting>
  <conditionalFormatting sqref="E90">
    <cfRule type="duplicateValues" dxfId="121" priority="5"/>
  </conditionalFormatting>
  <conditionalFormatting sqref="B121:B135">
    <cfRule type="duplicateValues" dxfId="120" priority="111"/>
  </conditionalFormatting>
  <conditionalFormatting sqref="B128">
    <cfRule type="duplicateValues" dxfId="119" priority="112"/>
  </conditionalFormatting>
  <conditionalFormatting sqref="E91">
    <cfRule type="duplicateValues" dxfId="118" priority="3"/>
  </conditionalFormatting>
  <conditionalFormatting sqref="B91">
    <cfRule type="duplicateValues" dxfId="117" priority="4"/>
  </conditionalFormatting>
  <conditionalFormatting sqref="B92">
    <cfRule type="duplicateValues" dxfId="116" priority="1"/>
  </conditionalFormatting>
  <conditionalFormatting sqref="E92">
    <cfRule type="duplicateValues" dxfId="115" priority="2"/>
  </conditionalFormatting>
  <conditionalFormatting sqref="E195:E198">
    <cfRule type="duplicateValues" dxfId="114" priority="113"/>
  </conditionalFormatting>
  <conditionalFormatting sqref="E199:E201">
    <cfRule type="duplicateValues" dxfId="113" priority="114"/>
  </conditionalFormatting>
  <conditionalFormatting sqref="B214:B744">
    <cfRule type="duplicateValues" dxfId="112" priority="132783"/>
  </conditionalFormatting>
  <conditionalFormatting sqref="E214:E744">
    <cfRule type="duplicateValues" dxfId="111" priority="1327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5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10" priority="20"/>
  </conditionalFormatting>
  <conditionalFormatting sqref="A830">
    <cfRule type="duplicateValues" dxfId="109" priority="19"/>
  </conditionalFormatting>
  <conditionalFormatting sqref="A831">
    <cfRule type="duplicateValues" dxfId="108" priority="18"/>
  </conditionalFormatting>
  <conditionalFormatting sqref="A832">
    <cfRule type="duplicateValues" dxfId="107" priority="17"/>
  </conditionalFormatting>
  <conditionalFormatting sqref="A833">
    <cfRule type="duplicateValues" dxfId="106" priority="16"/>
  </conditionalFormatting>
  <conditionalFormatting sqref="A844:A1048576 A1:A833">
    <cfRule type="duplicateValues" dxfId="105" priority="15"/>
  </conditionalFormatting>
  <conditionalFormatting sqref="A834:A840">
    <cfRule type="duplicateValues" dxfId="104" priority="14"/>
  </conditionalFormatting>
  <conditionalFormatting sqref="A834:A840">
    <cfRule type="duplicateValues" dxfId="103" priority="13"/>
  </conditionalFormatting>
  <conditionalFormatting sqref="A844:A1048576 A1:A840">
    <cfRule type="duplicateValues" dxfId="102" priority="12"/>
  </conditionalFormatting>
  <conditionalFormatting sqref="A841">
    <cfRule type="duplicateValues" dxfId="101" priority="11"/>
  </conditionalFormatting>
  <conditionalFormatting sqref="A841">
    <cfRule type="duplicateValues" dxfId="100" priority="10"/>
  </conditionalFormatting>
  <conditionalFormatting sqref="A841">
    <cfRule type="duplicateValues" dxfId="99" priority="9"/>
  </conditionalFormatting>
  <conditionalFormatting sqref="A842">
    <cfRule type="duplicateValues" dxfId="98" priority="8"/>
  </conditionalFormatting>
  <conditionalFormatting sqref="A842">
    <cfRule type="duplicateValues" dxfId="97" priority="7"/>
  </conditionalFormatting>
  <conditionalFormatting sqref="A842">
    <cfRule type="duplicateValues" dxfId="96" priority="6"/>
  </conditionalFormatting>
  <conditionalFormatting sqref="A1:A842 A844:A1048576">
    <cfRule type="duplicateValues" dxfId="95" priority="5"/>
  </conditionalFormatting>
  <conditionalFormatting sqref="A843">
    <cfRule type="duplicateValues" dxfId="94" priority="4"/>
  </conditionalFormatting>
  <conditionalFormatting sqref="A843">
    <cfRule type="duplicateValues" dxfId="93" priority="3"/>
  </conditionalFormatting>
  <conditionalFormatting sqref="A843">
    <cfRule type="duplicateValues" dxfId="92" priority="2"/>
  </conditionalFormatting>
  <conditionalFormatting sqref="A843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2021-09-02T19:01:16Z</dcterms:modified>
</cp:coreProperties>
</file>