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3\"/>
    </mc:Choice>
  </mc:AlternateContent>
  <xr:revisionPtr revIDLastSave="0" documentId="13_ncr:1_{227CEB05-97CF-4E92-BB29-0B7FA1634CF4}" xr6:coauthVersionLast="46" xr6:coauthVersionMax="46" xr10:uidLastSave="{00000000-0000-0000-0000-000000000000}"/>
  <bookViews>
    <workbookView xWindow="-120" yWindow="-120" windowWidth="19440" windowHeight="10440" tabRatio="596" firstSheet="6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Efectivo'!$A$59:$E$75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6" l="1"/>
  <c r="A9" i="16"/>
  <c r="B44" i="16" l="1"/>
  <c r="B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78" i="16"/>
  <c r="C77" i="16"/>
  <c r="A77" i="16"/>
  <c r="C76" i="16"/>
  <c r="A76" i="16"/>
  <c r="C68" i="16"/>
  <c r="A68" i="16"/>
  <c r="C75" i="16"/>
  <c r="A75" i="16"/>
  <c r="C74" i="16"/>
  <c r="A74" i="16"/>
  <c r="C73" i="16"/>
  <c r="A73" i="16"/>
  <c r="C67" i="16"/>
  <c r="A67" i="16"/>
  <c r="C66" i="16"/>
  <c r="A66" i="16"/>
  <c r="C65" i="16"/>
  <c r="A65" i="16"/>
  <c r="C72" i="16"/>
  <c r="A72" i="16"/>
  <c r="C71" i="16"/>
  <c r="A71" i="16"/>
  <c r="C64" i="16"/>
  <c r="A64" i="16"/>
  <c r="C63" i="16"/>
  <c r="A63" i="16"/>
  <c r="C62" i="16"/>
  <c r="A62" i="16"/>
  <c r="C61" i="16"/>
  <c r="A61" i="16"/>
  <c r="C70" i="16"/>
  <c r="A70" i="16"/>
  <c r="C69" i="16"/>
  <c r="A69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F61" i="1"/>
  <c r="G61" i="1"/>
  <c r="H61" i="1"/>
  <c r="I61" i="1"/>
  <c r="J61" i="1"/>
  <c r="K61" i="1"/>
  <c r="F34" i="1"/>
  <c r="G34" i="1"/>
  <c r="H34" i="1"/>
  <c r="I34" i="1"/>
  <c r="J34" i="1"/>
  <c r="K34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58" i="1"/>
  <c r="G58" i="1"/>
  <c r="H58" i="1"/>
  <c r="I58" i="1"/>
  <c r="J58" i="1"/>
  <c r="K58" i="1"/>
  <c r="A61" i="1"/>
  <c r="A34" i="1"/>
  <c r="A42" i="1"/>
  <c r="A41" i="1"/>
  <c r="A40" i="1"/>
  <c r="A58" i="1"/>
  <c r="A81" i="16" l="1"/>
  <c r="A39" i="1" l="1"/>
  <c r="A104" i="1"/>
  <c r="A92" i="1"/>
  <c r="A49" i="1"/>
  <c r="A103" i="1"/>
  <c r="A91" i="1"/>
  <c r="A90" i="1"/>
  <c r="A60" i="1"/>
  <c r="A89" i="1"/>
  <c r="A102" i="1"/>
  <c r="A101" i="1"/>
  <c r="A33" i="1"/>
  <c r="A88" i="1"/>
  <c r="F39" i="1"/>
  <c r="G39" i="1"/>
  <c r="H39" i="1"/>
  <c r="I39" i="1"/>
  <c r="J39" i="1"/>
  <c r="K39" i="1"/>
  <c r="F104" i="1"/>
  <c r="G104" i="1"/>
  <c r="H104" i="1"/>
  <c r="I104" i="1"/>
  <c r="J104" i="1"/>
  <c r="K104" i="1"/>
  <c r="F92" i="1"/>
  <c r="G92" i="1"/>
  <c r="H92" i="1"/>
  <c r="I92" i="1"/>
  <c r="J92" i="1"/>
  <c r="K92" i="1"/>
  <c r="F49" i="1"/>
  <c r="G49" i="1"/>
  <c r="H49" i="1"/>
  <c r="I49" i="1"/>
  <c r="J49" i="1"/>
  <c r="K49" i="1"/>
  <c r="F103" i="1"/>
  <c r="G103" i="1"/>
  <c r="H103" i="1"/>
  <c r="I103" i="1"/>
  <c r="J103" i="1"/>
  <c r="K103" i="1"/>
  <c r="F91" i="1"/>
  <c r="G91" i="1"/>
  <c r="H91" i="1"/>
  <c r="I91" i="1"/>
  <c r="J91" i="1"/>
  <c r="K91" i="1"/>
  <c r="F90" i="1"/>
  <c r="G90" i="1"/>
  <c r="H90" i="1"/>
  <c r="I90" i="1"/>
  <c r="J90" i="1"/>
  <c r="K90" i="1"/>
  <c r="F60" i="1"/>
  <c r="G60" i="1"/>
  <c r="H60" i="1"/>
  <c r="I60" i="1"/>
  <c r="J60" i="1"/>
  <c r="K60" i="1"/>
  <c r="F89" i="1"/>
  <c r="G89" i="1"/>
  <c r="H89" i="1"/>
  <c r="I89" i="1"/>
  <c r="J89" i="1"/>
  <c r="K89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33" i="1"/>
  <c r="G33" i="1"/>
  <c r="H33" i="1"/>
  <c r="I33" i="1"/>
  <c r="J33" i="1"/>
  <c r="K33" i="1"/>
  <c r="F88" i="1"/>
  <c r="G88" i="1"/>
  <c r="H88" i="1"/>
  <c r="I88" i="1"/>
  <c r="J88" i="1"/>
  <c r="K88" i="1"/>
  <c r="F45" i="1"/>
  <c r="G45" i="1"/>
  <c r="H45" i="1"/>
  <c r="I45" i="1"/>
  <c r="J45" i="1"/>
  <c r="K45" i="1"/>
  <c r="A45" i="1"/>
  <c r="A87" i="1" l="1"/>
  <c r="A100" i="1"/>
  <c r="A99" i="1"/>
  <c r="A86" i="1"/>
  <c r="A98" i="1"/>
  <c r="A32" i="1"/>
  <c r="A69" i="1"/>
  <c r="A48" i="1"/>
  <c r="A97" i="1"/>
  <c r="A31" i="1"/>
  <c r="A47" i="1"/>
  <c r="A62" i="1"/>
  <c r="A30" i="1"/>
  <c r="A57" i="1"/>
  <c r="A56" i="1"/>
  <c r="A38" i="1"/>
  <c r="A68" i="1"/>
  <c r="A67" i="1"/>
  <c r="A29" i="1"/>
  <c r="A96" i="1"/>
  <c r="A66" i="1"/>
  <c r="A28" i="1"/>
  <c r="A65" i="1"/>
  <c r="A64" i="1"/>
  <c r="A85" i="1"/>
  <c r="A84" i="1"/>
  <c r="A27" i="1"/>
  <c r="A83" i="1"/>
  <c r="A55" i="1"/>
  <c r="A82" i="1"/>
  <c r="A46" i="1"/>
  <c r="A63" i="1"/>
  <c r="A81" i="1"/>
  <c r="A80" i="1"/>
  <c r="A26" i="1"/>
  <c r="A25" i="1"/>
  <c r="A24" i="1"/>
  <c r="A23" i="1"/>
  <c r="A79" i="1"/>
  <c r="A54" i="1"/>
  <c r="A53" i="1"/>
  <c r="F87" i="1"/>
  <c r="G87" i="1"/>
  <c r="H87" i="1"/>
  <c r="I87" i="1"/>
  <c r="J87" i="1"/>
  <c r="K87" i="1"/>
  <c r="F100" i="1"/>
  <c r="G100" i="1"/>
  <c r="H100" i="1"/>
  <c r="I100" i="1"/>
  <c r="J100" i="1"/>
  <c r="K100" i="1"/>
  <c r="F99" i="1"/>
  <c r="G99" i="1"/>
  <c r="H99" i="1"/>
  <c r="I99" i="1"/>
  <c r="J99" i="1"/>
  <c r="K99" i="1"/>
  <c r="F86" i="1"/>
  <c r="G86" i="1"/>
  <c r="H86" i="1"/>
  <c r="I86" i="1"/>
  <c r="J86" i="1"/>
  <c r="K86" i="1"/>
  <c r="F98" i="1"/>
  <c r="G98" i="1"/>
  <c r="H98" i="1"/>
  <c r="I98" i="1"/>
  <c r="J98" i="1"/>
  <c r="K98" i="1"/>
  <c r="F32" i="1"/>
  <c r="G32" i="1"/>
  <c r="H32" i="1"/>
  <c r="I32" i="1"/>
  <c r="J32" i="1"/>
  <c r="K32" i="1"/>
  <c r="F69" i="1"/>
  <c r="G69" i="1"/>
  <c r="H69" i="1"/>
  <c r="I69" i="1"/>
  <c r="J69" i="1"/>
  <c r="K69" i="1"/>
  <c r="F48" i="1"/>
  <c r="G48" i="1"/>
  <c r="H48" i="1"/>
  <c r="I48" i="1"/>
  <c r="J48" i="1"/>
  <c r="K48" i="1"/>
  <c r="F97" i="1"/>
  <c r="G97" i="1"/>
  <c r="H97" i="1"/>
  <c r="I97" i="1"/>
  <c r="J97" i="1"/>
  <c r="K97" i="1"/>
  <c r="F31" i="1"/>
  <c r="G31" i="1"/>
  <c r="H31" i="1"/>
  <c r="I31" i="1"/>
  <c r="J31" i="1"/>
  <c r="K31" i="1"/>
  <c r="F47" i="1"/>
  <c r="G47" i="1"/>
  <c r="H47" i="1"/>
  <c r="I47" i="1"/>
  <c r="J47" i="1"/>
  <c r="K47" i="1"/>
  <c r="F62" i="1"/>
  <c r="G62" i="1"/>
  <c r="H62" i="1"/>
  <c r="I62" i="1"/>
  <c r="J62" i="1"/>
  <c r="K62" i="1"/>
  <c r="F30" i="1"/>
  <c r="G30" i="1"/>
  <c r="H30" i="1"/>
  <c r="I30" i="1"/>
  <c r="J30" i="1"/>
  <c r="K30" i="1"/>
  <c r="F57" i="1"/>
  <c r="G57" i="1"/>
  <c r="H57" i="1"/>
  <c r="I57" i="1"/>
  <c r="J57" i="1"/>
  <c r="K57" i="1"/>
  <c r="F56" i="1"/>
  <c r="G56" i="1"/>
  <c r="H56" i="1"/>
  <c r="I56" i="1"/>
  <c r="J56" i="1"/>
  <c r="K56" i="1"/>
  <c r="F38" i="1"/>
  <c r="G38" i="1"/>
  <c r="H38" i="1"/>
  <c r="I38" i="1"/>
  <c r="J38" i="1"/>
  <c r="K38" i="1"/>
  <c r="F68" i="1"/>
  <c r="G68" i="1"/>
  <c r="H68" i="1"/>
  <c r="I68" i="1"/>
  <c r="J68" i="1"/>
  <c r="K68" i="1"/>
  <c r="F67" i="1"/>
  <c r="G67" i="1"/>
  <c r="H67" i="1"/>
  <c r="I67" i="1"/>
  <c r="J67" i="1"/>
  <c r="K67" i="1"/>
  <c r="F29" i="1"/>
  <c r="G29" i="1"/>
  <c r="H29" i="1"/>
  <c r="I29" i="1"/>
  <c r="J29" i="1"/>
  <c r="K29" i="1"/>
  <c r="F96" i="1"/>
  <c r="G96" i="1"/>
  <c r="H96" i="1"/>
  <c r="I96" i="1"/>
  <c r="J96" i="1"/>
  <c r="K96" i="1"/>
  <c r="F66" i="1"/>
  <c r="G66" i="1"/>
  <c r="H66" i="1"/>
  <c r="I66" i="1"/>
  <c r="J66" i="1"/>
  <c r="K66" i="1"/>
  <c r="F28" i="1"/>
  <c r="G28" i="1"/>
  <c r="H28" i="1"/>
  <c r="I28" i="1"/>
  <c r="J28" i="1"/>
  <c r="K28" i="1"/>
  <c r="F65" i="1"/>
  <c r="G65" i="1"/>
  <c r="H65" i="1"/>
  <c r="I65" i="1"/>
  <c r="J65" i="1"/>
  <c r="K65" i="1"/>
  <c r="F64" i="1"/>
  <c r="G64" i="1"/>
  <c r="H64" i="1"/>
  <c r="I64" i="1"/>
  <c r="J64" i="1"/>
  <c r="K64" i="1"/>
  <c r="F85" i="1"/>
  <c r="G85" i="1"/>
  <c r="H85" i="1"/>
  <c r="I85" i="1"/>
  <c r="J85" i="1"/>
  <c r="K85" i="1"/>
  <c r="F84" i="1"/>
  <c r="G84" i="1"/>
  <c r="H84" i="1"/>
  <c r="I84" i="1"/>
  <c r="J84" i="1"/>
  <c r="K84" i="1"/>
  <c r="F27" i="1"/>
  <c r="G27" i="1"/>
  <c r="H27" i="1"/>
  <c r="I27" i="1"/>
  <c r="J27" i="1"/>
  <c r="K27" i="1"/>
  <c r="F83" i="1"/>
  <c r="G83" i="1"/>
  <c r="H83" i="1"/>
  <c r="I83" i="1"/>
  <c r="J83" i="1"/>
  <c r="K83" i="1"/>
  <c r="F55" i="1"/>
  <c r="G55" i="1"/>
  <c r="H55" i="1"/>
  <c r="I55" i="1"/>
  <c r="J55" i="1"/>
  <c r="K55" i="1"/>
  <c r="F82" i="1"/>
  <c r="G82" i="1"/>
  <c r="H82" i="1"/>
  <c r="I82" i="1"/>
  <c r="J82" i="1"/>
  <c r="K82" i="1"/>
  <c r="F46" i="1"/>
  <c r="G46" i="1"/>
  <c r="H46" i="1"/>
  <c r="I46" i="1"/>
  <c r="J46" i="1"/>
  <c r="K46" i="1"/>
  <c r="F63" i="1"/>
  <c r="G63" i="1"/>
  <c r="H63" i="1"/>
  <c r="I63" i="1"/>
  <c r="J63" i="1"/>
  <c r="K63" i="1"/>
  <c r="F81" i="1"/>
  <c r="G81" i="1"/>
  <c r="H81" i="1"/>
  <c r="I81" i="1"/>
  <c r="J81" i="1"/>
  <c r="K81" i="1"/>
  <c r="F80" i="1"/>
  <c r="G80" i="1"/>
  <c r="H80" i="1"/>
  <c r="I80" i="1"/>
  <c r="J80" i="1"/>
  <c r="K80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79" i="1"/>
  <c r="G79" i="1"/>
  <c r="H79" i="1"/>
  <c r="I79" i="1"/>
  <c r="J79" i="1"/>
  <c r="K79" i="1"/>
  <c r="F54" i="1"/>
  <c r="G54" i="1"/>
  <c r="H54" i="1"/>
  <c r="I54" i="1"/>
  <c r="J54" i="1"/>
  <c r="K54" i="1"/>
  <c r="F53" i="1"/>
  <c r="G53" i="1"/>
  <c r="H53" i="1"/>
  <c r="I53" i="1"/>
  <c r="J53" i="1"/>
  <c r="K53" i="1"/>
  <c r="A52" i="1" l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78" i="1"/>
  <c r="F78" i="1"/>
  <c r="G78" i="1"/>
  <c r="H78" i="1"/>
  <c r="I78" i="1"/>
  <c r="J78" i="1"/>
  <c r="K78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95" i="1"/>
  <c r="F95" i="1"/>
  <c r="G95" i="1"/>
  <c r="H95" i="1"/>
  <c r="I95" i="1"/>
  <c r="J95" i="1"/>
  <c r="K95" i="1"/>
  <c r="A77" i="1"/>
  <c r="F77" i="1"/>
  <c r="G77" i="1"/>
  <c r="H77" i="1"/>
  <c r="I77" i="1"/>
  <c r="J77" i="1"/>
  <c r="K77" i="1"/>
  <c r="A59" i="1"/>
  <c r="F59" i="1"/>
  <c r="G59" i="1"/>
  <c r="H59" i="1"/>
  <c r="I59" i="1"/>
  <c r="J59" i="1"/>
  <c r="K59" i="1"/>
  <c r="A76" i="1"/>
  <c r="F76" i="1"/>
  <c r="G76" i="1"/>
  <c r="H76" i="1"/>
  <c r="I76" i="1"/>
  <c r="J76" i="1"/>
  <c r="K76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94" i="1"/>
  <c r="F94" i="1"/>
  <c r="G94" i="1"/>
  <c r="H94" i="1"/>
  <c r="I94" i="1"/>
  <c r="J94" i="1"/>
  <c r="K94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93" i="1"/>
  <c r="F93" i="1"/>
  <c r="G93" i="1"/>
  <c r="H93" i="1"/>
  <c r="I93" i="1"/>
  <c r="J93" i="1"/>
  <c r="K93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11" i="1"/>
  <c r="F11" i="1"/>
  <c r="G11" i="1"/>
  <c r="H11" i="1"/>
  <c r="I11" i="1"/>
  <c r="J11" i="1"/>
  <c r="K11" i="1"/>
  <c r="A37" i="1"/>
  <c r="F37" i="1"/>
  <c r="G37" i="1"/>
  <c r="H37" i="1"/>
  <c r="I37" i="1"/>
  <c r="J37" i="1"/>
  <c r="K37" i="1"/>
  <c r="K44" i="1" l="1"/>
  <c r="K10" i="1"/>
  <c r="K73" i="1"/>
  <c r="K36" i="1"/>
  <c r="J44" i="1"/>
  <c r="J10" i="1"/>
  <c r="J73" i="1"/>
  <c r="J36" i="1"/>
  <c r="I44" i="1"/>
  <c r="I10" i="1"/>
  <c r="I73" i="1"/>
  <c r="I36" i="1"/>
  <c r="H44" i="1"/>
  <c r="H10" i="1"/>
  <c r="H73" i="1"/>
  <c r="H36" i="1"/>
  <c r="G44" i="1"/>
  <c r="G10" i="1"/>
  <c r="G73" i="1"/>
  <c r="G36" i="1"/>
  <c r="F44" i="1"/>
  <c r="F10" i="1"/>
  <c r="F73" i="1"/>
  <c r="F36" i="1"/>
  <c r="A44" i="1"/>
  <c r="A10" i="1"/>
  <c r="A73" i="1"/>
  <c r="A36" i="1"/>
  <c r="A35" i="1" l="1"/>
  <c r="F35" i="1"/>
  <c r="G35" i="1"/>
  <c r="H35" i="1"/>
  <c r="I35" i="1"/>
  <c r="J35" i="1"/>
  <c r="K35" i="1"/>
  <c r="F9" i="1"/>
  <c r="G9" i="1"/>
  <c r="H9" i="1"/>
  <c r="I9" i="1"/>
  <c r="J9" i="1"/>
  <c r="K9" i="1"/>
  <c r="F8" i="1"/>
  <c r="G8" i="1"/>
  <c r="H8" i="1"/>
  <c r="I8" i="1"/>
  <c r="J8" i="1"/>
  <c r="K8" i="1"/>
  <c r="F72" i="1"/>
  <c r="G72" i="1"/>
  <c r="H72" i="1"/>
  <c r="I72" i="1"/>
  <c r="J72" i="1"/>
  <c r="K72" i="1"/>
  <c r="A9" i="1"/>
  <c r="A8" i="1"/>
  <c r="A72" i="1"/>
  <c r="H7" i="1"/>
  <c r="I7" i="1"/>
  <c r="J7" i="1"/>
  <c r="K7" i="1"/>
  <c r="F7" i="1"/>
  <c r="A7" i="1"/>
  <c r="G7" i="1"/>
  <c r="F71" i="1"/>
  <c r="G71" i="1"/>
  <c r="H71" i="1"/>
  <c r="I71" i="1"/>
  <c r="J71" i="1"/>
  <c r="K71" i="1"/>
  <c r="F6" i="1"/>
  <c r="G6" i="1"/>
  <c r="H6" i="1"/>
  <c r="I6" i="1"/>
  <c r="J6" i="1"/>
  <c r="K6" i="1"/>
  <c r="F5" i="1"/>
  <c r="G5" i="1"/>
  <c r="H5" i="1"/>
  <c r="I5" i="1"/>
  <c r="J5" i="1"/>
  <c r="K5" i="1"/>
  <c r="F43" i="1"/>
  <c r="G43" i="1"/>
  <c r="H43" i="1"/>
  <c r="I43" i="1"/>
  <c r="J43" i="1"/>
  <c r="K43" i="1"/>
  <c r="F70" i="1"/>
  <c r="G70" i="1"/>
  <c r="H70" i="1"/>
  <c r="I70" i="1"/>
  <c r="J70" i="1"/>
  <c r="K70" i="1"/>
  <c r="F50" i="1"/>
  <c r="G50" i="1"/>
  <c r="H50" i="1"/>
  <c r="I50" i="1"/>
  <c r="J50" i="1"/>
  <c r="K50" i="1"/>
  <c r="A70" i="1" l="1"/>
  <c r="A43" i="1"/>
  <c r="I2" i="16" l="1"/>
  <c r="A50" i="1" l="1"/>
  <c r="A71" i="1" l="1"/>
  <c r="A6" i="1" l="1"/>
  <c r="A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<sst xmlns="http://schemas.openxmlformats.org/spreadsheetml/2006/main" count="13854" uniqueCount="2703">
  <si>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</si>
  <si>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</si>
  <si>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</si>
  <si>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</si>
  <si>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</si>
  <si>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</si>
  <si>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</si>
  <si>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</si>
  <si>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</si>
  <si>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</si>
  <si>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</si>
  <si>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</si>
  <si>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</si>
  <si>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</si>
  <si>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</si>
  <si>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</si>
  <si>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</si>
  <si>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</si>
  <si>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</si>
  <si>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</si>
  <si>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</si>
  <si>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</si>
  <si>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</si>
  <si>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</si>
  <si>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</si>
  <si>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</si>
  <si>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</si>
  <si>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</si>
  <si>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</si>
  <si>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</si>
  <si>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</si>
  <si>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</si>
  <si>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</si>
  <si>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</si>
  <si>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</si>
  <si>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</si>
  <si>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</si>
  <si>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</si>
  <si>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</si>
  <si>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</si>
  <si>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</si>
  <si>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</si>
  <si>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</si>
  <si>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</si>
  <si>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</si>
  <si>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</si>
  <si>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</si>
  <si>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</si>
  <si>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</si>
  <si>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</si>
  <si>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</si>
  <si>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</si>
  <si>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</si>
  <si>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</si>
  <si>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</si>
  <si>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</si>
  <si>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</si>
  <si>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</si>
  <si>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</si>
  <si>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</si>
  <si>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</si>
  <si>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</si>
  <si>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</si>
  <si>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</si>
  <si>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</si>
  <si>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</si>
  <si>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</si>
  <si>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</si>
  <si>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</si>
  <si>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</si>
  <si>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</si>
  <si>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</si>
  <si>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</si>
  <si>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</si>
  <si>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</si>
  <si>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</si>
  <si>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</si>
  <si>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</si>
  <si>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</si>
  <si>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</si>
  <si>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</si>
  <si>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</si>
  <si>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</si>
  <si>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</si>
  <si>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</si>
  <si>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</si>
  <si>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</si>
  <si>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</si>
  <si>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</si>
  <si>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</si>
  <si>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</si>
  <si>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</si>
  <si>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</si>
  <si>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</si>
  <si>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</si>
  <si>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</si>
  <si>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</si>
  <si>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</si>
  <si>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</si>
  <si>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</si>
  <si>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</si>
  <si>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</si>
  <si>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</si>
  <si>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</si>
  <si>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</si>
  <si>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</si>
  <si>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</si>
  <si>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</si>
  <si>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</si>
  <si>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</si>
  <si>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</si>
  <si>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</si>
  <si>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</si>
  <si>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</si>
  <si>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</si>
  <si>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</si>
  <si>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</si>
  <si>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</si>
  <si>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</si>
  <si>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</si>
  <si>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</si>
  <si>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</si>
  <si>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</si>
  <si>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</si>
  <si>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</si>
  <si>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</si>
  <si>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</si>
  <si>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</si>
  <si>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</si>
  <si>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</si>
  <si>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</si>
  <si>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</si>
  <si>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</si>
  <si>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</si>
  <si>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</si>
  <si>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</si>
  <si>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</si>
  <si>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</si>
  <si>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</si>
  <si>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</si>
  <si>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</si>
  <si>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</si>
  <si>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</si>
  <si>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</si>
  <si>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</si>
  <si>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</si>
  <si>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</si>
  <si>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</si>
  <si>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</si>
  <si>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</si>
  <si>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</si>
  <si>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</si>
  <si>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</si>
  <si>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</si>
  <si>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</si>
  <si>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</si>
  <si>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</si>
  <si>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</si>
  <si>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</si>
  <si>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</si>
  <si>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</si>
  <si>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</si>
  <si>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</si>
  <si>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</si>
  <si>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</si>
  <si>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</si>
  <si>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</si>
  <si>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</si>
  <si>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</si>
  <si>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</si>
  <si>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</si>
  <si>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</si>
  <si>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</si>
  <si>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</si>
  <si>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</si>
  <si>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</si>
  <si>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</si>
  <si>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</si>
  <si>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</si>
  <si>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</si>
  <si>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</si>
  <si>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</si>
  <si>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</si>
  <si>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</si>
  <si>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</si>
  <si>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</si>
  <si>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</si>
  <si>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</si>
  <si>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</si>
  <si>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</si>
  <si>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</si>
  <si>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</si>
  <si>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</si>
  <si>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</si>
  <si>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</si>
  <si>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</si>
  <si>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</si>
  <si>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</si>
  <si>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</si>
  <si>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</si>
  <si>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</si>
  <si>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</si>
  <si>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</si>
  <si>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</si>
  <si>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</si>
  <si>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</si>
  <si>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</si>
  <si>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</si>
  <si>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</si>
  <si>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</si>
  <si>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</si>
  <si>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</si>
  <si>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</si>
  <si>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</si>
  <si>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</si>
  <si>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</si>
  <si>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</si>
  <si>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</si>
  <si>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</si>
  <si>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</si>
  <si>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</si>
  <si>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</si>
  <si>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</si>
  <si>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</si>
  <si>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</si>
  <si>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</si>
  <si>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</si>
  <si>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</si>
  <si>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</si>
  <si>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</si>
  <si>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</si>
  <si>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</si>
  <si>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</si>
  <si>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</si>
  <si>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</si>
  <si>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</si>
  <si>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</si>
  <si>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</si>
  <si>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</si>
  <si>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</si>
  <si>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</si>
  <si>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</si>
  <si>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</si>
  <si>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</si>
  <si>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</si>
  <si>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</si>
  <si>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</si>
  <si>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</si>
  <si>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</si>
  <si>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</si>
  <si>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</si>
  <si>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</si>
  <si>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</si>
  <si>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</si>
  <si>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</si>
  <si>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</si>
  <si>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</si>
  <si>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</si>
  <si>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</si>
  <si>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</si>
  <si>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</si>
  <si>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</si>
  <si>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</si>
  <si>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</si>
  <si>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</si>
  <si>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</si>
  <si>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</si>
  <si>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</si>
  <si>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</si>
  <si>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</si>
  <si>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</si>
  <si>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</si>
  <si>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</si>
  <si>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</si>
  <si>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</si>
  <si>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</si>
  <si>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</si>
  <si>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</si>
  <si>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</si>
  <si>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</si>
  <si>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</si>
  <si>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</si>
  <si>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</si>
  <si>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</si>
  <si>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</si>
  <si>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</si>
  <si>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</si>
  <si>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</si>
  <si>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</si>
  <si>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</si>
  <si>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</si>
  <si>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</si>
  <si>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</si>
  <si>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</si>
  <si>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</si>
  <si>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</si>
  <si>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</si>
  <si>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</si>
  <si>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</si>
  <si>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</si>
  <si>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</si>
  <si>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</si>
  <si>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</si>
  <si>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</si>
  <si>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</si>
  <si>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</si>
  <si>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</si>
  <si>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</si>
  <si>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</si>
  <si>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</si>
  <si>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</si>
  <si>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</si>
  <si>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</si>
  <si>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</si>
  <si>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</si>
  <si>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</si>
  <si>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</si>
  <si>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</si>
  <si>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</si>
  <si>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</si>
  <si>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</si>
  <si>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</si>
  <si>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</si>
  <si>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</si>
  <si>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</si>
  <si>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</si>
  <si>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</si>
  <si>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</si>
  <si>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</si>
  <si>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</si>
  <si>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</si>
  <si>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</si>
  <si>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</si>
  <si>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</si>
  <si>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</si>
  <si>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</si>
  <si>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</si>
  <si>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</si>
  <si>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</si>
  <si>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</si>
  <si>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</si>
  <si>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</si>
  <si>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</si>
  <si>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</si>
  <si>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</si>
  <si>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</si>
  <si>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</si>
  <si>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</si>
  <si>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</si>
  <si>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</si>
  <si>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</si>
  <si>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</si>
  <si>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</si>
  <si>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</si>
  <si>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</si>
  <si>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</si>
  <si>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</si>
  <si>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</si>
  <si>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</si>
  <si>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</si>
  <si>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</si>
  <si>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</si>
  <si>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</si>
  <si>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</si>
  <si>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</si>
  <si>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</si>
  <si>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</si>
  <si>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</si>
  <si>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</si>
  <si>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</si>
  <si>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</si>
  <si>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</si>
  <si>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</si>
  <si>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</si>
  <si>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</si>
  <si>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</si>
  <si>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</si>
  <si>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</si>
  <si>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</si>
  <si>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</si>
  <si>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</si>
  <si>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</si>
  <si>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</si>
  <si>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</si>
  <si>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</si>
  <si>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</si>
  <si>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</si>
  <si>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</si>
  <si>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</si>
  <si>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</si>
  <si>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</si>
  <si>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</si>
  <si>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</si>
  <si>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</si>
  <si>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</si>
  <si>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</si>
  <si>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</si>
  <si>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</si>
  <si>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</si>
  <si>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</si>
  <si>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</si>
  <si>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</si>
  <si>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</si>
  <si>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</si>
  <si>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</si>
  <si>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</si>
  <si>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</si>
  <si>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</si>
  <si>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</si>
  <si>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</si>
  <si>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</si>
  <si>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</si>
  <si>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</si>
  <si>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</si>
  <si>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</si>
  <si>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</si>
  <si>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</si>
  <si>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</si>
  <si>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</si>
  <si>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</si>
  <si>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</si>
  <si>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</si>
  <si>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</si>
  <si>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</si>
  <si>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</si>
  <si>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</si>
  <si>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</si>
  <si>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</si>
  <si>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</si>
  <si>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</si>
  <si>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</si>
  <si>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</si>
  <si>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</si>
  <si>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</si>
  <si>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</si>
  <si>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</si>
  <si>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</si>
  <si>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</si>
  <si>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</si>
  <si>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</si>
  <si>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</si>
  <si>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</si>
  <si>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</si>
  <si>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</si>
  <si>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</si>
  <si>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</si>
  <si>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</si>
  <si>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</si>
  <si>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</si>
  <si>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</si>
  <si>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</si>
  <si>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</si>
  <si>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</si>
  <si>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</si>
  <si>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</si>
  <si>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</si>
  <si>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</si>
  <si>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</si>
  <si>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</si>
  <si>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</si>
  <si>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</si>
  <si>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</si>
  <si>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</si>
  <si>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</si>
  <si>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</si>
  <si>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</si>
  <si>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</si>
  <si>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</si>
  <si>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</si>
  <si>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</si>
  <si>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</si>
  <si>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</si>
  <si>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</si>
  <si>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</si>
  <si>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</si>
  <si>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</si>
  <si>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</si>
  <si>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</si>
  <si>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</si>
  <si>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</si>
  <si>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</si>
  <si>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</si>
  <si>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</si>
  <si>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</si>
  <si>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</si>
  <si>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</si>
  <si>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</si>
  <si>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</si>
  <si>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</si>
  <si>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</si>
  <si>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</si>
  <si>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</si>
  <si>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</si>
  <si>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</si>
  <si>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</si>
  <si>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</si>
  <si>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</si>
  <si>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</si>
  <si>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</si>
  <si>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</si>
  <si>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</si>
  <si>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</si>
  <si>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</si>
  <si>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</si>
  <si>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</si>
  <si>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</si>
  <si>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</si>
  <si>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</si>
  <si>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</si>
  <si>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</si>
  <si>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</si>
  <si>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</si>
  <si>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</si>
  <si>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</si>
  <si>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</si>
  <si>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</si>
  <si>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</si>
  <si>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</si>
  <si>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</si>
  <si>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</si>
  <si>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</si>
  <si>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</si>
  <si>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</si>
  <si>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</si>
  <si>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</si>
  <si>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</si>
  <si>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</si>
  <si>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</si>
  <si>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</si>
  <si>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</si>
  <si>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</si>
  <si>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</si>
  <si>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</si>
  <si>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</si>
  <si>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</si>
  <si>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</si>
  <si>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</si>
  <si>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</si>
  <si>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</si>
  <si>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</si>
  <si>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</si>
  <si>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</si>
  <si>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</si>
  <si>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</si>
  <si>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</si>
  <si>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</si>
  <si>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</si>
  <si>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</si>
  <si>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</si>
  <si>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</si>
  <si>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</si>
  <si>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</si>
  <si>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</si>
  <si>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</si>
  <si>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</si>
  <si>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</si>
  <si>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</si>
  <si>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</si>
  <si>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</si>
  <si>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</si>
  <si>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</si>
  <si>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</si>
  <si>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</si>
  <si>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</si>
  <si>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</si>
  <si>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</si>
  <si>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</si>
  <si>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</si>
  <si>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</si>
  <si>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</si>
  <si>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</si>
  <si>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</si>
  <si>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</si>
  <si>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</si>
  <si>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</si>
  <si>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</si>
  <si>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</si>
  <si>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</si>
  <si>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</si>
  <si>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</si>
  <si>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</si>
  <si>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</si>
  <si>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</si>
  <si>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</si>
  <si>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</si>
  <si>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</si>
  <si>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</si>
  <si>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</si>
  <si>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</si>
  <si>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</si>
  <si>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</si>
  <si>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</si>
  <si>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</si>
  <si>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</si>
  <si>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</si>
  <si>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</si>
  <si>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</si>
  <si>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</si>
  <si>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</si>
  <si>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</si>
  <si>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</si>
  <si>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</si>
  <si>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</si>
  <si>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</si>
  <si>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</si>
  <si>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</si>
  <si>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</si>
  <si>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</si>
  <si>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</si>
  <si>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</si>
  <si>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</si>
  <si>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</si>
  <si>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</si>
  <si>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</si>
  <si>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</si>
  <si>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</si>
  <si>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</si>
  <si>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</si>
  <si>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</si>
  <si>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</si>
  <si>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</si>
  <si>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</si>
  <si>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</si>
  <si>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</si>
  <si>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</si>
  <si>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</si>
  <si>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</si>
  <si>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</si>
  <si>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</si>
  <si>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</si>
  <si>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</si>
  <si>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</si>
  <si>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</si>
  <si>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</si>
  <si>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</si>
  <si>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</si>
  <si>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</si>
  <si>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</si>
  <si>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</si>
  <si>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</si>
  <si>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</si>
  <si>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</si>
  <si>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</si>
  <si>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</si>
  <si>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</si>
  <si>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</si>
  <si>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</si>
  <si>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</si>
  <si>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</si>
  <si>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</si>
  <si>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</si>
  <si>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</si>
  <si>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</si>
  <si>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</si>
  <si>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</si>
  <si>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</si>
  <si>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</si>
  <si>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</si>
  <si>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</si>
  <si>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</si>
  <si>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</si>
  <si>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</si>
  <si>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</si>
  <si>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</si>
  <si>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</si>
  <si>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</si>
  <si>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</si>
  <si>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</si>
  <si>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</si>
  <si>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</si>
  <si>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</si>
  <si>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</si>
  <si>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</si>
  <si>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</si>
  <si>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</si>
  <si>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</si>
  <si>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</si>
  <si>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</si>
  <si>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</si>
  <si>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</si>
  <si>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</si>
  <si>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</si>
  <si>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</si>
  <si>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</si>
  <si>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</si>
  <si>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</si>
  <si>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</si>
  <si>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</si>
  <si>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</si>
  <si>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</si>
  <si>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</si>
  <si>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</si>
  <si>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</si>
  <si>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</si>
  <si>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</si>
  <si>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</si>
  <si>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</si>
  <si>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</si>
  <si>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</si>
  <si>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</si>
  <si>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</si>
  <si>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</si>
  <si>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</si>
  <si>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</si>
  <si>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</si>
  <si>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</si>
  <si>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</si>
  <si>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</si>
  <si>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</si>
  <si>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</si>
  <si>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</si>
  <si>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</si>
  <si>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</si>
  <si>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</si>
  <si>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</si>
  <si>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</si>
  <si>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</si>
  <si>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</si>
  <si>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</si>
  <si>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</si>
  <si>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</si>
  <si>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</si>
  <si>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</si>
  <si>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</si>
  <si>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</si>
  <si>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</si>
  <si>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</si>
  <si>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</si>
  <si>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</si>
  <si>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</si>
  <si>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</si>
  <si>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</si>
  <si>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</si>
  <si>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</si>
  <si>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</si>
  <si>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</si>
  <si>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</si>
  <si>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</si>
  <si>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</si>
  <si>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</si>
  <si>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</si>
  <si>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</si>
  <si>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</si>
  <si>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</si>
  <si>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</si>
  <si>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</si>
  <si>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</si>
  <si>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</si>
  <si>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</si>
  <si>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</si>
  <si>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</si>
  <si>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</si>
  <si>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</si>
  <si>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</si>
  <si>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</si>
  <si>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</si>
  <si>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</si>
  <si>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</si>
  <si>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</si>
  <si>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</si>
  <si>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</si>
  <si>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</si>
  <si>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</si>
  <si>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</si>
  <si>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</si>
  <si>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</si>
  <si>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</si>
  <si>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</si>
  <si>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</si>
  <si>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</si>
  <si>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</si>
  <si>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</si>
  <si>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</si>
  <si>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</si>
  <si>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</si>
  <si>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</si>
  <si>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</si>
  <si>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</si>
  <si>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</si>
  <si>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</si>
  <si>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</si>
  <si>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</si>
  <si>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</si>
  <si>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</si>
  <si>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</si>
  <si>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</si>
  <si>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</si>
  <si>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</si>
  <si>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</si>
  <si>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</si>
  <si>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</si>
  <si>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</si>
  <si>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</si>
  <si>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</si>
  <si>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</si>
  <si>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</si>
  <si>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</si>
  <si>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</si>
  <si>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</si>
  <si>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</si>
  <si>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</si>
  <si>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</si>
  <si>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</si>
  <si>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</si>
  <si>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</si>
  <si>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</si>
  <si>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</si>
  <si>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</si>
  <si>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</si>
  <si>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</si>
  <si>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</si>
  <si>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</si>
  <si>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</si>
  <si>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</si>
  <si>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</si>
  <si>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</si>
  <si>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</si>
  <si>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</si>
  <si>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</si>
  <si>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</si>
  <si>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</si>
  <si>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</si>
  <si>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</si>
  <si>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</si>
  <si>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</si>
  <si>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</si>
  <si>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</si>
  <si>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</si>
  <si>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</si>
  <si>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</si>
  <si>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</si>
  <si>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</si>
  <si>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</si>
  <si>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</si>
  <si>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</si>
  <si>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</si>
  <si>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</si>
  <si>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</si>
  <si>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</si>
  <si>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</si>
  <si>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</si>
  <si>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</si>
  <si>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</si>
  <si>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</si>
  <si>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</si>
  <si>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</si>
  <si>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</si>
  <si>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</si>
  <si>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</si>
  <si>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</si>
  <si>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</si>
  <si>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</si>
  <si>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</si>
  <si>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</si>
  <si>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</si>
  <si>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</si>
  <si>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</si>
  <si>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</si>
  <si>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</si>
  <si>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</si>
  <si>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</si>
  <si>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</si>
  <si>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</si>
  <si>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</si>
  <si>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</si>
  <si>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</si>
  <si>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</si>
  <si>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</si>
  <si>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</si>
  <si>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</si>
  <si>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</si>
  <si>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</si>
  <si>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</si>
  <si>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</si>
  <si>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</si>
  <si>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</si>
  <si>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</si>
  <si>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</si>
  <si>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</si>
  <si>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</si>
  <si>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</si>
  <si>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</si>
  <si>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</si>
  <si>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</si>
  <si>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</si>
  <si>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</si>
  <si>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</si>
  <si>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</si>
  <si>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</si>
  <si>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</si>
  <si>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</si>
  <si>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</si>
  <si>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</si>
  <si>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</si>
  <si>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</si>
  <si>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</si>
  <si>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</si>
  <si>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</si>
  <si>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</si>
  <si>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</si>
  <si>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</si>
  <si>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</si>
  <si>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</si>
  <si>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</si>
  <si>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</si>
  <si>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</si>
  <si>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</si>
  <si>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</si>
  <si>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</si>
  <si>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</si>
  <si>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</si>
  <si>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</si>
  <si>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</si>
  <si>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</si>
  <si>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</si>
  <si>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</si>
  <si>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</si>
  <si>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</si>
  <si>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</si>
  <si>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</si>
  <si>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</si>
  <si>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</si>
  <si>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</si>
  <si>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</si>
  <si>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</si>
  <si>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</si>
  <si>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</si>
  <si>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</si>
  <si>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</si>
  <si>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</si>
  <si>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</si>
  <si>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</si>
  <si>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</si>
  <si>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</si>
  <si>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</si>
  <si>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</si>
  <si>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</si>
  <si>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</si>
  <si>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</si>
  <si>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</si>
  <si>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</si>
  <si>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</si>
  <si>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</si>
  <si>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</si>
  <si>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</si>
  <si>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</si>
  <si>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</si>
  <si>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</si>
  <si>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</si>
  <si>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</si>
  <si>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</si>
  <si>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</si>
  <si>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</si>
  <si>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</si>
  <si>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</si>
  <si>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</si>
  <si>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</si>
  <si>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</si>
  <si>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</si>
  <si>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</si>
  <si>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</si>
  <si>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</si>
  <si>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</si>
  <si>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</si>
  <si>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</si>
  <si>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</si>
  <si>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</si>
  <si>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</si>
  <si>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</si>
  <si>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</si>
  <si>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</si>
  <si>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</si>
  <si>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</si>
  <si>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</si>
  <si>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</si>
  <si>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</si>
  <si>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</si>
  <si>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</si>
  <si>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</si>
  <si>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</si>
  <si>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</si>
  <si>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</si>
  <si>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</si>
  <si>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</si>
  <si>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</si>
  <si>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</si>
  <si>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</si>
  <si>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</si>
  <si>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</si>
  <si>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</si>
  <si>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</si>
  <si>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</si>
  <si>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</si>
  <si>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</si>
  <si>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</si>
  <si>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</si>
  <si>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</si>
  <si>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</si>
  <si>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</si>
  <si>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</si>
  <si>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</si>
  <si>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</si>
  <si>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</si>
  <si>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</si>
  <si>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</si>
  <si>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</si>
  <si>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</si>
  <si>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</si>
  <si>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</si>
  <si>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</si>
  <si>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</si>
  <si>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</si>
  <si>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</si>
  <si>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</si>
  <si>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</si>
  <si>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</si>
  <si>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</si>
  <si>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</si>
  <si>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</si>
  <si>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</si>
  <si>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</si>
  <si>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</si>
  <si>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</si>
  <si>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</si>
  <si>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</si>
  <si>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</si>
  <si>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</si>
  <si>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</si>
  <si>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</si>
  <si>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</si>
  <si>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</si>
  <si>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</si>
  <si>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</si>
  <si>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</si>
  <si>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</si>
  <si>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</si>
  <si>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</si>
  <si>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</si>
  <si>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</si>
  <si>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</si>
  <si>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</si>
  <si>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</si>
  <si>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</si>
  <si>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</si>
  <si>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</si>
  <si>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</si>
  <si>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</si>
  <si>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</si>
  <si>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</si>
  <si>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</si>
  <si>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</si>
  <si>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</si>
  <si>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</si>
  <si>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</si>
  <si>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</si>
  <si>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</si>
  <si>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</si>
  <si>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</si>
  <si>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</si>
  <si>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</si>
  <si>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</si>
  <si>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</si>
  <si>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</si>
  <si>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</si>
  <si>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</si>
  <si>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</si>
  <si>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</si>
  <si>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</si>
  <si>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</si>
  <si>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</si>
  <si>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</si>
  <si>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</si>
  <si>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</si>
  <si>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</si>
  <si>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</si>
  <si>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</si>
  <si>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</si>
  <si>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</si>
  <si>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</si>
  <si>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</si>
  <si>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</si>
  <si>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</si>
  <si>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</si>
  <si>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</si>
  <si>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</si>
  <si>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</si>
  <si>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</si>
  <si>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</si>
  <si>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</si>
  <si>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</si>
  <si>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</si>
  <si>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</si>
  <si>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</si>
  <si>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</si>
  <si>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</si>
  <si>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</si>
  <si>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</si>
  <si>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</si>
  <si>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</si>
  <si>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</si>
  <si>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</si>
  <si>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</si>
  <si>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</si>
  <si>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</si>
  <si>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</si>
  <si>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</si>
  <si>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</si>
  <si>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</si>
  <si>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</si>
  <si>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</si>
  <si>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</si>
  <si>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</si>
  <si>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</si>
  <si>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</si>
  <si>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</si>
  <si>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</si>
  <si>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</si>
  <si>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</si>
  <si>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</si>
  <si>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</si>
  <si>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</si>
  <si>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</si>
  <si>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</si>
  <si>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</si>
  <si>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</si>
  <si>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</si>
  <si>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</si>
  <si>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</si>
  <si>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</si>
  <si>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</si>
  <si>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</si>
  <si>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</si>
  <si>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</si>
  <si>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</si>
  <si>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</si>
  <si>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</si>
  <si>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</si>
  <si>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</si>
  <si>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</si>
  <si>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</si>
  <si>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</si>
  <si>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</si>
  <si>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</si>
  <si>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</si>
  <si>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</si>
  <si>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</si>
  <si>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</si>
  <si>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</si>
  <si>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</si>
  <si>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</si>
  <si>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</si>
  <si>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</si>
  <si>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</si>
  <si>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</si>
  <si>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</si>
  <si>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</si>
  <si>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</si>
  <si>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</si>
  <si>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</si>
  <si>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</si>
  <si>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</si>
  <si>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</si>
  <si>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</si>
  <si>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</si>
  <si>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</si>
  <si>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</si>
  <si>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</si>
  <si>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</si>
  <si>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</si>
  <si>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</si>
  <si>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</si>
  <si>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</si>
  <si>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</si>
  <si>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</si>
  <si>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</si>
  <si>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</si>
  <si>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</si>
  <si>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</si>
  <si>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</si>
  <si>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</si>
  <si>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</si>
  <si>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</si>
  <si>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</si>
  <si>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</si>
  <si>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</si>
  <si>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</si>
  <si>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</si>
  <si>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</si>
  <si>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</si>
  <si>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</si>
  <si>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</si>
  <si>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</si>
  <si>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</si>
  <si>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</si>
  <si>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</si>
  <si>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</si>
  <si>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</si>
  <si>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</si>
  <si>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</si>
  <si>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</si>
  <si>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</si>
  <si>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</si>
  <si>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</si>
  <si>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</si>
  <si>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</si>
  <si>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</si>
  <si>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</si>
  <si>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</si>
  <si>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</si>
  <si>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</si>
  <si>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</si>
  <si>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</si>
  <si>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</si>
  <si>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</si>
  <si>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</si>
  <si>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</si>
  <si>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</si>
  <si>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</si>
  <si>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</si>
  <si>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</si>
  <si>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</si>
  <si>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</si>
  <si>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</si>
  <si>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</si>
  <si>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</si>
  <si>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</si>
  <si>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</si>
  <si>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</si>
  <si>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</si>
  <si>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</si>
  <si>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</si>
  <si>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</si>
  <si>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</si>
  <si>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</si>
  <si>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</si>
  <si>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</si>
  <si>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</si>
  <si>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</si>
  <si>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</si>
  <si>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</si>
  <si>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</si>
  <si>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</si>
  <si>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</si>
  <si>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</si>
  <si>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</si>
  <si>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</si>
  <si>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</si>
  <si>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</si>
  <si>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</si>
  <si>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</si>
  <si>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</si>
  <si>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</si>
  <si>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</si>
  <si>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</si>
  <si>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</si>
  <si>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</si>
  <si>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</si>
  <si>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</si>
  <si>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</si>
  <si>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</si>
  <si>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</si>
  <si>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</si>
  <si>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</si>
  <si>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</si>
  <si>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</si>
  <si>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</si>
  <si>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</si>
  <si>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</si>
  <si>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</si>
  <si>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</si>
  <si>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</si>
  <si>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</si>
  <si>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</si>
  <si>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</si>
  <si>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</si>
  <si>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</si>
  <si>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</si>
  <si>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</si>
  <si>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</si>
  <si>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</si>
  <si>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</si>
  <si>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</si>
  <si>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</si>
  <si>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</si>
  <si>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</si>
  <si>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</si>
  <si>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</si>
  <si>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</si>
  <si>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</si>
  <si>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</si>
  <si>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</si>
  <si>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</si>
  <si>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</si>
  <si>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</si>
  <si>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</si>
  <si>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</si>
  <si>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</si>
  <si>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</si>
  <si>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</si>
  <si>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</si>
  <si>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</si>
  <si>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</si>
  <si>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</si>
  <si>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</si>
  <si>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</si>
  <si>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</si>
  <si>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</si>
  <si>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</si>
  <si>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</si>
  <si>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</si>
  <si>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</si>
  <si>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</si>
  <si>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</si>
  <si>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</si>
  <si>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</si>
  <si>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</si>
  <si>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</si>
  <si>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</si>
  <si>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</si>
  <si>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</si>
  <si>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</si>
  <si>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</si>
  <si>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</si>
  <si>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</si>
  <si>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</si>
  <si>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</si>
  <si>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</si>
  <si>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</si>
  <si>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</si>
  <si>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</si>
  <si>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</si>
  <si>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</si>
  <si>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</si>
  <si>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</si>
  <si>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</si>
  <si>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</si>
  <si>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</si>
  <si>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</si>
  <si>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</si>
  <si>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</si>
  <si>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</si>
  <si>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</si>
  <si>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</si>
  <si>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</si>
  <si>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</si>
  <si>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</si>
  <si>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</si>
  <si>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</si>
  <si>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</si>
  <si>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</si>
  <si>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</si>
  <si>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</si>
  <si>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</si>
  <si>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</si>
  <si>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</si>
  <si>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</si>
  <si>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</si>
  <si>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</si>
  <si>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</si>
  <si>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</si>
  <si>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</si>
  <si>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</si>
  <si>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</si>
  <si>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</si>
  <si>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</si>
  <si>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</si>
  <si>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</si>
  <si>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</si>
  <si>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</si>
  <si>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</si>
  <si>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</si>
  <si>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</si>
  <si>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</si>
  <si>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</si>
  <si>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</si>
  <si>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</si>
  <si>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</si>
  <si>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</si>
  <si>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</si>
  <si>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</si>
  <si>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</si>
  <si>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</si>
  <si>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</si>
  <si>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</si>
  <si>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</si>
  <si>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</si>
  <si>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</si>
  <si>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</si>
  <si>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</si>
  <si>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</si>
  <si>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</si>
  <si>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</si>
  <si>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</si>
  <si>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</si>
  <si>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</si>
  <si>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</si>
  <si>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</si>
  <si>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</si>
  <si>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</si>
  <si>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</si>
  <si>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</si>
  <si>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</si>
  <si>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</si>
  <si>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</si>
  <si>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</si>
  <si>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</si>
  <si>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</si>
  <si>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</si>
  <si>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</si>
  <si>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</si>
  <si>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</si>
  <si>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</si>
  <si>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</si>
  <si>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</si>
  <si>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</si>
  <si>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</si>
  <si>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</si>
  <si>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</si>
  <si>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</si>
  <si>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</si>
  <si>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</si>
  <si>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</si>
  <si>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</si>
  <si>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</si>
  <si>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</si>
  <si>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</si>
  <si>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</si>
  <si>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</si>
  <si>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</si>
  <si>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</si>
  <si>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</si>
  <si>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</si>
  <si>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</si>
  <si>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</si>
  <si>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</si>
  <si>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</si>
  <si>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</si>
  <si>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</si>
  <si>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</si>
  <si>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</si>
  <si>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</si>
  <si>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</si>
  <si>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</si>
  <si>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</si>
  <si>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</si>
  <si>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</si>
  <si>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</si>
  <si>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</si>
  <si>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</si>
  <si>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</si>
  <si>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</si>
  <si>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</si>
  <si>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</si>
  <si>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</si>
  <si>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</si>
  <si>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</si>
  <si>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</si>
  <si>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</si>
  <si>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</si>
  <si>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</si>
  <si>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</si>
  <si>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</si>
  <si>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</si>
  <si>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</si>
  <si>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</si>
  <si>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</si>
  <si>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</si>
  <si>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</si>
  <si>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</si>
  <si>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</si>
  <si>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</si>
  <si>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</si>
  <si>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</si>
  <si>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</si>
  <si>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</si>
  <si>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</si>
  <si>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</si>
  <si>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</si>
  <si>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</si>
  <si>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</si>
  <si>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</si>
  <si>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</si>
  <si>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</si>
  <si>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</si>
  <si>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</si>
  <si>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</si>
  <si>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</si>
  <si>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</si>
  <si>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</si>
  <si>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</si>
  <si>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</si>
  <si>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</si>
  <si>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</si>
  <si>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</si>
  <si>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</si>
  <si>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</si>
  <si>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</si>
  <si>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</si>
  <si>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</si>
  <si>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</si>
  <si>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</si>
  <si>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</si>
  <si>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</si>
  <si>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</si>
  <si>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</si>
  <si>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</si>
  <si>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</si>
  <si>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</si>
  <si>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</si>
  <si>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</si>
  <si>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</si>
  <si>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</si>
  <si>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</si>
  <si>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</si>
  <si>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</si>
  <si>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</si>
  <si>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</si>
  <si>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</si>
  <si>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</si>
  <si>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</si>
  <si>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</si>
  <si>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</si>
  <si>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</si>
  <si>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</si>
  <si>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</si>
  <si>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</si>
  <si>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</si>
  <si>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</si>
  <si>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</si>
  <si>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</si>
  <si>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</si>
  <si>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</si>
  <si>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</si>
  <si>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</si>
  <si>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</si>
  <si>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</si>
  <si>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</si>
  <si>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</si>
  <si>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</si>
  <si>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</si>
  <si>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</si>
  <si>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</si>
  <si>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</si>
  <si>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</si>
  <si>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</si>
  <si>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</si>
  <si>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</si>
  <si>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</si>
  <si>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</si>
  <si>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</si>
  <si>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</si>
  <si>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</si>
  <si>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</si>
  <si>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</si>
  <si>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</si>
  <si>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</si>
  <si>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</si>
  <si>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</si>
  <si>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</si>
  <si>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</si>
  <si>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</si>
  <si>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</si>
  <si>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</si>
  <si>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</si>
  <si>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</si>
  <si>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</si>
  <si>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</si>
  <si>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</si>
  <si>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</si>
  <si>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</si>
  <si>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</si>
  <si>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</si>
  <si>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</si>
  <si>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</si>
  <si>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</si>
  <si>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</si>
  <si>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</si>
  <si>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</si>
  <si>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</si>
  <si>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</si>
  <si>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</si>
  <si>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</si>
  <si>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</si>
  <si>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</si>
  <si>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</si>
  <si>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</si>
  <si>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</si>
  <si>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</si>
  <si>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</si>
  <si>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</si>
  <si>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</si>
  <si>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</si>
  <si>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</si>
  <si>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</si>
  <si>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</si>
  <si>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</si>
  <si>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</si>
  <si>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</si>
  <si>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</si>
  <si>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</si>
  <si>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</si>
  <si>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</si>
  <si>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</si>
  <si>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</si>
  <si>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</si>
  <si>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</si>
  <si>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</si>
  <si>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</si>
  <si>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</si>
  <si>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</si>
  <si>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</si>
  <si>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</si>
  <si>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</si>
  <si>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</si>
  <si>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</si>
  <si>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</si>
  <si>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</si>
  <si>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</si>
  <si>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</si>
  <si>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</si>
  <si>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</si>
  <si>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</si>
  <si>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</si>
  <si>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</si>
  <si>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</si>
  <si>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</si>
  <si>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</si>
  <si>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</si>
  <si>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</si>
  <si>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</si>
  <si>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</si>
  <si>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</si>
  <si>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</si>
  <si>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</si>
  <si>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</si>
  <si>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</si>
  <si>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</si>
  <si>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</si>
  <si>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</si>
  <si>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</si>
  <si>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</si>
  <si>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</si>
  <si>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</si>
  <si>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</si>
  <si>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</si>
  <si>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</si>
  <si>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</si>
  <si>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</si>
  <si>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</si>
  <si>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</si>
  <si>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</si>
  <si>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</si>
  <si>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</si>
  <si>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</si>
  <si>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</si>
  <si>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</si>
  <si>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</si>
  <si>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</si>
  <si>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</si>
  <si>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</si>
  <si>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</si>
  <si>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</si>
  <si>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</si>
  <si>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</si>
  <si>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</si>
  <si>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</si>
  <si>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</si>
  <si>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</si>
  <si>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</si>
  <si>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</si>
  <si>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</si>
  <si>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</si>
  <si>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</si>
  <si>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</si>
  <si>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</si>
  <si>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</si>
  <si>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</si>
  <si>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</si>
  <si>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</si>
  <si>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</si>
  <si>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</si>
  <si>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</si>
  <si>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</si>
  <si>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</si>
  <si>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</si>
  <si>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</si>
  <si>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</si>
  <si>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</si>
  <si>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</si>
  <si>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</si>
  <si>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</si>
  <si>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</si>
  <si>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</si>
  <si>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</si>
  <si>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</si>
  <si>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</si>
  <si>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</si>
  <si>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</si>
  <si>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</si>
  <si>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</si>
  <si>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</si>
  <si>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</si>
  <si>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</si>
  <si>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</si>
  <si>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</si>
  <si>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</si>
  <si>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</si>
  <si>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</si>
  <si>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</si>
  <si>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</si>
  <si>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</si>
  <si>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</si>
  <si>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</si>
  <si>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</si>
  <si>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</si>
  <si>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</si>
  <si>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</si>
  <si>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</si>
  <si>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</si>
  <si>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</si>
  <si>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</si>
  <si>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</si>
  <si>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</si>
  <si>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</si>
  <si>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</si>
  <si>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</si>
  <si>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</si>
  <si>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</si>
  <si>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</si>
  <si>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</si>
  <si>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</si>
  <si>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</si>
  <si>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</si>
  <si>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</si>
  <si>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</si>
  <si>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</si>
  <si>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</si>
  <si>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</si>
  <si>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</si>
  <si>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</si>
  <si>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</si>
  <si>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</si>
  <si>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</si>
  <si>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</si>
  <si>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</si>
  <si>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</si>
  <si>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</si>
  <si>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</si>
  <si>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</si>
  <si>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</si>
  <si>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</si>
  <si>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</si>
  <si>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</si>
  <si>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</si>
  <si>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</si>
  <si>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</si>
  <si>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</si>
  <si>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</si>
  <si>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</si>
  <si>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</si>
  <si>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</si>
  <si>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</si>
  <si>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</si>
  <si>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</si>
  <si>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</si>
  <si>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</si>
  <si>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</si>
  <si>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</si>
  <si>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</si>
  <si>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</si>
  <si>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</si>
  <si>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</si>
  <si>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</si>
  <si>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</si>
  <si>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</si>
  <si>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</si>
  <si>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</si>
  <si>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</si>
  <si>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</si>
  <si>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</si>
  <si>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</si>
  <si>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</si>
  <si>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</si>
  <si>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</si>
  <si>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</si>
  <si>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</si>
  <si>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</si>
  <si>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</si>
  <si>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</si>
  <si>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</si>
  <si>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</si>
  <si>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</si>
  <si>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</si>
  <si>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</si>
  <si>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</si>
  <si>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</si>
  <si>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</si>
  <si>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</si>
  <si>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</si>
  <si>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</si>
  <si>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</si>
  <si>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</si>
  <si>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</si>
  <si>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</si>
  <si>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</si>
  <si>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</si>
  <si>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</si>
  <si>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</si>
  <si>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</si>
  <si>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</si>
  <si>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</si>
  <si>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</si>
  <si>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</si>
  <si>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</si>
  <si>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</si>
  <si>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</si>
  <si>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</si>
  <si>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</si>
  <si>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</si>
  <si>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</si>
  <si>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</si>
  <si>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</si>
  <si>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</si>
  <si>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</si>
  <si>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</si>
  <si>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</si>
  <si>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</si>
  <si>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</si>
  <si>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</si>
  <si>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</si>
  <si>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</si>
  <si>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</si>
  <si>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</si>
  <si>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</si>
  <si>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</si>
  <si>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</si>
  <si>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</si>
  <si>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</si>
  <si>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</si>
  <si>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</si>
  <si>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</si>
  <si>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</si>
  <si>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</si>
  <si>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</si>
  <si>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</si>
  <si>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</si>
  <si>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</si>
  <si>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</si>
  <si>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</si>
  <si>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</si>
  <si>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</si>
  <si>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</si>
  <si>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</si>
  <si>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</si>
  <si>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</si>
  <si>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</si>
  <si>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</si>
  <si>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</si>
  <si>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</si>
  <si>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</si>
  <si>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</si>
  <si>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</si>
  <si>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</si>
  <si>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</si>
  <si>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</si>
  <si>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</si>
  <si>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</si>
  <si>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</si>
  <si>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</si>
  <si>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</si>
  <si>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</si>
  <si>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</si>
  <si>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</si>
  <si>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</si>
  <si>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</si>
  <si>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</si>
  <si>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</si>
  <si>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</si>
  <si>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</si>
  <si>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</si>
  <si>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</si>
  <si>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</si>
  <si>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</si>
  <si>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</si>
  <si>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</si>
  <si>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</si>
  <si>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</si>
  <si>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</si>
  <si>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</si>
  <si>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</si>
  <si>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</si>
  <si>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</si>
  <si>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</si>
  <si>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</si>
  <si>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</si>
  <si>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</si>
  <si>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</si>
  <si>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</si>
  <si>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</si>
  <si>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</si>
  <si>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</si>
  <si>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</si>
  <si>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</si>
  <si>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</si>
  <si>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</si>
  <si>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</si>
  <si>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</si>
  <si>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</si>
  <si>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</si>
  <si>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</si>
  <si>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</si>
  <si>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</si>
  <si>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</si>
  <si>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</si>
  <si>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</si>
  <si>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</si>
  <si>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</si>
  <si>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</si>
  <si>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</si>
  <si>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</si>
  <si>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</si>
  <si>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</si>
  <si>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</si>
  <si>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</si>
  <si>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</si>
  <si>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</si>
  <si>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</si>
  <si>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</si>
  <si>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</si>
  <si>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</si>
  <si>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</si>
  <si>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</si>
  <si>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</si>
  <si>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</si>
  <si>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</si>
  <si>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</si>
  <si>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</si>
  <si>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</si>
  <si>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</si>
  <si>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</si>
  <si>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</si>
  <si>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</si>
  <si>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</si>
  <si>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</si>
  <si>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</si>
  <si>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</si>
  <si>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</si>
  <si>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</si>
  <si>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</si>
  <si>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</si>
  <si>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</si>
  <si>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</si>
  <si>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</si>
  <si>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</si>
  <si>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</si>
  <si>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</si>
  <si>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</si>
  <si>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</si>
  <si>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</si>
  <si>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</si>
  <si>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</si>
  <si>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</si>
  <si>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</si>
  <si>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</si>
  <si>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</si>
  <si>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</si>
  <si>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</si>
  <si>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</si>
  <si>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</si>
  <si>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</si>
  <si>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</si>
  <si>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</si>
  <si>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</si>
  <si>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</si>
  <si>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</si>
  <si>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</si>
  <si>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</si>
  <si>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</si>
  <si>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</si>
  <si>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</si>
  <si>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</si>
  <si>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</si>
  <si>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</si>
  <si>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</si>
  <si>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</si>
  <si>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</si>
  <si>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</si>
  <si>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</si>
  <si>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</si>
  <si>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</si>
  <si>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</si>
  <si>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</si>
  <si>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</si>
  <si>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</si>
  <si>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</si>
  <si>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</si>
  <si>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</si>
  <si>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</si>
  <si>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</si>
  <si>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</si>
  <si>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</si>
  <si>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</si>
  <si>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</si>
  <si>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</si>
  <si>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</si>
  <si>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</si>
  <si>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</si>
  <si>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</si>
  <si>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</si>
  <si>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</si>
  <si>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</si>
  <si>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</si>
  <si>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</si>
  <si>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</si>
  <si>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</si>
  <si>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</si>
  <si>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</si>
  <si>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</si>
  <si>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</si>
  <si>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</si>
  <si>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</si>
  <si>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</si>
  <si>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</si>
  <si>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</si>
  <si>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</si>
  <si>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</si>
  <si>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</si>
  <si>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</si>
  <si>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</si>
  <si>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</si>
  <si>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</si>
  <si>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</si>
  <si>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</si>
  <si>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</si>
  <si>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</si>
  <si>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</si>
  <si>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</si>
  <si>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</si>
  <si>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</si>
  <si>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</si>
  <si>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</si>
  <si>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</si>
  <si>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</si>
  <si>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</si>
  <si>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</si>
  <si>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</si>
  <si>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</si>
  <si>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</si>
  <si>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</si>
  <si>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</si>
  <si>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</si>
  <si>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</si>
  <si>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</si>
  <si>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</si>
  <si>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</si>
  <si>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</si>
  <si>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</si>
  <si>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</si>
  <si>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</si>
  <si>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</si>
  <si>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</si>
  <si>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</si>
  <si>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</si>
  <si>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</si>
  <si>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</si>
  <si>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</si>
  <si>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</si>
  <si>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</si>
  <si>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</si>
  <si>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</si>
  <si>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</si>
  <si>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</si>
  <si>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</si>
  <si>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</si>
  <si>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</si>
  <si>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</si>
  <si>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</si>
  <si>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</si>
  <si>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</si>
  <si>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</si>
  <si>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</si>
  <si>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</si>
  <si>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</si>
  <si>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</si>
  <si>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</si>
  <si>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</si>
  <si>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</si>
  <si>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</si>
  <si>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</si>
  <si>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</si>
  <si>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</si>
  <si>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</si>
  <si>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</si>
  <si>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</si>
  <si>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</si>
  <si>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</si>
  <si>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</si>
  <si>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</si>
  <si>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</si>
  <si>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</si>
  <si>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</si>
  <si>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</si>
  <si>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</si>
  <si>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</si>
  <si>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</si>
  <si>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</si>
  <si>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</si>
  <si>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</si>
  <si>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</si>
  <si>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</si>
  <si>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</si>
  <si>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</si>
  <si>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</si>
  <si>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</si>
  <si>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</si>
  <si>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</si>
  <si>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</si>
  <si>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</si>
  <si>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</si>
  <si>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</si>
  <si>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</si>
  <si>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</si>
  <si>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</si>
  <si>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</si>
  <si>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</si>
  <si>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</si>
  <si>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</si>
  <si>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</si>
  <si>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</si>
  <si>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</si>
  <si>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</si>
  <si>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</si>
  <si>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</si>
  <si>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</si>
  <si>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</si>
  <si>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</si>
  <si>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</si>
  <si>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</si>
  <si>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</si>
  <si>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</si>
  <si>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</si>
  <si>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</si>
  <si>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</si>
  <si>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</si>
  <si>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</si>
  <si>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</si>
  <si>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</si>
  <si>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</si>
  <si>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</si>
  <si>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</si>
  <si>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</si>
  <si>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</si>
  <si>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</si>
  <si>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</si>
  <si>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</si>
  <si>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</si>
  <si>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</si>
  <si>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</si>
  <si>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</si>
  <si>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</si>
  <si>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</si>
  <si>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</si>
  <si>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</si>
  <si>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</si>
  <si>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</si>
  <si>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</si>
  <si>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</si>
  <si>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</si>
  <si>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</si>
  <si>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</si>
  <si>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</si>
  <si>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</si>
  <si>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</si>
  <si>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</si>
  <si>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</si>
  <si>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</si>
  <si>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</si>
  <si>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</si>
  <si>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</si>
  <si>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</si>
  <si>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</si>
  <si>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</si>
  <si>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</si>
  <si>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</si>
  <si>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</si>
  <si>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</si>
  <si>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</si>
  <si>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</si>
  <si>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</si>
  <si>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</si>
  <si>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</si>
  <si>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</si>
  <si>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</si>
  <si>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</si>
  <si>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</si>
  <si>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</si>
  <si>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</si>
  <si>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</si>
  <si>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</si>
  <si>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</si>
  <si>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</si>
  <si>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</si>
  <si>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</si>
  <si>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</si>
  <si>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</si>
  <si>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</si>
  <si>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</si>
  <si>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</si>
  <si>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</si>
  <si>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</si>
  <si>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</si>
  <si>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</si>
  <si>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</si>
  <si>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</si>
  <si>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</si>
  <si>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</si>
  <si>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</si>
  <si>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</si>
  <si>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</si>
  <si>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</si>
  <si>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</si>
  <si>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</si>
  <si>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</si>
  <si>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</si>
  <si>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</si>
  <si>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</si>
  <si>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</si>
  <si>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</si>
  <si>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</si>
  <si>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</si>
  <si>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</si>
  <si>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</si>
  <si>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</si>
  <si>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</si>
  <si>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</si>
  <si>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</si>
  <si>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</si>
  <si>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</si>
  <si>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</si>
  <si>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</si>
  <si>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</si>
  <si>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</si>
  <si>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</si>
  <si>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</si>
  <si>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</si>
  <si>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</si>
  <si>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</si>
  <si>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</si>
  <si>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</si>
  <si>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</si>
  <si>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</si>
  <si>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</si>
  <si>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</si>
  <si>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</si>
  <si>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</si>
  <si>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</si>
  <si>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</si>
  <si>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</si>
  <si>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</si>
  <si>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</si>
  <si>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</si>
  <si>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</si>
  <si>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</si>
  <si>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</si>
  <si>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</si>
  <si>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</si>
  <si>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</si>
  <si>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</si>
  <si>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</si>
  <si>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</si>
  <si>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</si>
  <si>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</si>
  <si>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</si>
  <si>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</si>
  <si>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</si>
  <si>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</si>
  <si>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</si>
  <si>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</si>
  <si>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</si>
  <si>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</si>
  <si>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</si>
  <si>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</si>
  <si>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</si>
  <si>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</si>
  <si>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</si>
  <si>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</si>
  <si>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</si>
  <si>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</si>
  <si>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</si>
  <si>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</si>
  <si>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</si>
  <si>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</si>
  <si>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</si>
  <si>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</si>
  <si>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</si>
  <si>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</si>
  <si>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</si>
  <si>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</si>
  <si>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</si>
  <si>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</si>
  <si>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</si>
  <si>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</si>
  <si>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</si>
  <si>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</si>
  <si>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</si>
  <si>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</si>
  <si>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</si>
  <si>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</si>
  <si>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</si>
  <si>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</si>
  <si>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</si>
  <si>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</si>
  <si>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</si>
  <si>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</si>
  <si>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</si>
  <si>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</si>
  <si>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</si>
  <si>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</si>
  <si>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</si>
  <si>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</si>
  <si>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</si>
  <si>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</si>
  <si>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</si>
  <si>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</si>
  <si>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</si>
  <si>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</si>
  <si>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</si>
  <si>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</si>
  <si>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</si>
  <si>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</si>
  <si>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</si>
  <si>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</si>
  <si>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</si>
  <si>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</si>
  <si>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</si>
  <si>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</si>
  <si>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</si>
  <si>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</si>
  <si>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</si>
  <si>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</si>
  <si>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</si>
  <si>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</si>
  <si>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</si>
  <si>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</si>
  <si>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</si>
  <si>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</si>
  <si>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</si>
  <si>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</si>
  <si>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</si>
  <si>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</si>
  <si>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</si>
  <si>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</si>
  <si>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</si>
  <si>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</si>
  <si>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</si>
  <si>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</si>
  <si>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</si>
  <si>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</si>
  <si>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</si>
  <si>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</si>
  <si>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</si>
  <si>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</si>
  <si>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</si>
  <si>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</si>
  <si>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</si>
  <si>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</si>
  <si>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</si>
  <si>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</si>
  <si>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</si>
  <si>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</si>
  <si>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</si>
  <si>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</si>
  <si>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</si>
  <si>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</si>
  <si>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</si>
  <si>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</si>
  <si>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</si>
  <si>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</si>
  <si>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</si>
  <si>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</si>
  <si>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</si>
  <si>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</si>
  <si>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</si>
  <si>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</si>
  <si>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</si>
  <si>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</si>
  <si>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</si>
  <si>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</si>
  <si>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</si>
  <si>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</si>
  <si>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</si>
  <si>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</si>
  <si>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</si>
  <si>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</si>
  <si>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</si>
  <si>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</si>
  <si>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</si>
  <si>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</si>
  <si>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</si>
  <si>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</si>
  <si>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</si>
  <si>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</si>
  <si>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</si>
  <si>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</si>
  <si>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</si>
  <si>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</si>
  <si>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</si>
  <si>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</si>
  <si>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</si>
  <si>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</si>
  <si>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</si>
  <si>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</si>
  <si>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</si>
  <si>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</si>
  <si>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</si>
  <si>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</si>
  <si>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</si>
  <si>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</si>
  <si>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</si>
  <si>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</si>
  <si>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</si>
  <si>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</si>
  <si>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</si>
  <si>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</si>
  <si>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</si>
  <si>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</si>
  <si>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</si>
  <si>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</si>
  <si>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</si>
  <si>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</si>
  <si>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</si>
  <si>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</si>
  <si>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</si>
  <si>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</si>
  <si>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</si>
  <si>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</si>
  <si>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</si>
  <si>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</si>
  <si>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</si>
  <si>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</si>
  <si>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</si>
  <si>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</si>
  <si>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</si>
  <si>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</si>
  <si>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</si>
  <si>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</si>
  <si>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</si>
  <si>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</si>
  <si>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</si>
  <si>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</si>
  <si>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</si>
  <si>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</si>
  <si>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</si>
  <si>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</si>
  <si>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</si>
  <si>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</si>
  <si>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</si>
  <si>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</si>
  <si>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</si>
  <si>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</si>
  <si>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</si>
  <si>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</si>
  <si>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</si>
  <si>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</si>
  <si>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</si>
  <si>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</si>
  <si>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</si>
  <si>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</si>
  <si>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</si>
  <si>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</si>
  <si>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</si>
  <si>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</si>
  <si>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</si>
  <si>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</si>
  <si>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</si>
  <si>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</si>
  <si>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</si>
  <si>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</si>
  <si>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</si>
  <si>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</si>
  <si>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</si>
  <si>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</si>
  <si>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</si>
  <si>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</si>
  <si>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</si>
  <si>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</si>
  <si>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</si>
  <si>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</si>
  <si>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</si>
  <si>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</si>
  <si>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</si>
  <si>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</si>
  <si>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</si>
  <si>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</si>
  <si>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</si>
  <si>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</si>
  <si>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</si>
  <si>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</si>
  <si>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</si>
  <si>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</si>
  <si>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</si>
  <si>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</si>
  <si>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</si>
  <si>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</si>
  <si>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</si>
  <si>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</si>
  <si>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</si>
  <si>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</si>
  <si>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</si>
  <si>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</si>
  <si>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</si>
  <si>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</si>
  <si>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</si>
  <si>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</si>
  <si>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</si>
  <si>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</si>
  <si>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</si>
  <si>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</si>
  <si>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</si>
  <si>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</si>
  <si>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</si>
  <si>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</si>
  <si>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</si>
  <si>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</si>
  <si>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</si>
  <si>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</si>
  <si>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</si>
  <si>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</si>
  <si>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</si>
  <si>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</si>
  <si>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</si>
  <si>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</si>
  <si>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</si>
  <si>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</si>
  <si>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</si>
  <si>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</si>
  <si>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</si>
  <si>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</si>
  <si>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</si>
  <si>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</si>
  <si>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</si>
  <si>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</si>
  <si>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</si>
  <si>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</si>
  <si>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</si>
  <si>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</si>
  <si>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</si>
  <si>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</si>
  <si>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</si>
  <si>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</si>
  <si>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</si>
  <si>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</si>
  <si>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</si>
  <si>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</si>
  <si>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</si>
  <si>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</si>
  <si>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</si>
  <si>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</si>
  <si>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</si>
  <si>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</si>
  <si>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</si>
  <si>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</si>
  <si>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</si>
  <si>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</si>
  <si>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</si>
  <si>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</si>
  <si>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</si>
  <si>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</si>
  <si>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</si>
  <si>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</si>
  <si>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</si>
  <si>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</si>
  <si>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</si>
  <si>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</si>
  <si>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</si>
  <si>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</si>
  <si>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</si>
  <si>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</si>
  <si>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</si>
  <si>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</si>
  <si>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</si>
  <si>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</si>
  <si>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</si>
  <si>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</si>
  <si>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</si>
  <si>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</si>
  <si>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</si>
  <si>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</si>
  <si>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</si>
  <si>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</si>
  <si>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</si>
  <si>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</si>
  <si>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</si>
  <si>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</si>
  <si>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</si>
  <si>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</si>
  <si>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</si>
  <si>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</si>
  <si>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</si>
  <si>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</si>
  <si>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</si>
  <si>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</si>
  <si>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</si>
  <si>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</si>
  <si>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</si>
  <si>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</si>
  <si>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</si>
  <si>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</si>
  <si>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</si>
  <si>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</si>
  <si>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</si>
  <si>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</si>
  <si>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</si>
  <si>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</si>
  <si>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</si>
  <si>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</si>
  <si>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</si>
  <si>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</si>
  <si>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</si>
  <si>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</si>
  <si>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</si>
  <si>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</si>
  <si>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</si>
  <si>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ReservaC Norte</t>
  </si>
  <si>
    <t xml:space="preserve">Brioso Luciano, Cristino </t>
  </si>
  <si>
    <t>Solucionado</t>
  </si>
  <si>
    <t>INHIBIDO</t>
  </si>
  <si>
    <t>Morales Payano, Wilfredy Leandro</t>
  </si>
  <si>
    <t>DRBR863</t>
  </si>
  <si>
    <t xml:space="preserve">Gonzalez Ceballos, Dionisio </t>
  </si>
  <si>
    <t>GAVETAS DE DEPOSITO LLENO</t>
  </si>
  <si>
    <t>02 Septiembre de 2021</t>
  </si>
  <si>
    <t>3336011329</t>
  </si>
  <si>
    <t>3336011310</t>
  </si>
  <si>
    <t>3336011189</t>
  </si>
  <si>
    <t>3336011182</t>
  </si>
  <si>
    <t>Acevedo Dominguez, Victor Leonardo</t>
  </si>
  <si>
    <t>GAVETAS DE RECHAZO LLENA</t>
  </si>
  <si>
    <t>2 Gavetas Vacias + 1 Falando</t>
  </si>
  <si>
    <t>3336012619</t>
  </si>
  <si>
    <t>3336012618</t>
  </si>
  <si>
    <t>3336012617</t>
  </si>
  <si>
    <t>3336012613</t>
  </si>
  <si>
    <t>3336012611</t>
  </si>
  <si>
    <t>3336012608</t>
  </si>
  <si>
    <t>3336012605</t>
  </si>
  <si>
    <t>3336012601</t>
  </si>
  <si>
    <t>3336012599</t>
  </si>
  <si>
    <t>3336012597</t>
  </si>
  <si>
    <t>3336012594</t>
  </si>
  <si>
    <t>3336012592</t>
  </si>
  <si>
    <t>3336012590</t>
  </si>
  <si>
    <t>3336012587</t>
  </si>
  <si>
    <t>3336012583</t>
  </si>
  <si>
    <t>3336012582</t>
  </si>
  <si>
    <t>3336012579</t>
  </si>
  <si>
    <t>3336012577</t>
  </si>
  <si>
    <t>3336012576</t>
  </si>
  <si>
    <t>3336012575</t>
  </si>
  <si>
    <t>3336012574</t>
  </si>
  <si>
    <t>3336012569</t>
  </si>
  <si>
    <t>3336012567</t>
  </si>
  <si>
    <t>3336012564</t>
  </si>
  <si>
    <t>3336012539</t>
  </si>
  <si>
    <t>3336012529</t>
  </si>
  <si>
    <t>3336012467</t>
  </si>
  <si>
    <t>3336012446</t>
  </si>
  <si>
    <t>3336012434</t>
  </si>
  <si>
    <t>3336012430</t>
  </si>
  <si>
    <t>3336012412</t>
  </si>
  <si>
    <t>3336012406</t>
  </si>
  <si>
    <t>3336012402</t>
  </si>
  <si>
    <t>3336012380</t>
  </si>
  <si>
    <t>3336012307</t>
  </si>
  <si>
    <t>3336012303</t>
  </si>
  <si>
    <t>3336012296</t>
  </si>
  <si>
    <t>3336012290</t>
  </si>
  <si>
    <t>3336012159</t>
  </si>
  <si>
    <t>3336012124</t>
  </si>
  <si>
    <t>3336012100</t>
  </si>
  <si>
    <t>LECTOR</t>
  </si>
  <si>
    <t>3336012024 </t>
  </si>
  <si>
    <t>3336012645</t>
  </si>
  <si>
    <t>3336012644</t>
  </si>
  <si>
    <t>3336012641</t>
  </si>
  <si>
    <t>3336012639</t>
  </si>
  <si>
    <t>3336012638</t>
  </si>
  <si>
    <t>3336012636</t>
  </si>
  <si>
    <t>3336012634</t>
  </si>
  <si>
    <t>3336012632</t>
  </si>
  <si>
    <t>3336012630</t>
  </si>
  <si>
    <t>3336012628</t>
  </si>
  <si>
    <t>3336012627</t>
  </si>
  <si>
    <t>3336012626</t>
  </si>
  <si>
    <t>3336012625</t>
  </si>
  <si>
    <t>3336012652</t>
  </si>
  <si>
    <t>3336012651</t>
  </si>
  <si>
    <t>3336012650</t>
  </si>
  <si>
    <t>3336012649</t>
  </si>
  <si>
    <t>3336012648</t>
  </si>
  <si>
    <t>3336012647</t>
  </si>
  <si>
    <t>3336012634 </t>
  </si>
  <si>
    <t>3336012601 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</si>
</sst>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7" fillId="0" borderId="57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40" fillId="0" borderId="47" xfId="0" applyFont="1" applyFill="1" applyBorder="1" applyAlignment="1">
      <alignment horizontal="center" vertical="center" wrapText="1"/>
    </xf>
    <xf numFmtId="0" fontId="0" fillId="0" borderId="0" xfId="0" applyFill="1"/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59" xfId="0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58"/>
      <tableStyleElement type="headerRow" dxfId="157"/>
      <tableStyleElement type="totalRow" dxfId="156"/>
      <tableStyleElement type="firstColumn" dxfId="155"/>
      <tableStyleElement type="lastColumn" dxfId="154"/>
      <tableStyleElement type="firstRowStripe" dxfId="153"/>
      <tableStyleElement type="firstColumnStripe" dxfId="1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3" t="s">
        <v>58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116.832442129627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2611</v>
      </c>
    </row>
    <row r="4" spans="1:11" ht="18" x14ac:dyDescent="0.25">
      <c r="A4" s="106" t="str">
        <f t="shared" ref="A4:A12" ca="1" si="0">CONCATENATE(TODAY()-C4," días")</f>
        <v>79.4985879629603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2612</v>
      </c>
    </row>
    <row r="5" spans="1:11" ht="18" x14ac:dyDescent="0.25">
      <c r="A5" s="106" t="str">
        <f ca="1">CONCATENATE(TODAY()-C5," días")</f>
        <v>69.4985879629603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2611</v>
      </c>
    </row>
    <row r="6" spans="1:11" ht="18" x14ac:dyDescent="0.25">
      <c r="A6" s="106" t="str">
        <f t="shared" ca="1" si="0"/>
        <v>69.5651273148178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2611</v>
      </c>
    </row>
    <row r="7" spans="1:11" ht="18" x14ac:dyDescent="0.25">
      <c r="A7" s="106" t="str">
        <f t="shared" ca="1" si="0"/>
        <v>40.0556018518546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34.4964583333349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21.0611689814832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23.1852893518517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19.2875578703679 días</v>
      </c>
      <c r="B11" s="124" t="s">
        <v>2614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2620</v>
      </c>
    </row>
    <row r="12" spans="1:11" ht="18" x14ac:dyDescent="0.25">
      <c r="A12" s="106" t="str">
        <f t="shared" ca="1" si="0"/>
        <v>19.1782986111139 días</v>
      </c>
      <c r="B12" s="124" t="s">
        <v>2613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2617</v>
      </c>
      <c r="C5" s="29" t="s">
        <v>2616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5" t="s">
        <v>0</v>
      </c>
      <c r="B1" s="21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7" t="s">
        <v>8</v>
      </c>
      <c r="B9" s="218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9" t="s">
        <v>9</v>
      </c>
      <c r="B14" s="22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31231"/>
  <sheetViews>
    <sheetView tabSelected="1" zoomScale="90" zoomScaleNormal="90" workbookViewId="0">
      <pane ySplit="4" topLeftCell="A92" activePane="bottomLeft" state="frozen"/>
      <selection pane="bottomLeft" activeCell="Q101" sqref="Q101"/>
    </sheetView>
  </sheetViews>
  <sheetFormatPr defaultColWidth="24.7109375" defaultRowHeight="15" x14ac:dyDescent="0.25"/>
  <cols>
    <col min="1" max="1" width="25.5703125" style="100" bestFit="1" customWidth="1"/>
    <col min="2" max="2" width="19" style="82" bestFit="1" customWidth="1"/>
    <col min="3" max="3" width="16.28515625" style="43" bestFit="1" customWidth="1"/>
    <col min="4" max="4" width="27.42578125" style="100" hidden="1" customWidth="1"/>
    <col min="5" max="5" width="11.42578125" style="75" bestFit="1" customWidth="1"/>
    <col min="6" max="6" width="11.5703125" style="44" hidden="1" customWidth="1"/>
    <col min="7" max="7" width="46.85546875" style="44" hidden="1" customWidth="1"/>
    <col min="8" max="11" width="5.42578125" style="44" hidden="1" customWidth="1"/>
    <col min="12" max="12" width="48.85546875" style="44" customWidth="1"/>
    <col min="13" max="13" width="18.85546875" style="100" bestFit="1" customWidth="1"/>
    <col min="14" max="14" width="16.7109375" style="100" hidden="1" customWidth="1"/>
    <col min="15" max="15" width="43.7109375" style="100" hidden="1" customWidth="1"/>
    <col min="16" max="16" width="22.42578125" style="144" hidden="1" customWidth="1"/>
    <col min="17" max="17" width="48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2631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3336000027</v>
      </c>
      <c r="C5" s="95">
        <v>44432.61141203704</v>
      </c>
      <c r="D5" s="95" t="s">
        <v>2174</v>
      </c>
      <c r="E5" s="124">
        <v>14</v>
      </c>
      <c r="F5" s="132" t="str">
        <f>VLOOKUP(E5,VIP!$A$2:$O15579,2,0)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VLOOKUP(E5,VIP!$A$2:$O20540,7,FALSE)</f>
        <v>Si</v>
      </c>
      <c r="I5" s="132" t="str">
        <f>VLOOKUP(E5,VIP!$A$2:$O12505,8,FALSE)</f>
        <v>Si</v>
      </c>
      <c r="J5" s="132" t="str">
        <f>VLOOKUP(E5,VIP!$A$2:$O12455,8,FALSE)</f>
        <v>Si</v>
      </c>
      <c r="K5" s="132" t="str">
        <f>VLOOKUP(E5,VIP!$A$2:$O16029,6,0)</f>
        <v>NO</v>
      </c>
      <c r="L5" s="138" t="s">
        <v>2213</v>
      </c>
      <c r="M5" s="94" t="s">
        <v>2438</v>
      </c>
      <c r="N5" s="94" t="s">
        <v>2444</v>
      </c>
      <c r="O5" s="132" t="s">
        <v>2446</v>
      </c>
      <c r="P5" s="138"/>
      <c r="Q5" s="127" t="s">
        <v>2213</v>
      </c>
    </row>
    <row r="6" spans="1:17" s="121" customFormat="1" ht="18" x14ac:dyDescent="0.25">
      <c r="A6" s="132" t="str">
        <f>VLOOKUP(E6,'LISTADO ATM'!$A$2:$C$901,3,0)</f>
        <v>DISTRITO NACIONAL</v>
      </c>
      <c r="B6" s="124">
        <v>3336004651</v>
      </c>
      <c r="C6" s="95">
        <v>44435.587025462963</v>
      </c>
      <c r="D6" s="95" t="s">
        <v>2174</v>
      </c>
      <c r="E6" s="124">
        <v>2</v>
      </c>
      <c r="F6" s="132" t="str">
        <f>VLOOKUP(E6,VIP!$A$2:$O15574,2,0)</f>
        <v>DRBR002</v>
      </c>
      <c r="G6" s="132" t="str">
        <f>VLOOKUP(E6,'LISTADO ATM'!$A$2:$B$900,2,0)</f>
        <v>ATM Autoservicio Padre Castellano</v>
      </c>
      <c r="H6" s="132" t="str">
        <f>VLOOKUP(E6,VIP!$A$2:$O20535,7,FALSE)</f>
        <v>Si</v>
      </c>
      <c r="I6" s="132" t="str">
        <f>VLOOKUP(E6,VIP!$A$2:$O12500,8,FALSE)</f>
        <v>Si</v>
      </c>
      <c r="J6" s="132" t="str">
        <f>VLOOKUP(E6,VIP!$A$2:$O12450,8,FALSE)</f>
        <v>Si</v>
      </c>
      <c r="K6" s="132" t="str">
        <f>VLOOKUP(E6,VIP!$A$2:$O16024,6,0)</f>
        <v>NO</v>
      </c>
      <c r="L6" s="138" t="s">
        <v>2213</v>
      </c>
      <c r="M6" s="94" t="s">
        <v>2438</v>
      </c>
      <c r="N6" s="94" t="s">
        <v>2622</v>
      </c>
      <c r="O6" s="132" t="s">
        <v>2446</v>
      </c>
      <c r="P6" s="138"/>
      <c r="Q6" s="127" t="s">
        <v>2213</v>
      </c>
    </row>
    <row r="7" spans="1:17" s="121" customFormat="1" ht="18" x14ac:dyDescent="0.25">
      <c r="A7" s="132" t="str">
        <f>VLOOKUP(E7,'LISTADO ATM'!$A$2:$C$901,3,0)</f>
        <v>DISTRITO NACIONAL</v>
      </c>
      <c r="B7" s="124">
        <v>3336009254</v>
      </c>
      <c r="C7" s="95">
        <v>44440.327777777777</v>
      </c>
      <c r="D7" s="95" t="s">
        <v>2174</v>
      </c>
      <c r="E7" s="124">
        <v>671</v>
      </c>
      <c r="F7" s="132" t="str">
        <f>VLOOKUP(E7,VIP!$A$2:$O15702,2,0)</f>
        <v>DRBR671</v>
      </c>
      <c r="G7" s="132" t="str">
        <f>VLOOKUP(E7,'LISTADO ATM'!$A$2:$B$900,2,0)</f>
        <v>ATM Ayuntamiento Sto. Dgo. Norte</v>
      </c>
      <c r="H7" s="132" t="str">
        <f>VLOOKUP(E7,VIP!$A$2:$O20663,7,FALSE)</f>
        <v>Si</v>
      </c>
      <c r="I7" s="132" t="str">
        <f>VLOOKUP(E7,VIP!$A$2:$O12628,8,FALSE)</f>
        <v>Si</v>
      </c>
      <c r="J7" s="132" t="str">
        <f>VLOOKUP(E7,VIP!$A$2:$O12578,8,FALSE)</f>
        <v>Si</v>
      </c>
      <c r="K7" s="132" t="str">
        <f>VLOOKUP(E7,VIP!$A$2:$O16152,6,0)</f>
        <v>NO</v>
      </c>
      <c r="L7" s="138" t="s">
        <v>2213</v>
      </c>
      <c r="M7" s="94" t="s">
        <v>2438</v>
      </c>
      <c r="N7" s="94" t="s">
        <v>2444</v>
      </c>
      <c r="O7" s="132" t="s">
        <v>2446</v>
      </c>
      <c r="P7" s="138"/>
      <c r="Q7" s="127" t="s">
        <v>2213</v>
      </c>
    </row>
    <row r="8" spans="1:17" s="121" customFormat="1" ht="18" x14ac:dyDescent="0.25">
      <c r="A8" s="132" t="str">
        <f>VLOOKUP(E8,'LISTADO ATM'!$A$2:$C$901,3,0)</f>
        <v>DISTRITO NACIONAL</v>
      </c>
      <c r="B8" s="124">
        <v>3336009913</v>
      </c>
      <c r="C8" s="95">
        <v>44440.434502314813</v>
      </c>
      <c r="D8" s="95" t="s">
        <v>2174</v>
      </c>
      <c r="E8" s="124">
        <v>714</v>
      </c>
      <c r="F8" s="132" t="str">
        <f>VLOOKUP(E8,VIP!$A$2:$O15708,2,0)</f>
        <v>DRBR16M</v>
      </c>
      <c r="G8" s="132" t="str">
        <f>VLOOKUP(E8,'LISTADO ATM'!$A$2:$B$900,2,0)</f>
        <v xml:space="preserve">ATM Hospital de Herrera </v>
      </c>
      <c r="H8" s="132" t="str">
        <f>VLOOKUP(E8,VIP!$A$2:$O20669,7,FALSE)</f>
        <v>Si</v>
      </c>
      <c r="I8" s="132" t="str">
        <f>VLOOKUP(E8,VIP!$A$2:$O12634,8,FALSE)</f>
        <v>Si</v>
      </c>
      <c r="J8" s="132" t="str">
        <f>VLOOKUP(E8,VIP!$A$2:$O12584,8,FALSE)</f>
        <v>Si</v>
      </c>
      <c r="K8" s="132" t="str">
        <f>VLOOKUP(E8,VIP!$A$2:$O16158,6,0)</f>
        <v>NO</v>
      </c>
      <c r="L8" s="138" t="s">
        <v>2213</v>
      </c>
      <c r="M8" s="94" t="s">
        <v>2438</v>
      </c>
      <c r="N8" s="94" t="s">
        <v>2444</v>
      </c>
      <c r="O8" s="132" t="s">
        <v>2446</v>
      </c>
      <c r="P8" s="138"/>
      <c r="Q8" s="127" t="s">
        <v>2213</v>
      </c>
    </row>
    <row r="9" spans="1:17" s="121" customFormat="1" ht="18" x14ac:dyDescent="0.25">
      <c r="A9" s="132" t="str">
        <f>VLOOKUP(E9,'LISTADO ATM'!$A$2:$C$901,3,0)</f>
        <v>DISTRITO NACIONAL</v>
      </c>
      <c r="B9" s="124">
        <v>3336009957</v>
      </c>
      <c r="C9" s="95">
        <v>44440.445011574076</v>
      </c>
      <c r="D9" s="95" t="s">
        <v>2174</v>
      </c>
      <c r="E9" s="124">
        <v>115</v>
      </c>
      <c r="F9" s="132" t="str">
        <f>VLOOKUP(E9,VIP!$A$2:$O15707,2,0)</f>
        <v>DRBR115</v>
      </c>
      <c r="G9" s="132" t="str">
        <f>VLOOKUP(E9,'LISTADO ATM'!$A$2:$B$900,2,0)</f>
        <v xml:space="preserve">ATM Oficina Megacentro I </v>
      </c>
      <c r="H9" s="132" t="str">
        <f>VLOOKUP(E9,VIP!$A$2:$O20668,7,FALSE)</f>
        <v>Si</v>
      </c>
      <c r="I9" s="132" t="str">
        <f>VLOOKUP(E9,VIP!$A$2:$O12633,8,FALSE)</f>
        <v>Si</v>
      </c>
      <c r="J9" s="132" t="str">
        <f>VLOOKUP(E9,VIP!$A$2:$O12583,8,FALSE)</f>
        <v>Si</v>
      </c>
      <c r="K9" s="132" t="str">
        <f>VLOOKUP(E9,VIP!$A$2:$O16157,6,0)</f>
        <v>SI</v>
      </c>
      <c r="L9" s="138" t="s">
        <v>2213</v>
      </c>
      <c r="M9" s="94" t="s">
        <v>2438</v>
      </c>
      <c r="N9" s="94" t="s">
        <v>2444</v>
      </c>
      <c r="O9" s="132" t="s">
        <v>2446</v>
      </c>
      <c r="P9" s="138"/>
      <c r="Q9" s="127" t="s">
        <v>2213</v>
      </c>
    </row>
    <row r="10" spans="1:17" s="121" customFormat="1" ht="18" x14ac:dyDescent="0.25">
      <c r="A10" s="132" t="str">
        <f>VLOOKUP(E10,'LISTADO ATM'!$A$2:$C$901,3,0)</f>
        <v>SUR</v>
      </c>
      <c r="B10" s="124">
        <v>3336010994</v>
      </c>
      <c r="C10" s="95">
        <v>44440.773414351854</v>
      </c>
      <c r="D10" s="95" t="s">
        <v>2174</v>
      </c>
      <c r="E10" s="124">
        <v>880</v>
      </c>
      <c r="F10" s="132" t="str">
        <f>VLOOKUP(E10,VIP!$A$2:$O15752,2,0)</f>
        <v>DRBR880</v>
      </c>
      <c r="G10" s="132" t="str">
        <f>VLOOKUP(E10,'LISTADO ATM'!$A$2:$B$900,2,0)</f>
        <v xml:space="preserve">ATM Autoservicio Barahona II </v>
      </c>
      <c r="H10" s="132" t="str">
        <f>VLOOKUP(E10,VIP!$A$2:$O20713,7,FALSE)</f>
        <v>Si</v>
      </c>
      <c r="I10" s="132" t="str">
        <f>VLOOKUP(E10,VIP!$A$2:$O12678,8,FALSE)</f>
        <v>Si</v>
      </c>
      <c r="J10" s="132" t="str">
        <f>VLOOKUP(E10,VIP!$A$2:$O12628,8,FALSE)</f>
        <v>Si</v>
      </c>
      <c r="K10" s="132" t="str">
        <f>VLOOKUP(E10,VIP!$A$2:$O16202,6,0)</f>
        <v>SI</v>
      </c>
      <c r="L10" s="138" t="s">
        <v>2213</v>
      </c>
      <c r="M10" s="94" t="s">
        <v>2438</v>
      </c>
      <c r="N10" s="94" t="s">
        <v>2444</v>
      </c>
      <c r="O10" s="132" t="s">
        <v>2446</v>
      </c>
      <c r="P10" s="138"/>
      <c r="Q10" s="94" t="s">
        <v>2213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3336011040</v>
      </c>
      <c r="C11" s="95">
        <v>44441.150868055556</v>
      </c>
      <c r="D11" s="95" t="s">
        <v>2174</v>
      </c>
      <c r="E11" s="124">
        <v>792</v>
      </c>
      <c r="F11" s="132" t="str">
        <f>VLOOKUP(E11,VIP!$A$2:$O15759,2,0)</f>
        <v>DRBR792</v>
      </c>
      <c r="G11" s="132" t="str">
        <f>VLOOKUP(E11,'LISTADO ATM'!$A$2:$B$900,2,0)</f>
        <v>ATM Hospital Salvador de Gautier</v>
      </c>
      <c r="H11" s="132" t="str">
        <f>VLOOKUP(E11,VIP!$A$2:$O20720,7,FALSE)</f>
        <v>Si</v>
      </c>
      <c r="I11" s="132" t="str">
        <f>VLOOKUP(E11,VIP!$A$2:$O12685,8,FALSE)</f>
        <v>Si</v>
      </c>
      <c r="J11" s="132" t="str">
        <f>VLOOKUP(E11,VIP!$A$2:$O12635,8,FALSE)</f>
        <v>Si</v>
      </c>
      <c r="K11" s="132" t="str">
        <f>VLOOKUP(E11,VIP!$A$2:$O16209,6,0)</f>
        <v>NO</v>
      </c>
      <c r="L11" s="138" t="s">
        <v>2213</v>
      </c>
      <c r="M11" s="94" t="s">
        <v>2438</v>
      </c>
      <c r="N11" s="94" t="s">
        <v>2444</v>
      </c>
      <c r="O11" s="132" t="s">
        <v>2446</v>
      </c>
      <c r="P11" s="138"/>
      <c r="Q11" s="94" t="s">
        <v>2213</v>
      </c>
    </row>
    <row r="12" spans="1:17" s="121" customFormat="1" ht="18" x14ac:dyDescent="0.25">
      <c r="A12" s="132" t="str">
        <f>VLOOKUP(E12,'LISTADO ATM'!$A$2:$C$901,3,0)</f>
        <v>SUR</v>
      </c>
      <c r="B12" s="124" t="s">
        <v>2633</v>
      </c>
      <c r="C12" s="95">
        <v>44441.416319444441</v>
      </c>
      <c r="D12" s="95" t="s">
        <v>2174</v>
      </c>
      <c r="E12" s="124">
        <v>968</v>
      </c>
      <c r="F12" s="132" t="str">
        <f>VLOOKUP(E12,VIP!$A$2:$O15760,2,0)</f>
        <v>DRBR24I</v>
      </c>
      <c r="G12" s="132" t="str">
        <f>VLOOKUP(E12,'LISTADO ATM'!$A$2:$B$900,2,0)</f>
        <v xml:space="preserve">ATM UNP Mercado Baní </v>
      </c>
      <c r="H12" s="132" t="str">
        <f>VLOOKUP(E12,VIP!$A$2:$O20721,7,FALSE)</f>
        <v>Si</v>
      </c>
      <c r="I12" s="132" t="str">
        <f>VLOOKUP(E12,VIP!$A$2:$O12686,8,FALSE)</f>
        <v>Si</v>
      </c>
      <c r="J12" s="132" t="str">
        <f>VLOOKUP(E12,VIP!$A$2:$O12636,8,FALSE)</f>
        <v>Si</v>
      </c>
      <c r="K12" s="132" t="str">
        <f>VLOOKUP(E12,VIP!$A$2:$O16210,6,0)</f>
        <v>SI</v>
      </c>
      <c r="L12" s="138" t="s">
        <v>2213</v>
      </c>
      <c r="M12" s="94" t="s">
        <v>2438</v>
      </c>
      <c r="N12" s="94" t="s">
        <v>2444</v>
      </c>
      <c r="O12" s="132" t="s">
        <v>2446</v>
      </c>
      <c r="P12" s="138"/>
      <c r="Q12" s="94" t="s">
        <v>2213</v>
      </c>
    </row>
    <row r="13" spans="1:17" s="121" customFormat="1" ht="18" x14ac:dyDescent="0.25">
      <c r="A13" s="132" t="str">
        <f>VLOOKUP(E13,'LISTADO ATM'!$A$2:$C$901,3,0)</f>
        <v>SUR</v>
      </c>
      <c r="B13" s="124" t="s">
        <v>2632</v>
      </c>
      <c r="C13" s="95">
        <v>44441.418715277781</v>
      </c>
      <c r="D13" s="95" t="s">
        <v>2174</v>
      </c>
      <c r="E13" s="124">
        <v>137</v>
      </c>
      <c r="F13" s="132" t="str">
        <f>VLOOKUP(E13,VIP!$A$2:$O15759,2,0)</f>
        <v>DRBR137</v>
      </c>
      <c r="G13" s="132" t="str">
        <f>VLOOKUP(E13,'LISTADO ATM'!$A$2:$B$900,2,0)</f>
        <v xml:space="preserve">ATM Oficina Nizao </v>
      </c>
      <c r="H13" s="132" t="str">
        <f>VLOOKUP(E13,VIP!$A$2:$O20720,7,FALSE)</f>
        <v>Si</v>
      </c>
      <c r="I13" s="132" t="str">
        <f>VLOOKUP(E13,VIP!$A$2:$O12685,8,FALSE)</f>
        <v>Si</v>
      </c>
      <c r="J13" s="132" t="str">
        <f>VLOOKUP(E13,VIP!$A$2:$O12635,8,FALSE)</f>
        <v>Si</v>
      </c>
      <c r="K13" s="132" t="str">
        <f>VLOOKUP(E13,VIP!$A$2:$O16209,6,0)</f>
        <v>NO</v>
      </c>
      <c r="L13" s="138" t="s">
        <v>2213</v>
      </c>
      <c r="M13" s="94" t="s">
        <v>2438</v>
      </c>
      <c r="N13" s="94" t="s">
        <v>2444</v>
      </c>
      <c r="O13" s="132" t="s">
        <v>2446</v>
      </c>
      <c r="P13" s="138"/>
      <c r="Q13" s="94" t="s">
        <v>2213</v>
      </c>
    </row>
    <row r="14" spans="1:17" s="121" customFormat="1" ht="18" x14ac:dyDescent="0.25">
      <c r="A14" s="132" t="str">
        <f>VLOOKUP(E14,'LISTADO ATM'!$A$2:$C$901,3,0)</f>
        <v>ESTE</v>
      </c>
      <c r="B14" s="124">
        <v>3336011540</v>
      </c>
      <c r="C14" s="95">
        <v>44441.482187499998</v>
      </c>
      <c r="D14" s="95" t="s">
        <v>2174</v>
      </c>
      <c r="E14" s="124">
        <v>824</v>
      </c>
      <c r="F14" s="132" t="str">
        <f>VLOOKUP(E14,VIP!$A$2:$O15793,2,0)</f>
        <v>DRBR824</v>
      </c>
      <c r="G14" s="132" t="str">
        <f>VLOOKUP(E14,'LISTADO ATM'!$A$2:$B$900,2,0)</f>
        <v xml:space="preserve">ATM Multiplaza (Higuey) </v>
      </c>
      <c r="H14" s="132" t="str">
        <f>VLOOKUP(E14,VIP!$A$2:$O20754,7,FALSE)</f>
        <v>Si</v>
      </c>
      <c r="I14" s="132" t="str">
        <f>VLOOKUP(E14,VIP!$A$2:$O12719,8,FALSE)</f>
        <v>Si</v>
      </c>
      <c r="J14" s="132" t="str">
        <f>VLOOKUP(E14,VIP!$A$2:$O12669,8,FALSE)</f>
        <v>Si</v>
      </c>
      <c r="K14" s="132" t="str">
        <f>VLOOKUP(E14,VIP!$A$2:$O16243,6,0)</f>
        <v>NO</v>
      </c>
      <c r="L14" s="138" t="s">
        <v>2213</v>
      </c>
      <c r="M14" s="94" t="s">
        <v>2438</v>
      </c>
      <c r="N14" s="94" t="s">
        <v>2444</v>
      </c>
      <c r="O14" s="132" t="s">
        <v>2446</v>
      </c>
      <c r="P14" s="138"/>
      <c r="Q14" s="94" t="s">
        <v>2213</v>
      </c>
    </row>
    <row r="15" spans="1:17" s="121" customFormat="1" ht="18" x14ac:dyDescent="0.25">
      <c r="A15" s="132" t="str">
        <f>VLOOKUP(E15,'LISTADO ATM'!$A$2:$C$901,3,0)</f>
        <v>NORTE</v>
      </c>
      <c r="B15" s="124">
        <v>3336011549</v>
      </c>
      <c r="C15" s="95">
        <v>44441.48337962963</v>
      </c>
      <c r="D15" s="95" t="s">
        <v>2174</v>
      </c>
      <c r="E15" s="124">
        <v>716</v>
      </c>
      <c r="F15" s="132" t="str">
        <f>VLOOKUP(E15,VIP!$A$2:$O15790,2,0)</f>
        <v>DRBR340</v>
      </c>
      <c r="G15" s="132" t="str">
        <f>VLOOKUP(E15,'LISTADO ATM'!$A$2:$B$900,2,0)</f>
        <v xml:space="preserve">ATM Oficina Zona Franca (Santiago) </v>
      </c>
      <c r="H15" s="132" t="str">
        <f>VLOOKUP(E15,VIP!$A$2:$O20751,7,FALSE)</f>
        <v>Si</v>
      </c>
      <c r="I15" s="132" t="str">
        <f>VLOOKUP(E15,VIP!$A$2:$O12716,8,FALSE)</f>
        <v>Si</v>
      </c>
      <c r="J15" s="132" t="str">
        <f>VLOOKUP(E15,VIP!$A$2:$O12666,8,FALSE)</f>
        <v>Si</v>
      </c>
      <c r="K15" s="132" t="str">
        <f>VLOOKUP(E15,VIP!$A$2:$O16240,6,0)</f>
        <v>SI</v>
      </c>
      <c r="L15" s="138" t="s">
        <v>2213</v>
      </c>
      <c r="M15" s="94" t="s">
        <v>2438</v>
      </c>
      <c r="N15" s="94" t="s">
        <v>2444</v>
      </c>
      <c r="O15" s="132" t="s">
        <v>2581</v>
      </c>
      <c r="P15" s="138"/>
      <c r="Q15" s="94" t="s">
        <v>2213</v>
      </c>
    </row>
    <row r="16" spans="1:17" s="121" customFormat="1" ht="18" x14ac:dyDescent="0.25">
      <c r="A16" s="132" t="str">
        <f>VLOOKUP(E16,'LISTADO ATM'!$A$2:$C$901,3,0)</f>
        <v>ESTE</v>
      </c>
      <c r="B16" s="124">
        <v>3336011629</v>
      </c>
      <c r="C16" s="95">
        <v>44441.494687500002</v>
      </c>
      <c r="D16" s="95" t="s">
        <v>2174</v>
      </c>
      <c r="E16" s="124">
        <v>521</v>
      </c>
      <c r="F16" s="132" t="str">
        <f>VLOOKUP(E16,VIP!$A$2:$O15788,2,0)</f>
        <v>DRBR521</v>
      </c>
      <c r="G16" s="132" t="str">
        <f>VLOOKUP(E16,'LISTADO ATM'!$A$2:$B$900,2,0)</f>
        <v xml:space="preserve">ATM UNP Bayahibe (La Romana) </v>
      </c>
      <c r="H16" s="132" t="str">
        <f>VLOOKUP(E16,VIP!$A$2:$O20749,7,FALSE)</f>
        <v>Si</v>
      </c>
      <c r="I16" s="132" t="str">
        <f>VLOOKUP(E16,VIP!$A$2:$O12714,8,FALSE)</f>
        <v>Si</v>
      </c>
      <c r="J16" s="132" t="str">
        <f>VLOOKUP(E16,VIP!$A$2:$O12664,8,FALSE)</f>
        <v>Si</v>
      </c>
      <c r="K16" s="132" t="str">
        <f>VLOOKUP(E16,VIP!$A$2:$O16238,6,0)</f>
        <v>NO</v>
      </c>
      <c r="L16" s="138" t="s">
        <v>2213</v>
      </c>
      <c r="M16" s="94" t="s">
        <v>2438</v>
      </c>
      <c r="N16" s="94" t="s">
        <v>2444</v>
      </c>
      <c r="O16" s="132" t="s">
        <v>2446</v>
      </c>
      <c r="P16" s="138"/>
      <c r="Q16" s="94" t="s">
        <v>2213</v>
      </c>
    </row>
    <row r="17" spans="1:17" s="121" customFormat="1" ht="18" x14ac:dyDescent="0.25">
      <c r="A17" s="132" t="str">
        <f>VLOOKUP(E17,'LISTADO ATM'!$A$2:$C$901,3,0)</f>
        <v>SUR</v>
      </c>
      <c r="B17" s="124">
        <v>3336012009</v>
      </c>
      <c r="C17" s="95">
        <v>44441.567800925928</v>
      </c>
      <c r="D17" s="95" t="s">
        <v>2174</v>
      </c>
      <c r="E17" s="124">
        <v>131</v>
      </c>
      <c r="F17" s="132" t="str">
        <f>VLOOKUP(E17,VIP!$A$2:$O15769,2,0)</f>
        <v>DRBR131</v>
      </c>
      <c r="G17" s="132" t="str">
        <f>VLOOKUP(E17,'LISTADO ATM'!$A$2:$B$900,2,0)</f>
        <v xml:space="preserve">ATM Oficina Baní I </v>
      </c>
      <c r="H17" s="132" t="str">
        <f>VLOOKUP(E17,VIP!$A$2:$O20730,7,FALSE)</f>
        <v>Si</v>
      </c>
      <c r="I17" s="132" t="str">
        <f>VLOOKUP(E17,VIP!$A$2:$O12695,8,FALSE)</f>
        <v>Si</v>
      </c>
      <c r="J17" s="132" t="str">
        <f>VLOOKUP(E17,VIP!$A$2:$O12645,8,FALSE)</f>
        <v>Si</v>
      </c>
      <c r="K17" s="132" t="str">
        <f>VLOOKUP(E17,VIP!$A$2:$O16219,6,0)</f>
        <v>NO</v>
      </c>
      <c r="L17" s="138" t="s">
        <v>2213</v>
      </c>
      <c r="M17" s="94" t="s">
        <v>2438</v>
      </c>
      <c r="N17" s="94" t="s">
        <v>2444</v>
      </c>
      <c r="O17" s="132" t="s">
        <v>2446</v>
      </c>
      <c r="P17" s="138"/>
      <c r="Q17" s="94" t="s">
        <v>2213</v>
      </c>
    </row>
    <row r="18" spans="1:17" s="121" customFormat="1" ht="18" x14ac:dyDescent="0.25">
      <c r="A18" s="132" t="str">
        <f>VLOOKUP(E18,'LISTADO ATM'!$A$2:$C$901,3,0)</f>
        <v>DISTRITO NACIONAL</v>
      </c>
      <c r="B18" s="124">
        <v>3336012011</v>
      </c>
      <c r="C18" s="95">
        <v>44441.56832175926</v>
      </c>
      <c r="D18" s="95" t="s">
        <v>2174</v>
      </c>
      <c r="E18" s="124">
        <v>35</v>
      </c>
      <c r="F18" s="132" t="str">
        <f>VLOOKUP(E18,VIP!$A$2:$O15768,2,0)</f>
        <v>DRBR035</v>
      </c>
      <c r="G18" s="132" t="str">
        <f>VLOOKUP(E18,'LISTADO ATM'!$A$2:$B$900,2,0)</f>
        <v xml:space="preserve">ATM Dirección General de Aduanas I </v>
      </c>
      <c r="H18" s="132" t="str">
        <f>VLOOKUP(E18,VIP!$A$2:$O20729,7,FALSE)</f>
        <v>Si</v>
      </c>
      <c r="I18" s="132" t="str">
        <f>VLOOKUP(E18,VIP!$A$2:$O12694,8,FALSE)</f>
        <v>Si</v>
      </c>
      <c r="J18" s="132" t="str">
        <f>VLOOKUP(E18,VIP!$A$2:$O12644,8,FALSE)</f>
        <v>Si</v>
      </c>
      <c r="K18" s="132" t="str">
        <f>VLOOKUP(E18,VIP!$A$2:$O16218,6,0)</f>
        <v>NO</v>
      </c>
      <c r="L18" s="138" t="s">
        <v>2213</v>
      </c>
      <c r="M18" s="94" t="s">
        <v>2438</v>
      </c>
      <c r="N18" s="94" t="s">
        <v>2444</v>
      </c>
      <c r="O18" s="132" t="s">
        <v>2446</v>
      </c>
      <c r="P18" s="138"/>
      <c r="Q18" s="94" t="s">
        <v>2213</v>
      </c>
    </row>
    <row r="19" spans="1:17" s="121" customFormat="1" ht="18" x14ac:dyDescent="0.25">
      <c r="A19" s="132" t="str">
        <f>VLOOKUP(E19,'LISTADO ATM'!$A$2:$C$901,3,0)</f>
        <v>DISTRITO NACIONAL</v>
      </c>
      <c r="B19" s="124">
        <v>3336012017</v>
      </c>
      <c r="C19" s="95">
        <v>44441.569537037038</v>
      </c>
      <c r="D19" s="95" t="s">
        <v>2174</v>
      </c>
      <c r="E19" s="124">
        <v>498</v>
      </c>
      <c r="F19" s="132" t="str">
        <f>VLOOKUP(E19,VIP!$A$2:$O15766,2,0)</f>
        <v>DRBR498</v>
      </c>
      <c r="G19" s="132" t="str">
        <f>VLOOKUP(E19,'LISTADO ATM'!$A$2:$B$900,2,0)</f>
        <v xml:space="preserve">ATM Estación Sunix 27 de Febrero </v>
      </c>
      <c r="H19" s="132" t="str">
        <f>VLOOKUP(E19,VIP!$A$2:$O20727,7,FALSE)</f>
        <v>Si</v>
      </c>
      <c r="I19" s="132" t="str">
        <f>VLOOKUP(E19,VIP!$A$2:$O12692,8,FALSE)</f>
        <v>Si</v>
      </c>
      <c r="J19" s="132" t="str">
        <f>VLOOKUP(E19,VIP!$A$2:$O12642,8,FALSE)</f>
        <v>Si</v>
      </c>
      <c r="K19" s="132" t="str">
        <f>VLOOKUP(E19,VIP!$A$2:$O16216,6,0)</f>
        <v>NO</v>
      </c>
      <c r="L19" s="138" t="s">
        <v>2213</v>
      </c>
      <c r="M19" s="94" t="s">
        <v>2438</v>
      </c>
      <c r="N19" s="94" t="s">
        <v>2444</v>
      </c>
      <c r="O19" s="132" t="s">
        <v>2446</v>
      </c>
      <c r="P19" s="138"/>
      <c r="Q19" s="94" t="s">
        <v>2213</v>
      </c>
    </row>
    <row r="20" spans="1:17" s="121" customFormat="1" ht="18" x14ac:dyDescent="0.25">
      <c r="A20" s="132" t="str">
        <f>VLOOKUP(E20,'LISTADO ATM'!$A$2:$C$901,3,0)</f>
        <v>DISTRITO NACIONAL</v>
      </c>
      <c r="B20" s="124">
        <v>3336012018</v>
      </c>
      <c r="C20" s="95">
        <v>44441.570243055554</v>
      </c>
      <c r="D20" s="95" t="s">
        <v>2174</v>
      </c>
      <c r="E20" s="124">
        <v>517</v>
      </c>
      <c r="F20" s="132" t="str">
        <f>VLOOKUP(E20,VIP!$A$2:$O15765,2,0)</f>
        <v>DRBR517</v>
      </c>
      <c r="G20" s="132" t="str">
        <f>VLOOKUP(E20,'LISTADO ATM'!$A$2:$B$900,2,0)</f>
        <v xml:space="preserve">ATM Autobanco Oficina Sans Soucí </v>
      </c>
      <c r="H20" s="132" t="str">
        <f>VLOOKUP(E20,VIP!$A$2:$O20726,7,FALSE)</f>
        <v>Si</v>
      </c>
      <c r="I20" s="132" t="str">
        <f>VLOOKUP(E20,VIP!$A$2:$O12691,8,FALSE)</f>
        <v>Si</v>
      </c>
      <c r="J20" s="132" t="str">
        <f>VLOOKUP(E20,VIP!$A$2:$O12641,8,FALSE)</f>
        <v>Si</v>
      </c>
      <c r="K20" s="132" t="str">
        <f>VLOOKUP(E20,VIP!$A$2:$O16215,6,0)</f>
        <v>SI</v>
      </c>
      <c r="L20" s="138" t="s">
        <v>2213</v>
      </c>
      <c r="M20" s="94" t="s">
        <v>2438</v>
      </c>
      <c r="N20" s="94" t="s">
        <v>2444</v>
      </c>
      <c r="O20" s="132" t="s">
        <v>2446</v>
      </c>
      <c r="P20" s="138"/>
      <c r="Q20" s="94" t="s">
        <v>2213</v>
      </c>
    </row>
    <row r="21" spans="1:17" s="121" customFormat="1" ht="18" x14ac:dyDescent="0.25">
      <c r="A21" s="132" t="str">
        <f>VLOOKUP(E21,'LISTADO ATM'!$A$2:$C$901,3,0)</f>
        <v>DISTRITO NACIONAL</v>
      </c>
      <c r="B21" s="124">
        <v>3336012022</v>
      </c>
      <c r="C21" s="95">
        <v>44441.570636574077</v>
      </c>
      <c r="D21" s="95" t="s">
        <v>2174</v>
      </c>
      <c r="E21" s="124">
        <v>961</v>
      </c>
      <c r="F21" s="132" t="str">
        <f>VLOOKUP(E21,VIP!$A$2:$O15764,2,0)</f>
        <v>DRBR03H</v>
      </c>
      <c r="G21" s="132" t="str">
        <f>VLOOKUP(E21,'LISTADO ATM'!$A$2:$B$900,2,0)</f>
        <v xml:space="preserve">ATM Listín Diario </v>
      </c>
      <c r="H21" s="132" t="str">
        <f>VLOOKUP(E21,VIP!$A$2:$O20725,7,FALSE)</f>
        <v>Si</v>
      </c>
      <c r="I21" s="132" t="str">
        <f>VLOOKUP(E21,VIP!$A$2:$O12690,8,FALSE)</f>
        <v>Si</v>
      </c>
      <c r="J21" s="132" t="str">
        <f>VLOOKUP(E21,VIP!$A$2:$O12640,8,FALSE)</f>
        <v>Si</v>
      </c>
      <c r="K21" s="132" t="str">
        <f>VLOOKUP(E21,VIP!$A$2:$O16214,6,0)</f>
        <v>NO</v>
      </c>
      <c r="L21" s="138" t="s">
        <v>2213</v>
      </c>
      <c r="M21" s="94" t="s">
        <v>2438</v>
      </c>
      <c r="N21" s="94" t="s">
        <v>2444</v>
      </c>
      <c r="O21" s="132" t="s">
        <v>2446</v>
      </c>
      <c r="P21" s="138"/>
      <c r="Q21" s="94" t="s">
        <v>2213</v>
      </c>
    </row>
    <row r="22" spans="1:17" s="121" customFormat="1" ht="18" x14ac:dyDescent="0.25">
      <c r="A22" s="132" t="str">
        <f>VLOOKUP(E22,'LISTADO ATM'!$A$2:$C$901,3,0)</f>
        <v>DISTRITO NACIONAL</v>
      </c>
      <c r="B22" s="124">
        <v>3336012023</v>
      </c>
      <c r="C22" s="95">
        <v>44441.571111111109</v>
      </c>
      <c r="D22" s="95" t="s">
        <v>2174</v>
      </c>
      <c r="E22" s="124">
        <v>686</v>
      </c>
      <c r="F22" s="132" t="str">
        <f>VLOOKUP(E22,VIP!$A$2:$O15763,2,0)</f>
        <v>DRBR686</v>
      </c>
      <c r="G22" s="132" t="str">
        <f>VLOOKUP(E22,'LISTADO ATM'!$A$2:$B$900,2,0)</f>
        <v>ATM Autoservicio Oficina Máximo Gómez</v>
      </c>
      <c r="H22" s="132" t="str">
        <f>VLOOKUP(E22,VIP!$A$2:$O20724,7,FALSE)</f>
        <v>Si</v>
      </c>
      <c r="I22" s="132" t="str">
        <f>VLOOKUP(E22,VIP!$A$2:$O12689,8,FALSE)</f>
        <v>Si</v>
      </c>
      <c r="J22" s="132" t="str">
        <f>VLOOKUP(E22,VIP!$A$2:$O12639,8,FALSE)</f>
        <v>Si</v>
      </c>
      <c r="K22" s="132" t="str">
        <f>VLOOKUP(E22,VIP!$A$2:$O16213,6,0)</f>
        <v>NO</v>
      </c>
      <c r="L22" s="138" t="s">
        <v>2213</v>
      </c>
      <c r="M22" s="94" t="s">
        <v>2438</v>
      </c>
      <c r="N22" s="94" t="s">
        <v>2444</v>
      </c>
      <c r="O22" s="132" t="s">
        <v>2446</v>
      </c>
      <c r="P22" s="138"/>
      <c r="Q22" s="94" t="s">
        <v>2213</v>
      </c>
    </row>
    <row r="23" spans="1:17" s="121" customFormat="1" ht="18" x14ac:dyDescent="0.25">
      <c r="A23" s="132" t="str">
        <f>VLOOKUP(E23,'LISTADO ATM'!$A$2:$C$901,3,0)</f>
        <v>DISTRITO NACIONAL</v>
      </c>
      <c r="B23" s="124" t="s">
        <v>2676</v>
      </c>
      <c r="C23" s="95">
        <v>44441.64603009259</v>
      </c>
      <c r="D23" s="95" t="s">
        <v>2174</v>
      </c>
      <c r="E23" s="124">
        <v>955</v>
      </c>
      <c r="F23" s="132" t="str">
        <f>VLOOKUP(E23,VIP!$A$2:$O15798,2,0)</f>
        <v>DRBR955</v>
      </c>
      <c r="G23" s="132" t="str">
        <f>VLOOKUP(E23,'LISTADO ATM'!$A$2:$B$900,2,0)</f>
        <v xml:space="preserve">ATM Oficina Americana Independencia II </v>
      </c>
      <c r="H23" s="132" t="str">
        <f>VLOOKUP(E23,VIP!$A$2:$O20759,7,FALSE)</f>
        <v>Si</v>
      </c>
      <c r="I23" s="132" t="str">
        <f>VLOOKUP(E23,VIP!$A$2:$O12724,8,FALSE)</f>
        <v>Si</v>
      </c>
      <c r="J23" s="132" t="str">
        <f>VLOOKUP(E23,VIP!$A$2:$O12674,8,FALSE)</f>
        <v>Si</v>
      </c>
      <c r="K23" s="132" t="str">
        <f>VLOOKUP(E23,VIP!$A$2:$O16248,6,0)</f>
        <v>NO</v>
      </c>
      <c r="L23" s="138" t="s">
        <v>2213</v>
      </c>
      <c r="M23" s="94" t="s">
        <v>2438</v>
      </c>
      <c r="N23" s="94" t="s">
        <v>2444</v>
      </c>
      <c r="O23" s="132" t="s">
        <v>2446</v>
      </c>
      <c r="P23" s="138"/>
      <c r="Q23" s="94" t="s">
        <v>2213</v>
      </c>
    </row>
    <row r="24" spans="1:17" s="121" customFormat="1" ht="18" x14ac:dyDescent="0.25">
      <c r="A24" s="132" t="str">
        <f>VLOOKUP(E24,'LISTADO ATM'!$A$2:$C$901,3,0)</f>
        <v>DISTRITO NACIONAL</v>
      </c>
      <c r="B24" s="124" t="s">
        <v>2675</v>
      </c>
      <c r="C24" s="95">
        <v>44441.647800925923</v>
      </c>
      <c r="D24" s="95" t="s">
        <v>2174</v>
      </c>
      <c r="E24" s="124">
        <v>983</v>
      </c>
      <c r="F24" s="132" t="str">
        <f>VLOOKUP(E24,VIP!$A$2:$O15797,2,0)</f>
        <v>DRBR983</v>
      </c>
      <c r="G24" s="132" t="str">
        <f>VLOOKUP(E24,'LISTADO ATM'!$A$2:$B$900,2,0)</f>
        <v xml:space="preserve">ATM Bravo República de Colombia </v>
      </c>
      <c r="H24" s="132" t="str">
        <f>VLOOKUP(E24,VIP!$A$2:$O20758,7,FALSE)</f>
        <v>Si</v>
      </c>
      <c r="I24" s="132" t="str">
        <f>VLOOKUP(E24,VIP!$A$2:$O12723,8,FALSE)</f>
        <v>No</v>
      </c>
      <c r="J24" s="132" t="str">
        <f>VLOOKUP(E24,VIP!$A$2:$O12673,8,FALSE)</f>
        <v>No</v>
      </c>
      <c r="K24" s="132" t="str">
        <f>VLOOKUP(E24,VIP!$A$2:$O16247,6,0)</f>
        <v>NO</v>
      </c>
      <c r="L24" s="138" t="s">
        <v>2213</v>
      </c>
      <c r="M24" s="94" t="s">
        <v>2438</v>
      </c>
      <c r="N24" s="94" t="s">
        <v>2444</v>
      </c>
      <c r="O24" s="132" t="s">
        <v>2446</v>
      </c>
      <c r="P24" s="138"/>
      <c r="Q24" s="94" t="s">
        <v>2213</v>
      </c>
    </row>
    <row r="25" spans="1:17" s="121" customFormat="1" ht="18" x14ac:dyDescent="0.25">
      <c r="A25" s="132" t="str">
        <f>VLOOKUP(E25,'LISTADO ATM'!$A$2:$C$901,3,0)</f>
        <v>NORTE</v>
      </c>
      <c r="B25" s="124" t="s">
        <v>2674</v>
      </c>
      <c r="C25" s="95">
        <v>44441.650335648148</v>
      </c>
      <c r="D25" s="95" t="s">
        <v>2174</v>
      </c>
      <c r="E25" s="124">
        <v>756</v>
      </c>
      <c r="F25" s="132" t="str">
        <f>VLOOKUP(E25,VIP!$A$2:$O15796,2,0)</f>
        <v>DRBR756</v>
      </c>
      <c r="G25" s="132" t="str">
        <f>VLOOKUP(E25,'LISTADO ATM'!$A$2:$B$900,2,0)</f>
        <v xml:space="preserve">ATM UNP Villa La Mata (Cotuí) </v>
      </c>
      <c r="H25" s="132" t="str">
        <f>VLOOKUP(E25,VIP!$A$2:$O20757,7,FALSE)</f>
        <v>Si</v>
      </c>
      <c r="I25" s="132" t="str">
        <f>VLOOKUP(E25,VIP!$A$2:$O12722,8,FALSE)</f>
        <v>Si</v>
      </c>
      <c r="J25" s="132" t="str">
        <f>VLOOKUP(E25,VIP!$A$2:$O12672,8,FALSE)</f>
        <v>Si</v>
      </c>
      <c r="K25" s="132" t="str">
        <f>VLOOKUP(E25,VIP!$A$2:$O16246,6,0)</f>
        <v>NO</v>
      </c>
      <c r="L25" s="138" t="s">
        <v>2213</v>
      </c>
      <c r="M25" s="221" t="s">
        <v>2533</v>
      </c>
      <c r="N25" s="94" t="s">
        <v>2444</v>
      </c>
      <c r="O25" s="132" t="s">
        <v>2446</v>
      </c>
      <c r="P25" s="138"/>
      <c r="Q25" s="222">
        <v>44264.304166666669</v>
      </c>
    </row>
    <row r="26" spans="1:17" s="121" customFormat="1" ht="18" x14ac:dyDescent="0.25">
      <c r="A26" s="132" t="str">
        <f>VLOOKUP(E26,'LISTADO ATM'!$A$2:$C$901,3,0)</f>
        <v>ESTE</v>
      </c>
      <c r="B26" s="124" t="s">
        <v>2673</v>
      </c>
      <c r="C26" s="95">
        <v>44441.651388888888</v>
      </c>
      <c r="D26" s="95" t="s">
        <v>2174</v>
      </c>
      <c r="E26" s="124">
        <v>427</v>
      </c>
      <c r="F26" s="132" t="str">
        <f>VLOOKUP(E26,VIP!$A$2:$O15795,2,0)</f>
        <v>DRBR427</v>
      </c>
      <c r="G26" s="132" t="str">
        <f>VLOOKUP(E26,'LISTADO ATM'!$A$2:$B$900,2,0)</f>
        <v xml:space="preserve">ATM Almacenes Iberia (Hato Mayor) </v>
      </c>
      <c r="H26" s="132" t="str">
        <f>VLOOKUP(E26,VIP!$A$2:$O20756,7,FALSE)</f>
        <v>Si</v>
      </c>
      <c r="I26" s="132" t="str">
        <f>VLOOKUP(E26,VIP!$A$2:$O12721,8,FALSE)</f>
        <v>Si</v>
      </c>
      <c r="J26" s="132" t="str">
        <f>VLOOKUP(E26,VIP!$A$2:$O12671,8,FALSE)</f>
        <v>Si</v>
      </c>
      <c r="K26" s="132" t="str">
        <f>VLOOKUP(E26,VIP!$A$2:$O16245,6,0)</f>
        <v>NO</v>
      </c>
      <c r="L26" s="138" t="s">
        <v>2213</v>
      </c>
      <c r="M26" s="94" t="s">
        <v>2438</v>
      </c>
      <c r="N26" s="94" t="s">
        <v>2444</v>
      </c>
      <c r="O26" s="132" t="s">
        <v>2446</v>
      </c>
      <c r="P26" s="138"/>
      <c r="Q26" s="94" t="s">
        <v>2213</v>
      </c>
    </row>
    <row r="27" spans="1:17" s="121" customFormat="1" ht="18" x14ac:dyDescent="0.25">
      <c r="A27" s="132" t="str">
        <f>VLOOKUP(E27,'LISTADO ATM'!$A$2:$C$901,3,0)</f>
        <v>NORTE</v>
      </c>
      <c r="B27" s="124" t="s">
        <v>2665</v>
      </c>
      <c r="C27" s="95">
        <v>44441.697210648148</v>
      </c>
      <c r="D27" s="95" t="s">
        <v>2175</v>
      </c>
      <c r="E27" s="124">
        <v>637</v>
      </c>
      <c r="F27" s="132" t="str">
        <f>VLOOKUP(E27,VIP!$A$2:$O15786,2,0)</f>
        <v>DRBR637</v>
      </c>
      <c r="G27" s="132" t="str">
        <f>VLOOKUP(E27,'LISTADO ATM'!$A$2:$B$900,2,0)</f>
        <v xml:space="preserve">ATM UNP Monción </v>
      </c>
      <c r="H27" s="132" t="str">
        <f>VLOOKUP(E27,VIP!$A$2:$O20747,7,FALSE)</f>
        <v>Si</v>
      </c>
      <c r="I27" s="132" t="str">
        <f>VLOOKUP(E27,VIP!$A$2:$O12712,8,FALSE)</f>
        <v>Si</v>
      </c>
      <c r="J27" s="132" t="str">
        <f>VLOOKUP(E27,VIP!$A$2:$O12662,8,FALSE)</f>
        <v>Si</v>
      </c>
      <c r="K27" s="132" t="str">
        <f>VLOOKUP(E27,VIP!$A$2:$O16236,6,0)</f>
        <v>NO</v>
      </c>
      <c r="L27" s="138" t="s">
        <v>2213</v>
      </c>
      <c r="M27" s="94" t="s">
        <v>2438</v>
      </c>
      <c r="N27" s="94" t="s">
        <v>2444</v>
      </c>
      <c r="O27" s="132" t="s">
        <v>2636</v>
      </c>
      <c r="P27" s="138"/>
      <c r="Q27" s="94" t="s">
        <v>2213</v>
      </c>
    </row>
    <row r="28" spans="1:17" s="121" customFormat="1" ht="18" x14ac:dyDescent="0.25">
      <c r="A28" s="132" t="str">
        <f>VLOOKUP(E28,'LISTADO ATM'!$A$2:$C$901,3,0)</f>
        <v>DISTRITO NACIONAL</v>
      </c>
      <c r="B28" s="124" t="s">
        <v>2660</v>
      </c>
      <c r="C28" s="95">
        <v>44441.729861111111</v>
      </c>
      <c r="D28" s="95" t="s">
        <v>2174</v>
      </c>
      <c r="E28" s="124">
        <v>554</v>
      </c>
      <c r="F28" s="132" t="str">
        <f>VLOOKUP(E28,VIP!$A$2:$O15781,2,0)</f>
        <v>DRBR011</v>
      </c>
      <c r="G28" s="132" t="str">
        <f>VLOOKUP(E28,'LISTADO ATM'!$A$2:$B$900,2,0)</f>
        <v xml:space="preserve">ATM Oficina Isabel La Católica I </v>
      </c>
      <c r="H28" s="132" t="str">
        <f>VLOOKUP(E28,VIP!$A$2:$O20742,7,FALSE)</f>
        <v>Si</v>
      </c>
      <c r="I28" s="132" t="str">
        <f>VLOOKUP(E28,VIP!$A$2:$O12707,8,FALSE)</f>
        <v>Si</v>
      </c>
      <c r="J28" s="132" t="str">
        <f>VLOOKUP(E28,VIP!$A$2:$O12657,8,FALSE)</f>
        <v>Si</v>
      </c>
      <c r="K28" s="132" t="str">
        <f>VLOOKUP(E28,VIP!$A$2:$O16231,6,0)</f>
        <v>NO</v>
      </c>
      <c r="L28" s="138" t="s">
        <v>2213</v>
      </c>
      <c r="M28" s="94" t="s">
        <v>2438</v>
      </c>
      <c r="N28" s="94" t="s">
        <v>2444</v>
      </c>
      <c r="O28" s="132" t="s">
        <v>2446</v>
      </c>
      <c r="P28" s="138"/>
      <c r="Q28" s="94" t="s">
        <v>2213</v>
      </c>
    </row>
    <row r="29" spans="1:17" s="121" customFormat="1" ht="18" x14ac:dyDescent="0.25">
      <c r="A29" s="132" t="str">
        <f>VLOOKUP(E29,'LISTADO ATM'!$A$2:$C$901,3,0)</f>
        <v>DISTRITO NACIONAL</v>
      </c>
      <c r="B29" s="124" t="s">
        <v>2657</v>
      </c>
      <c r="C29" s="95">
        <v>44441.734826388885</v>
      </c>
      <c r="D29" s="95" t="s">
        <v>2174</v>
      </c>
      <c r="E29" s="124">
        <v>989</v>
      </c>
      <c r="F29" s="132" t="str">
        <f>VLOOKUP(E29,VIP!$A$2:$O15778,2,0)</f>
        <v>DRBR989</v>
      </c>
      <c r="G29" s="132" t="str">
        <f>VLOOKUP(E29,'LISTADO ATM'!$A$2:$B$900,2,0)</f>
        <v xml:space="preserve">ATM Ministerio de Deportes </v>
      </c>
      <c r="H29" s="132" t="str">
        <f>VLOOKUP(E29,VIP!$A$2:$O20739,7,FALSE)</f>
        <v>Si</v>
      </c>
      <c r="I29" s="132" t="str">
        <f>VLOOKUP(E29,VIP!$A$2:$O12704,8,FALSE)</f>
        <v>Si</v>
      </c>
      <c r="J29" s="132" t="str">
        <f>VLOOKUP(E29,VIP!$A$2:$O12654,8,FALSE)</f>
        <v>Si</v>
      </c>
      <c r="K29" s="132" t="str">
        <f>VLOOKUP(E29,VIP!$A$2:$O16228,6,0)</f>
        <v>NO</v>
      </c>
      <c r="L29" s="138" t="s">
        <v>2213</v>
      </c>
      <c r="M29" s="94" t="s">
        <v>2438</v>
      </c>
      <c r="N29" s="94" t="s">
        <v>2444</v>
      </c>
      <c r="O29" s="132" t="s">
        <v>2446</v>
      </c>
      <c r="P29" s="138"/>
      <c r="Q29" s="94" t="s">
        <v>2213</v>
      </c>
    </row>
    <row r="30" spans="1:17" s="121" customFormat="1" ht="18" x14ac:dyDescent="0.25">
      <c r="A30" s="132" t="str">
        <f>VLOOKUP(E30,'LISTADO ATM'!$A$2:$C$901,3,0)</f>
        <v>NORTE</v>
      </c>
      <c r="B30" s="124" t="s">
        <v>2651</v>
      </c>
      <c r="C30" s="95">
        <v>44441.745775462965</v>
      </c>
      <c r="D30" s="95" t="s">
        <v>2175</v>
      </c>
      <c r="E30" s="124">
        <v>63</v>
      </c>
      <c r="F30" s="132" t="str">
        <f>VLOOKUP(E30,VIP!$A$2:$O15772,2,0)</f>
        <v>DRBR063</v>
      </c>
      <c r="G30" s="132" t="str">
        <f>VLOOKUP(E30,'LISTADO ATM'!$A$2:$B$900,2,0)</f>
        <v xml:space="preserve">ATM Oficina Villa Vásquez (Montecristi) </v>
      </c>
      <c r="H30" s="132" t="str">
        <f>VLOOKUP(E30,VIP!$A$2:$O20733,7,FALSE)</f>
        <v>Si</v>
      </c>
      <c r="I30" s="132" t="str">
        <f>VLOOKUP(E30,VIP!$A$2:$O12698,8,FALSE)</f>
        <v>Si</v>
      </c>
      <c r="J30" s="132" t="str">
        <f>VLOOKUP(E30,VIP!$A$2:$O12648,8,FALSE)</f>
        <v>Si</v>
      </c>
      <c r="K30" s="132" t="str">
        <f>VLOOKUP(E30,VIP!$A$2:$O16222,6,0)</f>
        <v>NO</v>
      </c>
      <c r="L30" s="138" t="s">
        <v>2213</v>
      </c>
      <c r="M30" s="94" t="s">
        <v>2438</v>
      </c>
      <c r="N30" s="94" t="s">
        <v>2444</v>
      </c>
      <c r="O30" s="132" t="s">
        <v>2581</v>
      </c>
      <c r="P30" s="138"/>
      <c r="Q30" s="94" t="s">
        <v>2213</v>
      </c>
    </row>
    <row r="31" spans="1:17" s="121" customFormat="1" ht="18" x14ac:dyDescent="0.25">
      <c r="A31" s="132" t="str">
        <f>VLOOKUP(E31,'LISTADO ATM'!$A$2:$C$901,3,0)</f>
        <v>ESTE</v>
      </c>
      <c r="B31" s="124" t="s">
        <v>2648</v>
      </c>
      <c r="C31" s="95">
        <v>44441.759189814817</v>
      </c>
      <c r="D31" s="95" t="s">
        <v>2174</v>
      </c>
      <c r="E31" s="124">
        <v>294</v>
      </c>
      <c r="F31" s="132" t="str">
        <f>VLOOKUP(E31,VIP!$A$2:$O15769,2,0)</f>
        <v>DRBR294</v>
      </c>
      <c r="G31" s="132" t="str">
        <f>VLOOKUP(E31,'LISTADO ATM'!$A$2:$B$900,2,0)</f>
        <v xml:space="preserve">ATM Plaza Zaglul San Pedro II </v>
      </c>
      <c r="H31" s="132" t="str">
        <f>VLOOKUP(E31,VIP!$A$2:$O20730,7,FALSE)</f>
        <v>Si</v>
      </c>
      <c r="I31" s="132" t="str">
        <f>VLOOKUP(E31,VIP!$A$2:$O12695,8,FALSE)</f>
        <v>Si</v>
      </c>
      <c r="J31" s="132" t="str">
        <f>VLOOKUP(E31,VIP!$A$2:$O12645,8,FALSE)</f>
        <v>Si</v>
      </c>
      <c r="K31" s="132" t="str">
        <f>VLOOKUP(E31,VIP!$A$2:$O16219,6,0)</f>
        <v>NO</v>
      </c>
      <c r="L31" s="138" t="s">
        <v>2213</v>
      </c>
      <c r="M31" s="94" t="s">
        <v>2438</v>
      </c>
      <c r="N31" s="94" t="s">
        <v>2444</v>
      </c>
      <c r="O31" s="132" t="s">
        <v>2446</v>
      </c>
      <c r="P31" s="138"/>
      <c r="Q31" s="94" t="s">
        <v>2213</v>
      </c>
    </row>
    <row r="32" spans="1:17" s="121" customFormat="1" ht="18" x14ac:dyDescent="0.25">
      <c r="A32" s="132" t="str">
        <f>VLOOKUP(E32,'LISTADO ATM'!$A$2:$C$901,3,0)</f>
        <v>ESTE</v>
      </c>
      <c r="B32" s="124" t="s">
        <v>2644</v>
      </c>
      <c r="C32" s="95">
        <v>44441.770972222221</v>
      </c>
      <c r="D32" s="95" t="s">
        <v>2174</v>
      </c>
      <c r="E32" s="124">
        <v>608</v>
      </c>
      <c r="F32" s="132" t="str">
        <f>VLOOKUP(E32,VIP!$A$2:$O15765,2,0)</f>
        <v>DRBR305</v>
      </c>
      <c r="G32" s="132" t="str">
        <f>VLOOKUP(E32,'LISTADO ATM'!$A$2:$B$900,2,0)</f>
        <v xml:space="preserve">ATM Oficina Jumbo (San Pedro) </v>
      </c>
      <c r="H32" s="132" t="str">
        <f>VLOOKUP(E32,VIP!$A$2:$O20726,7,FALSE)</f>
        <v>Si</v>
      </c>
      <c r="I32" s="132" t="str">
        <f>VLOOKUP(E32,VIP!$A$2:$O12691,8,FALSE)</f>
        <v>Si</v>
      </c>
      <c r="J32" s="132" t="str">
        <f>VLOOKUP(E32,VIP!$A$2:$O12641,8,FALSE)</f>
        <v>Si</v>
      </c>
      <c r="K32" s="132" t="str">
        <f>VLOOKUP(E32,VIP!$A$2:$O16215,6,0)</f>
        <v>SI</v>
      </c>
      <c r="L32" s="138" t="s">
        <v>2213</v>
      </c>
      <c r="M32" s="94" t="s">
        <v>2438</v>
      </c>
      <c r="N32" s="94" t="s">
        <v>2444</v>
      </c>
      <c r="O32" s="132" t="s">
        <v>2446</v>
      </c>
      <c r="P32" s="138"/>
      <c r="Q32" s="94" t="s">
        <v>2213</v>
      </c>
    </row>
    <row r="33" spans="1:17" s="121" customFormat="1" ht="18" x14ac:dyDescent="0.25">
      <c r="A33" s="132" t="str">
        <f>VLOOKUP(E33,'LISTADO ATM'!$A$2:$C$901,3,0)</f>
        <v>DISTRITO NACIONAL</v>
      </c>
      <c r="B33" s="124" t="s">
        <v>2693</v>
      </c>
      <c r="C33" s="95">
        <v>44441.853831018518</v>
      </c>
      <c r="D33" s="95" t="s">
        <v>2174</v>
      </c>
      <c r="E33" s="124">
        <v>815</v>
      </c>
      <c r="F33" s="132" t="str">
        <f>VLOOKUP(E33,VIP!$A$2:$O15772,2,0)</f>
        <v>DRBR24A</v>
      </c>
      <c r="G33" s="132" t="str">
        <f>VLOOKUP(E33,'LISTADO ATM'!$A$2:$B$900,2,0)</f>
        <v xml:space="preserve">ATM Oficina Atalaya del Mar </v>
      </c>
      <c r="H33" s="132" t="str">
        <f>VLOOKUP(E33,VIP!$A$2:$O20733,7,FALSE)</f>
        <v>Si</v>
      </c>
      <c r="I33" s="132" t="str">
        <f>VLOOKUP(E33,VIP!$A$2:$O12698,8,FALSE)</f>
        <v>Si</v>
      </c>
      <c r="J33" s="132" t="str">
        <f>VLOOKUP(E33,VIP!$A$2:$O12648,8,FALSE)</f>
        <v>Si</v>
      </c>
      <c r="K33" s="132" t="str">
        <f>VLOOKUP(E33,VIP!$A$2:$O16222,6,0)</f>
        <v>SI</v>
      </c>
      <c r="L33" s="138" t="s">
        <v>2213</v>
      </c>
      <c r="M33" s="94" t="s">
        <v>2438</v>
      </c>
      <c r="N33" s="94" t="s">
        <v>2444</v>
      </c>
      <c r="O33" s="132" t="s">
        <v>2446</v>
      </c>
      <c r="P33" s="138"/>
      <c r="Q33" s="94" t="s">
        <v>2213</v>
      </c>
    </row>
    <row r="34" spans="1:17" s="121" customFormat="1" ht="18" x14ac:dyDescent="0.25">
      <c r="A34" s="132" t="str">
        <f>VLOOKUP(E34,'LISTADO ATM'!$A$2:$C$901,3,0)</f>
        <v>DISTRITO NACIONAL</v>
      </c>
      <c r="B34" s="124" t="s">
        <v>2696</v>
      </c>
      <c r="C34" s="95">
        <v>44442.095914351848</v>
      </c>
      <c r="D34" s="95" t="s">
        <v>2174</v>
      </c>
      <c r="E34" s="124">
        <v>943</v>
      </c>
      <c r="F34" s="132" t="str">
        <f>VLOOKUP(E34,VIP!$A$2:$O15763,2,0)</f>
        <v>DRBR16K</v>
      </c>
      <c r="G34" s="132" t="str">
        <f>VLOOKUP(E34,'LISTADO ATM'!$A$2:$B$900,2,0)</f>
        <v xml:space="preserve">ATM Oficina Tránsito Terreste </v>
      </c>
      <c r="H34" s="132" t="str">
        <f>VLOOKUP(E34,VIP!$A$2:$O20724,7,FALSE)</f>
        <v>Si</v>
      </c>
      <c r="I34" s="132" t="str">
        <f>VLOOKUP(E34,VIP!$A$2:$O12689,8,FALSE)</f>
        <v>Si</v>
      </c>
      <c r="J34" s="132" t="str">
        <f>VLOOKUP(E34,VIP!$A$2:$O12639,8,FALSE)</f>
        <v>Si</v>
      </c>
      <c r="K34" s="132" t="str">
        <f>VLOOKUP(E34,VIP!$A$2:$O16213,6,0)</f>
        <v>NO</v>
      </c>
      <c r="L34" s="138" t="s">
        <v>2213</v>
      </c>
      <c r="M34" s="94" t="s">
        <v>2438</v>
      </c>
      <c r="N34" s="94" t="s">
        <v>2444</v>
      </c>
      <c r="O34" s="132" t="s">
        <v>2446</v>
      </c>
      <c r="P34" s="138"/>
      <c r="Q34" s="94" t="s">
        <v>2213</v>
      </c>
    </row>
    <row r="35" spans="1:17" s="121" customFormat="1" ht="18" x14ac:dyDescent="0.25">
      <c r="A35" s="132" t="str">
        <f>VLOOKUP(E35,'LISTADO ATM'!$A$2:$C$901,3,0)</f>
        <v>DISTRITO NACIONAL</v>
      </c>
      <c r="B35" s="124">
        <v>3336010558</v>
      </c>
      <c r="C35" s="95">
        <v>44440.63009259259</v>
      </c>
      <c r="D35" s="95" t="s">
        <v>2174</v>
      </c>
      <c r="E35" s="124">
        <v>239</v>
      </c>
      <c r="F35" s="132" t="str">
        <f>VLOOKUP(E35,VIP!$A$2:$O15751,2,0)</f>
        <v>DRBR239</v>
      </c>
      <c r="G35" s="132" t="str">
        <f>VLOOKUP(E35,'LISTADO ATM'!$A$2:$B$900,2,0)</f>
        <v xml:space="preserve">ATM Autobanco Charles de Gaulle </v>
      </c>
      <c r="H35" s="132" t="str">
        <f>VLOOKUP(E35,VIP!$A$2:$O20712,7,FALSE)</f>
        <v>Si</v>
      </c>
      <c r="I35" s="132" t="str">
        <f>VLOOKUP(E35,VIP!$A$2:$O12677,8,FALSE)</f>
        <v>Si</v>
      </c>
      <c r="J35" s="132" t="str">
        <f>VLOOKUP(E35,VIP!$A$2:$O12627,8,FALSE)</f>
        <v>Si</v>
      </c>
      <c r="K35" s="132" t="str">
        <f>VLOOKUP(E35,VIP!$A$2:$O16201,6,0)</f>
        <v>SI</v>
      </c>
      <c r="L35" s="138" t="s">
        <v>2239</v>
      </c>
      <c r="M35" s="94" t="s">
        <v>2438</v>
      </c>
      <c r="N35" s="94" t="s">
        <v>2444</v>
      </c>
      <c r="O35" s="132" t="s">
        <v>2446</v>
      </c>
      <c r="P35" s="138"/>
      <c r="Q35" s="94" t="s">
        <v>2239</v>
      </c>
    </row>
    <row r="36" spans="1:17" s="121" customFormat="1" ht="18" x14ac:dyDescent="0.25">
      <c r="A36" s="132" t="str">
        <f>VLOOKUP(E36,'LISTADO ATM'!$A$2:$C$901,3,0)</f>
        <v>NORTE</v>
      </c>
      <c r="B36" s="124">
        <v>3336010840</v>
      </c>
      <c r="C36" s="95">
        <v>44440.700752314813</v>
      </c>
      <c r="D36" s="95" t="s">
        <v>2175</v>
      </c>
      <c r="E36" s="124">
        <v>926</v>
      </c>
      <c r="F36" s="132" t="str">
        <f>VLOOKUP(E36,VIP!$A$2:$O15779,2,0)</f>
        <v>DRBR926</v>
      </c>
      <c r="G36" s="132" t="str">
        <f>VLOOKUP(E36,'LISTADO ATM'!$A$2:$B$900,2,0)</f>
        <v>ATM S/M Juan Cepin</v>
      </c>
      <c r="H36" s="132" t="str">
        <f>VLOOKUP(E36,VIP!$A$2:$O20740,7,FALSE)</f>
        <v>N/A</v>
      </c>
      <c r="I36" s="132" t="str">
        <f>VLOOKUP(E36,VIP!$A$2:$O12705,8,FALSE)</f>
        <v>N/A</v>
      </c>
      <c r="J36" s="132" t="str">
        <f>VLOOKUP(E36,VIP!$A$2:$O12655,8,FALSE)</f>
        <v>N/A</v>
      </c>
      <c r="K36" s="132" t="str">
        <f>VLOOKUP(E36,VIP!$A$2:$O16229,6,0)</f>
        <v>N/A</v>
      </c>
      <c r="L36" s="138" t="s">
        <v>2239</v>
      </c>
      <c r="M36" s="94" t="s">
        <v>2438</v>
      </c>
      <c r="N36" s="94" t="s">
        <v>2444</v>
      </c>
      <c r="O36" s="132" t="s">
        <v>2581</v>
      </c>
      <c r="P36" s="138"/>
      <c r="Q36" s="94" t="s">
        <v>2239</v>
      </c>
    </row>
    <row r="37" spans="1:17" s="121" customFormat="1" ht="18" x14ac:dyDescent="0.25">
      <c r="A37" s="132" t="str">
        <f>VLOOKUP(E37,'LISTADO ATM'!$A$2:$C$901,3,0)</f>
        <v>DISTRITO NACIONAL</v>
      </c>
      <c r="B37" s="124">
        <v>3336011023</v>
      </c>
      <c r="C37" s="95">
        <v>44441.010868055557</v>
      </c>
      <c r="D37" s="95" t="s">
        <v>2174</v>
      </c>
      <c r="E37" s="124">
        <v>909</v>
      </c>
      <c r="F37" s="132" t="str">
        <f>VLOOKUP(E37,VIP!$A$2:$O15751,2,0)</f>
        <v>DRBR01A</v>
      </c>
      <c r="G37" s="132" t="str">
        <f>VLOOKUP(E37,'LISTADO ATM'!$A$2:$B$900,2,0)</f>
        <v xml:space="preserve">ATM UNP UASD </v>
      </c>
      <c r="H37" s="132" t="str">
        <f>VLOOKUP(E37,VIP!$A$2:$O20712,7,FALSE)</f>
        <v>Si</v>
      </c>
      <c r="I37" s="132" t="str">
        <f>VLOOKUP(E37,VIP!$A$2:$O12677,8,FALSE)</f>
        <v>Si</v>
      </c>
      <c r="J37" s="132" t="str">
        <f>VLOOKUP(E37,VIP!$A$2:$O12627,8,FALSE)</f>
        <v>Si</v>
      </c>
      <c r="K37" s="132" t="str">
        <f>VLOOKUP(E37,VIP!$A$2:$O16201,6,0)</f>
        <v>SI</v>
      </c>
      <c r="L37" s="138" t="s">
        <v>2239</v>
      </c>
      <c r="M37" s="94" t="s">
        <v>2438</v>
      </c>
      <c r="N37" s="94" t="s">
        <v>2444</v>
      </c>
      <c r="O37" s="132" t="s">
        <v>2446</v>
      </c>
      <c r="P37" s="138"/>
      <c r="Q37" s="94" t="s">
        <v>2239</v>
      </c>
    </row>
    <row r="38" spans="1:17" s="121" customFormat="1" ht="18" x14ac:dyDescent="0.25">
      <c r="A38" s="132" t="str">
        <f>VLOOKUP(E38,'LISTADO ATM'!$A$2:$C$901,3,0)</f>
        <v>DISTRITO NACIONAL</v>
      </c>
      <c r="B38" s="124" t="s">
        <v>2654</v>
      </c>
      <c r="C38" s="95">
        <v>44441.739594907405</v>
      </c>
      <c r="D38" s="95" t="s">
        <v>2174</v>
      </c>
      <c r="E38" s="124">
        <v>618</v>
      </c>
      <c r="F38" s="132" t="str">
        <f>VLOOKUP(E38,VIP!$A$2:$O15775,2,0)</f>
        <v>DRBR618</v>
      </c>
      <c r="G38" s="132" t="str">
        <f>VLOOKUP(E38,'LISTADO ATM'!$A$2:$B$900,2,0)</f>
        <v xml:space="preserve">ATM Bienes Nacionales </v>
      </c>
      <c r="H38" s="132" t="str">
        <f>VLOOKUP(E38,VIP!$A$2:$O20736,7,FALSE)</f>
        <v>Si</v>
      </c>
      <c r="I38" s="132" t="str">
        <f>VLOOKUP(E38,VIP!$A$2:$O12701,8,FALSE)</f>
        <v>Si</v>
      </c>
      <c r="J38" s="132" t="str">
        <f>VLOOKUP(E38,VIP!$A$2:$O12651,8,FALSE)</f>
        <v>Si</v>
      </c>
      <c r="K38" s="132" t="str">
        <f>VLOOKUP(E38,VIP!$A$2:$O16225,6,0)</f>
        <v>NO</v>
      </c>
      <c r="L38" s="138" t="s">
        <v>2239</v>
      </c>
      <c r="M38" s="94" t="s">
        <v>2438</v>
      </c>
      <c r="N38" s="94" t="s">
        <v>2444</v>
      </c>
      <c r="O38" s="132" t="s">
        <v>2446</v>
      </c>
      <c r="P38" s="138"/>
      <c r="Q38" s="94" t="s">
        <v>2239</v>
      </c>
    </row>
    <row r="39" spans="1:17" s="121" customFormat="1" ht="18" x14ac:dyDescent="0.25">
      <c r="A39" s="132" t="str">
        <f>VLOOKUP(E39,'LISTADO ATM'!$A$2:$C$901,3,0)</f>
        <v>DISTRITO NACIONAL</v>
      </c>
      <c r="B39" s="124" t="s">
        <v>2682</v>
      </c>
      <c r="C39" s="95">
        <v>44441.932557870372</v>
      </c>
      <c r="D39" s="95" t="s">
        <v>2175</v>
      </c>
      <c r="E39" s="124">
        <v>588</v>
      </c>
      <c r="F39" s="132" t="str">
        <f>VLOOKUP(E39,VIP!$A$2:$O15761,2,0)</f>
        <v>DRBR01O</v>
      </c>
      <c r="G39" s="132" t="str">
        <f>VLOOKUP(E39,'LISTADO ATM'!$A$2:$B$900,2,0)</f>
        <v xml:space="preserve">ATM INAVI </v>
      </c>
      <c r="H39" s="132" t="str">
        <f>VLOOKUP(E39,VIP!$A$2:$O20722,7,FALSE)</f>
        <v>Si</v>
      </c>
      <c r="I39" s="132" t="str">
        <f>VLOOKUP(E39,VIP!$A$2:$O12687,8,FALSE)</f>
        <v>Si</v>
      </c>
      <c r="J39" s="132" t="str">
        <f>VLOOKUP(E39,VIP!$A$2:$O12637,8,FALSE)</f>
        <v>Si</v>
      </c>
      <c r="K39" s="132" t="str">
        <f>VLOOKUP(E39,VIP!$A$2:$O16211,6,0)</f>
        <v>NO</v>
      </c>
      <c r="L39" s="138" t="s">
        <v>2239</v>
      </c>
      <c r="M39" s="94" t="s">
        <v>2438</v>
      </c>
      <c r="N39" s="94" t="s">
        <v>2444</v>
      </c>
      <c r="O39" s="132" t="s">
        <v>2636</v>
      </c>
      <c r="P39" s="138"/>
      <c r="Q39" s="94" t="s">
        <v>2239</v>
      </c>
    </row>
    <row r="40" spans="1:17" s="121" customFormat="1" ht="18" x14ac:dyDescent="0.25">
      <c r="A40" s="132" t="str">
        <f>VLOOKUP(E40,'LISTADO ATM'!$A$2:$C$901,3,0)</f>
        <v>ESTE</v>
      </c>
      <c r="B40" s="124" t="s">
        <v>2699</v>
      </c>
      <c r="C40" s="95">
        <v>44442.064074074071</v>
      </c>
      <c r="D40" s="95" t="s">
        <v>2174</v>
      </c>
      <c r="E40" s="124">
        <v>368</v>
      </c>
      <c r="F40" s="132" t="str">
        <f>VLOOKUP(E40,VIP!$A$2:$O15766,2,0)</f>
        <v xml:space="preserve">DRBR368 </v>
      </c>
      <c r="G40" s="132" t="str">
        <f>VLOOKUP(E40,'LISTADO ATM'!$A$2:$B$900,2,0)</f>
        <v>ATM Ayuntamiento Peralvillo</v>
      </c>
      <c r="H40" s="132" t="str">
        <f>VLOOKUP(E40,VIP!$A$2:$O20727,7,FALSE)</f>
        <v>N/A</v>
      </c>
      <c r="I40" s="132" t="str">
        <f>VLOOKUP(E40,VIP!$A$2:$O12692,8,FALSE)</f>
        <v>N/A</v>
      </c>
      <c r="J40" s="132" t="str">
        <f>VLOOKUP(E40,VIP!$A$2:$O12642,8,FALSE)</f>
        <v>N/A</v>
      </c>
      <c r="K40" s="132" t="str">
        <f>VLOOKUP(E40,VIP!$A$2:$O16216,6,0)</f>
        <v>N/A</v>
      </c>
      <c r="L40" s="138" t="s">
        <v>2239</v>
      </c>
      <c r="M40" s="221" t="s">
        <v>2533</v>
      </c>
      <c r="N40" s="94" t="s">
        <v>2444</v>
      </c>
      <c r="O40" s="132" t="s">
        <v>2446</v>
      </c>
      <c r="P40" s="138"/>
      <c r="Q40" s="222">
        <v>44442.302777777775</v>
      </c>
    </row>
    <row r="41" spans="1:17" s="121" customFormat="1" ht="18" x14ac:dyDescent="0.25">
      <c r="A41" s="132" t="str">
        <f>VLOOKUP(E41,'LISTADO ATM'!$A$2:$C$901,3,0)</f>
        <v>DISTRITO NACIONAL</v>
      </c>
      <c r="B41" s="124" t="s">
        <v>2698</v>
      </c>
      <c r="C41" s="95">
        <v>44442.077615740738</v>
      </c>
      <c r="D41" s="95" t="s">
        <v>2174</v>
      </c>
      <c r="E41" s="124">
        <v>744</v>
      </c>
      <c r="F41" s="132" t="str">
        <f>VLOOKUP(E41,VIP!$A$2:$O15765,2,0)</f>
        <v>DRBR289</v>
      </c>
      <c r="G41" s="132" t="str">
        <f>VLOOKUP(E41,'LISTADO ATM'!$A$2:$B$900,2,0)</f>
        <v xml:space="preserve">ATM Multicentro La Sirena Venezuela </v>
      </c>
      <c r="H41" s="132" t="str">
        <f>VLOOKUP(E41,VIP!$A$2:$O20726,7,FALSE)</f>
        <v>Si</v>
      </c>
      <c r="I41" s="132" t="str">
        <f>VLOOKUP(E41,VIP!$A$2:$O12691,8,FALSE)</f>
        <v>Si</v>
      </c>
      <c r="J41" s="132" t="str">
        <f>VLOOKUP(E41,VIP!$A$2:$O12641,8,FALSE)</f>
        <v>Si</v>
      </c>
      <c r="K41" s="132" t="str">
        <f>VLOOKUP(E41,VIP!$A$2:$O16215,6,0)</f>
        <v>SI</v>
      </c>
      <c r="L41" s="138" t="s">
        <v>2239</v>
      </c>
      <c r="M41" s="221" t="s">
        <v>2533</v>
      </c>
      <c r="N41" s="94" t="s">
        <v>2444</v>
      </c>
      <c r="O41" s="132" t="s">
        <v>2446</v>
      </c>
      <c r="P41" s="138"/>
      <c r="Q41" s="222">
        <v>44442.317361111112</v>
      </c>
    </row>
    <row r="42" spans="1:17" s="121" customFormat="1" ht="18" x14ac:dyDescent="0.25">
      <c r="A42" s="132" t="str">
        <f>VLOOKUP(E42,'LISTADO ATM'!$A$2:$C$901,3,0)</f>
        <v>NORTE</v>
      </c>
      <c r="B42" s="124" t="s">
        <v>2697</v>
      </c>
      <c r="C42" s="95">
        <v>44442.094687500001</v>
      </c>
      <c r="D42" s="95" t="s">
        <v>2175</v>
      </c>
      <c r="E42" s="124">
        <v>864</v>
      </c>
      <c r="F42" s="132" t="str">
        <f>VLOOKUP(E42,VIP!$A$2:$O15764,2,0)</f>
        <v>DRBR864</v>
      </c>
      <c r="G42" s="132" t="str">
        <f>VLOOKUP(E42,'LISTADO ATM'!$A$2:$B$900,2,0)</f>
        <v xml:space="preserve">ATM Palmares Mall (San Francisco) </v>
      </c>
      <c r="H42" s="132" t="str">
        <f>VLOOKUP(E42,VIP!$A$2:$O20725,7,FALSE)</f>
        <v>Si</v>
      </c>
      <c r="I42" s="132" t="str">
        <f>VLOOKUP(E42,VIP!$A$2:$O12690,8,FALSE)</f>
        <v>Si</v>
      </c>
      <c r="J42" s="132" t="str">
        <f>VLOOKUP(E42,VIP!$A$2:$O12640,8,FALSE)</f>
        <v>Si</v>
      </c>
      <c r="K42" s="132" t="str">
        <f>VLOOKUP(E42,VIP!$A$2:$O16214,6,0)</f>
        <v>NO</v>
      </c>
      <c r="L42" s="138" t="s">
        <v>2239</v>
      </c>
      <c r="M42" s="94" t="s">
        <v>2438</v>
      </c>
      <c r="N42" s="94" t="s">
        <v>2444</v>
      </c>
      <c r="O42" s="132" t="s">
        <v>2581</v>
      </c>
      <c r="P42" s="138"/>
      <c r="Q42" s="94" t="s">
        <v>2239</v>
      </c>
    </row>
    <row r="43" spans="1:17" s="121" customFormat="1" ht="18" x14ac:dyDescent="0.25">
      <c r="A43" s="132" t="str">
        <f>VLOOKUP(E43,'LISTADO ATM'!$A$2:$C$901,3,0)</f>
        <v>DISTRITO NACIONAL</v>
      </c>
      <c r="B43" s="124">
        <v>3336009158</v>
      </c>
      <c r="C43" s="95">
        <v>44440.051053240742</v>
      </c>
      <c r="D43" s="95" t="s">
        <v>2441</v>
      </c>
      <c r="E43" s="124">
        <v>113</v>
      </c>
      <c r="F43" s="132" t="str">
        <f>VLOOKUP(E43,VIP!$A$2:$O15593,2,0)</f>
        <v>DRBR113</v>
      </c>
      <c r="G43" s="132" t="str">
        <f>VLOOKUP(E43,'LISTADO ATM'!$A$2:$B$900,2,0)</f>
        <v xml:space="preserve">ATM Autoservicio Atalaya del Mar </v>
      </c>
      <c r="H43" s="132" t="str">
        <f>VLOOKUP(E43,VIP!$A$2:$O20554,7,FALSE)</f>
        <v>Si</v>
      </c>
      <c r="I43" s="132" t="str">
        <f>VLOOKUP(E43,VIP!$A$2:$O12519,8,FALSE)</f>
        <v>No</v>
      </c>
      <c r="J43" s="132" t="str">
        <f>VLOOKUP(E43,VIP!$A$2:$O12469,8,FALSE)</f>
        <v>No</v>
      </c>
      <c r="K43" s="132" t="str">
        <f>VLOOKUP(E43,VIP!$A$2:$O16043,6,0)</f>
        <v>NO</v>
      </c>
      <c r="L43" s="138" t="s">
        <v>2621</v>
      </c>
      <c r="M43" s="94" t="s">
        <v>2438</v>
      </c>
      <c r="N43" s="94" t="s">
        <v>2444</v>
      </c>
      <c r="O43" s="132" t="s">
        <v>2445</v>
      </c>
      <c r="P43" s="138"/>
      <c r="Q43" s="127" t="s">
        <v>2621</v>
      </c>
    </row>
    <row r="44" spans="1:17" s="121" customFormat="1" ht="18" x14ac:dyDescent="0.25">
      <c r="A44" s="132" t="str">
        <f>VLOOKUP(E44,'LISTADO ATM'!$A$2:$C$901,3,0)</f>
        <v>ESTE</v>
      </c>
      <c r="B44" s="124">
        <v>3336011000</v>
      </c>
      <c r="C44" s="95">
        <v>44440.778321759259</v>
      </c>
      <c r="D44" s="95" t="s">
        <v>2441</v>
      </c>
      <c r="E44" s="124">
        <v>158</v>
      </c>
      <c r="F44" s="132" t="str">
        <f>VLOOKUP(E44,VIP!$A$2:$O15748,2,0)</f>
        <v>DRBR158</v>
      </c>
      <c r="G44" s="132" t="str">
        <f>VLOOKUP(E44,'LISTADO ATM'!$A$2:$B$900,2,0)</f>
        <v xml:space="preserve">ATM Oficina Romana Norte </v>
      </c>
      <c r="H44" s="132" t="str">
        <f>VLOOKUP(E44,VIP!$A$2:$O20709,7,FALSE)</f>
        <v>Si</v>
      </c>
      <c r="I44" s="132" t="str">
        <f>VLOOKUP(E44,VIP!$A$2:$O12674,8,FALSE)</f>
        <v>Si</v>
      </c>
      <c r="J44" s="132" t="str">
        <f>VLOOKUP(E44,VIP!$A$2:$O12624,8,FALSE)</f>
        <v>Si</v>
      </c>
      <c r="K44" s="132" t="str">
        <f>VLOOKUP(E44,VIP!$A$2:$O16198,6,0)</f>
        <v>SI</v>
      </c>
      <c r="L44" s="138" t="s">
        <v>2621</v>
      </c>
      <c r="M44" s="94" t="s">
        <v>2438</v>
      </c>
      <c r="N44" s="94" t="s">
        <v>2444</v>
      </c>
      <c r="O44" s="132" t="s">
        <v>2445</v>
      </c>
      <c r="P44" s="138"/>
      <c r="Q44" s="94" t="s">
        <v>2630</v>
      </c>
    </row>
    <row r="45" spans="1:17" s="121" customFormat="1" ht="17.25" customHeight="1" x14ac:dyDescent="0.25">
      <c r="A45" s="132" t="str">
        <f>VLOOKUP(E45,'LISTADO ATM'!$A$2:$C$901,3,0)</f>
        <v>NORTE</v>
      </c>
      <c r="B45" s="124" t="s">
        <v>2681</v>
      </c>
      <c r="C45" s="95">
        <v>44441.572222222225</v>
      </c>
      <c r="D45" s="95" t="s">
        <v>2460</v>
      </c>
      <c r="E45" s="124">
        <v>171</v>
      </c>
      <c r="F45" s="132" t="str">
        <f>VLOOKUP(E45,VIP!$A$2:$O15780,2,0)</f>
        <v>DRBR171</v>
      </c>
      <c r="G45" s="132" t="str">
        <f>VLOOKUP(E45,'LISTADO ATM'!$A$2:$B$900,2,0)</f>
        <v xml:space="preserve">ATM Oficina Moca </v>
      </c>
      <c r="H45" s="132" t="str">
        <f>VLOOKUP(E45,VIP!$A$2:$O20741,7,FALSE)</f>
        <v>Si</v>
      </c>
      <c r="I45" s="132" t="str">
        <f>VLOOKUP(E45,VIP!$A$2:$O12706,8,FALSE)</f>
        <v>Si</v>
      </c>
      <c r="J45" s="132" t="str">
        <f>VLOOKUP(E45,VIP!$A$2:$O12656,8,FALSE)</f>
        <v>Si</v>
      </c>
      <c r="K45" s="132" t="str">
        <f>VLOOKUP(E45,VIP!$A$2:$O16230,6,0)</f>
        <v>NO</v>
      </c>
      <c r="L45" s="138" t="s">
        <v>2621</v>
      </c>
      <c r="M45" s="94" t="s">
        <v>2438</v>
      </c>
      <c r="N45" s="94" t="s">
        <v>2444</v>
      </c>
      <c r="O45" s="132" t="s">
        <v>2461</v>
      </c>
      <c r="P45" s="138"/>
      <c r="Q45" s="94" t="s">
        <v>2621</v>
      </c>
    </row>
    <row r="46" spans="1:17" s="121" customFormat="1" ht="18" x14ac:dyDescent="0.25">
      <c r="A46" s="132" t="str">
        <f>VLOOKUP(E46,'LISTADO ATM'!$A$2:$C$901,3,0)</f>
        <v>DISTRITO NACIONAL</v>
      </c>
      <c r="B46" s="124" t="s">
        <v>2669</v>
      </c>
      <c r="C46" s="95">
        <v>44441.682222222225</v>
      </c>
      <c r="D46" s="95" t="s">
        <v>2460</v>
      </c>
      <c r="E46" s="124">
        <v>514</v>
      </c>
      <c r="F46" s="132" t="str">
        <f>VLOOKUP(E46,VIP!$A$2:$O15790,2,0)</f>
        <v>DRBR514</v>
      </c>
      <c r="G46" s="132" t="str">
        <f>VLOOKUP(E46,'LISTADO ATM'!$A$2:$B$900,2,0)</f>
        <v>ATM Autoservicio Charles de Gaulle</v>
      </c>
      <c r="H46" s="132" t="str">
        <f>VLOOKUP(E46,VIP!$A$2:$O20751,7,FALSE)</f>
        <v>Si</v>
      </c>
      <c r="I46" s="132" t="str">
        <f>VLOOKUP(E46,VIP!$A$2:$O12716,8,FALSE)</f>
        <v>No</v>
      </c>
      <c r="J46" s="132" t="str">
        <f>VLOOKUP(E46,VIP!$A$2:$O12666,8,FALSE)</f>
        <v>No</v>
      </c>
      <c r="K46" s="132" t="str">
        <f>VLOOKUP(E46,VIP!$A$2:$O16240,6,0)</f>
        <v>NO</v>
      </c>
      <c r="L46" s="138" t="s">
        <v>2621</v>
      </c>
      <c r="M46" s="94" t="s">
        <v>2438</v>
      </c>
      <c r="N46" s="94" t="s">
        <v>2444</v>
      </c>
      <c r="O46" s="132" t="s">
        <v>2629</v>
      </c>
      <c r="P46" s="138"/>
      <c r="Q46" s="94" t="s">
        <v>2621</v>
      </c>
    </row>
    <row r="47" spans="1:17" s="121" customFormat="1" ht="18" x14ac:dyDescent="0.25">
      <c r="A47" s="132" t="str">
        <f>VLOOKUP(E47,'LISTADO ATM'!$A$2:$C$901,3,0)</f>
        <v>ESTE</v>
      </c>
      <c r="B47" s="124" t="s">
        <v>2649</v>
      </c>
      <c r="C47" s="95">
        <v>44441.754618055558</v>
      </c>
      <c r="D47" s="95" t="s">
        <v>2460</v>
      </c>
      <c r="E47" s="124">
        <v>219</v>
      </c>
      <c r="F47" s="132" t="str">
        <f>VLOOKUP(E47,VIP!$A$2:$O15770,2,0)</f>
        <v>DRBR219</v>
      </c>
      <c r="G47" s="132" t="str">
        <f>VLOOKUP(E47,'LISTADO ATM'!$A$2:$B$900,2,0)</f>
        <v xml:space="preserve">ATM Oficina La Altagracia (Higuey) </v>
      </c>
      <c r="H47" s="132" t="str">
        <f>VLOOKUP(E47,VIP!$A$2:$O20731,7,FALSE)</f>
        <v>Si</v>
      </c>
      <c r="I47" s="132" t="str">
        <f>VLOOKUP(E47,VIP!$A$2:$O12696,8,FALSE)</f>
        <v>Si</v>
      </c>
      <c r="J47" s="132" t="str">
        <f>VLOOKUP(E47,VIP!$A$2:$O12646,8,FALSE)</f>
        <v>Si</v>
      </c>
      <c r="K47" s="132" t="str">
        <f>VLOOKUP(E47,VIP!$A$2:$O16220,6,0)</f>
        <v>NO</v>
      </c>
      <c r="L47" s="138" t="s">
        <v>2621</v>
      </c>
      <c r="M47" s="94" t="s">
        <v>2438</v>
      </c>
      <c r="N47" s="94" t="s">
        <v>2444</v>
      </c>
      <c r="O47" s="132" t="s">
        <v>2461</v>
      </c>
      <c r="P47" s="138"/>
      <c r="Q47" s="94" t="s">
        <v>2621</v>
      </c>
    </row>
    <row r="48" spans="1:17" ht="18" x14ac:dyDescent="0.25">
      <c r="A48" s="132" t="str">
        <f>VLOOKUP(E48,'LISTADO ATM'!$A$2:$C$901,3,0)</f>
        <v>NORTE</v>
      </c>
      <c r="B48" s="124" t="s">
        <v>2646</v>
      </c>
      <c r="C48" s="95">
        <v>44441.76121527778</v>
      </c>
      <c r="D48" s="95" t="s">
        <v>2623</v>
      </c>
      <c r="E48" s="124">
        <v>599</v>
      </c>
      <c r="F48" s="132" t="str">
        <f>VLOOKUP(E48,VIP!$A$2:$O15767,2,0)</f>
        <v>DRBR258</v>
      </c>
      <c r="G48" s="132" t="str">
        <f>VLOOKUP(E48,'LISTADO ATM'!$A$2:$B$900,2,0)</f>
        <v xml:space="preserve">ATM Oficina Plaza Internacional (Santiago) </v>
      </c>
      <c r="H48" s="132" t="str">
        <f>VLOOKUP(E48,VIP!$A$2:$O20728,7,FALSE)</f>
        <v>Si</v>
      </c>
      <c r="I48" s="132" t="str">
        <f>VLOOKUP(E48,VIP!$A$2:$O12693,8,FALSE)</f>
        <v>Si</v>
      </c>
      <c r="J48" s="132" t="str">
        <f>VLOOKUP(E48,VIP!$A$2:$O12643,8,FALSE)</f>
        <v>Si</v>
      </c>
      <c r="K48" s="132" t="str">
        <f>VLOOKUP(E48,VIP!$A$2:$O16217,6,0)</f>
        <v>NO</v>
      </c>
      <c r="L48" s="138" t="s">
        <v>2621</v>
      </c>
      <c r="M48" s="94" t="s">
        <v>2438</v>
      </c>
      <c r="N48" s="94" t="s">
        <v>2444</v>
      </c>
      <c r="O48" s="132" t="s">
        <v>2624</v>
      </c>
      <c r="P48" s="138"/>
      <c r="Q48" s="94" t="s">
        <v>2621</v>
      </c>
    </row>
    <row r="49" spans="1:17" ht="18" x14ac:dyDescent="0.25">
      <c r="A49" s="132" t="str">
        <f>VLOOKUP(E49,'LISTADO ATM'!$A$2:$C$901,3,0)</f>
        <v>DISTRITO NACIONAL</v>
      </c>
      <c r="B49" s="124" t="s">
        <v>2685</v>
      </c>
      <c r="C49" s="95">
        <v>44441.885798611111</v>
      </c>
      <c r="D49" s="95" t="s">
        <v>2460</v>
      </c>
      <c r="E49" s="124">
        <v>410</v>
      </c>
      <c r="F49" s="132" t="str">
        <f>VLOOKUP(E49,VIP!$A$2:$O15764,2,0)</f>
        <v>DRBR410</v>
      </c>
      <c r="G49" s="132" t="str">
        <f>VLOOKUP(E49,'LISTADO ATM'!$A$2:$B$900,2,0)</f>
        <v xml:space="preserve">ATM Oficina Las Palmas de Herrera II </v>
      </c>
      <c r="H49" s="132" t="str">
        <f>VLOOKUP(E49,VIP!$A$2:$O20725,7,FALSE)</f>
        <v>Si</v>
      </c>
      <c r="I49" s="132" t="str">
        <f>VLOOKUP(E49,VIP!$A$2:$O12690,8,FALSE)</f>
        <v>Si</v>
      </c>
      <c r="J49" s="132" t="str">
        <f>VLOOKUP(E49,VIP!$A$2:$O12640,8,FALSE)</f>
        <v>Si</v>
      </c>
      <c r="K49" s="132" t="str">
        <f>VLOOKUP(E49,VIP!$A$2:$O16214,6,0)</f>
        <v>NO</v>
      </c>
      <c r="L49" s="138" t="s">
        <v>2621</v>
      </c>
      <c r="M49" s="94" t="s">
        <v>2438</v>
      </c>
      <c r="N49" s="94" t="s">
        <v>2444</v>
      </c>
      <c r="O49" s="132" t="s">
        <v>2461</v>
      </c>
      <c r="P49" s="138"/>
      <c r="Q49" s="94" t="s">
        <v>2621</v>
      </c>
    </row>
    <row r="50" spans="1:17" ht="18" x14ac:dyDescent="0.25">
      <c r="A50" s="132" t="str">
        <f>VLOOKUP(E50,'LISTADO ATM'!$A$2:$C$901,3,0)</f>
        <v>DISTRITO NACIONAL</v>
      </c>
      <c r="B50" s="124">
        <v>3336009133</v>
      </c>
      <c r="C50" s="95">
        <v>44439.833981481483</v>
      </c>
      <c r="D50" s="95" t="s">
        <v>2460</v>
      </c>
      <c r="E50" s="124">
        <v>160</v>
      </c>
      <c r="F50" s="132" t="str">
        <f>VLOOKUP(E50,VIP!$A$2:$O15600,2,0)</f>
        <v>DRBR160</v>
      </c>
      <c r="G50" s="132" t="str">
        <f>VLOOKUP(E50,'LISTADO ATM'!$A$2:$B$900,2,0)</f>
        <v xml:space="preserve">ATM Oficina Herrera </v>
      </c>
      <c r="H50" s="132" t="str">
        <f>VLOOKUP(E50,VIP!$A$2:$O20561,7,FALSE)</f>
        <v>Si</v>
      </c>
      <c r="I50" s="132" t="str">
        <f>VLOOKUP(E50,VIP!$A$2:$O12526,8,FALSE)</f>
        <v>Si</v>
      </c>
      <c r="J50" s="132" t="str">
        <f>VLOOKUP(E50,VIP!$A$2:$O12476,8,FALSE)</f>
        <v>Si</v>
      </c>
      <c r="K50" s="132" t="str">
        <f>VLOOKUP(E50,VIP!$A$2:$O16050,6,0)</f>
        <v>NO</v>
      </c>
      <c r="L50" s="138" t="s">
        <v>2548</v>
      </c>
      <c r="M50" s="94" t="s">
        <v>2438</v>
      </c>
      <c r="N50" s="94" t="s">
        <v>2444</v>
      </c>
      <c r="O50" s="132" t="s">
        <v>2461</v>
      </c>
      <c r="P50" s="138"/>
      <c r="Q50" s="127" t="s">
        <v>2548</v>
      </c>
    </row>
    <row r="51" spans="1:17" ht="18" x14ac:dyDescent="0.25">
      <c r="A51" s="132" t="str">
        <f>VLOOKUP(E51,'LISTADO ATM'!$A$2:$C$901,3,0)</f>
        <v>NORTE</v>
      </c>
      <c r="B51" s="124">
        <v>3336012083</v>
      </c>
      <c r="C51" s="95">
        <v>44441.594293981485</v>
      </c>
      <c r="D51" s="95" t="s">
        <v>2623</v>
      </c>
      <c r="E51" s="124">
        <v>854</v>
      </c>
      <c r="F51" s="132" t="str">
        <f>VLOOKUP(E51,VIP!$A$2:$O15760,2,0)</f>
        <v>DRBR854</v>
      </c>
      <c r="G51" s="132" t="str">
        <f>VLOOKUP(E51,'LISTADO ATM'!$A$2:$B$900,2,0)</f>
        <v xml:space="preserve">ATM Centro Comercial Blanco Batista </v>
      </c>
      <c r="H51" s="132" t="str">
        <f>VLOOKUP(E51,VIP!$A$2:$O20721,7,FALSE)</f>
        <v>Si</v>
      </c>
      <c r="I51" s="132" t="str">
        <f>VLOOKUP(E51,VIP!$A$2:$O12686,8,FALSE)</f>
        <v>Si</v>
      </c>
      <c r="J51" s="132" t="str">
        <f>VLOOKUP(E51,VIP!$A$2:$O12636,8,FALSE)</f>
        <v>Si</v>
      </c>
      <c r="K51" s="132" t="str">
        <f>VLOOKUP(E51,VIP!$A$2:$O16210,6,0)</f>
        <v>NO</v>
      </c>
      <c r="L51" s="138" t="s">
        <v>2548</v>
      </c>
      <c r="M51" s="94" t="s">
        <v>2438</v>
      </c>
      <c r="N51" s="94" t="s">
        <v>2444</v>
      </c>
      <c r="O51" s="132" t="s">
        <v>2624</v>
      </c>
      <c r="P51" s="138"/>
      <c r="Q51" s="94" t="s">
        <v>2548</v>
      </c>
    </row>
    <row r="52" spans="1:17" ht="18" x14ac:dyDescent="0.25">
      <c r="A52" s="132" t="str">
        <f>VLOOKUP(E52,'LISTADO ATM'!$A$2:$C$901,3,0)</f>
        <v>DISTRITO NACIONAL</v>
      </c>
      <c r="B52" s="124">
        <v>3336012096</v>
      </c>
      <c r="C52" s="95">
        <v>44441.599039351851</v>
      </c>
      <c r="D52" s="95" t="s">
        <v>2460</v>
      </c>
      <c r="E52" s="124">
        <v>567</v>
      </c>
      <c r="F52" s="132" t="str">
        <f>VLOOKUP(E52,VIP!$A$2:$O15759,2,0)</f>
        <v>DRBR015</v>
      </c>
      <c r="G52" s="132" t="str">
        <f>VLOOKUP(E52,'LISTADO ATM'!$A$2:$B$900,2,0)</f>
        <v xml:space="preserve">ATM Oficina Máximo Gómez </v>
      </c>
      <c r="H52" s="132" t="str">
        <f>VLOOKUP(E52,VIP!$A$2:$O20720,7,FALSE)</f>
        <v>Si</v>
      </c>
      <c r="I52" s="132" t="str">
        <f>VLOOKUP(E52,VIP!$A$2:$O12685,8,FALSE)</f>
        <v>Si</v>
      </c>
      <c r="J52" s="132" t="str">
        <f>VLOOKUP(E52,VIP!$A$2:$O12635,8,FALSE)</f>
        <v>Si</v>
      </c>
      <c r="K52" s="132" t="str">
        <f>VLOOKUP(E52,VIP!$A$2:$O16209,6,0)</f>
        <v>NO</v>
      </c>
      <c r="L52" s="138" t="s">
        <v>2548</v>
      </c>
      <c r="M52" s="94" t="s">
        <v>2438</v>
      </c>
      <c r="N52" s="94" t="s">
        <v>2444</v>
      </c>
      <c r="O52" s="132" t="s">
        <v>2629</v>
      </c>
      <c r="P52" s="138"/>
      <c r="Q52" s="94" t="s">
        <v>2637</v>
      </c>
    </row>
    <row r="53" spans="1:17" ht="18" x14ac:dyDescent="0.25">
      <c r="A53" s="132" t="str">
        <f>VLOOKUP(E53,'LISTADO ATM'!$A$2:$C$901,3,0)</f>
        <v>NORTE</v>
      </c>
      <c r="B53" s="124" t="s">
        <v>2679</v>
      </c>
      <c r="C53" s="95">
        <v>44441.601076388892</v>
      </c>
      <c r="D53" s="95" t="s">
        <v>2460</v>
      </c>
      <c r="E53" s="124">
        <v>910</v>
      </c>
      <c r="F53" s="132" t="str">
        <f>VLOOKUP(E53,VIP!$A$2:$O15801,2,0)</f>
        <v>DRBR12A</v>
      </c>
      <c r="G53" s="132" t="str">
        <f>VLOOKUP(E53,'LISTADO ATM'!$A$2:$B$900,2,0)</f>
        <v xml:space="preserve">ATM Oficina El Sol II (Santiago) </v>
      </c>
      <c r="H53" s="132" t="str">
        <f>VLOOKUP(E53,VIP!$A$2:$O20762,7,FALSE)</f>
        <v>Si</v>
      </c>
      <c r="I53" s="132" t="str">
        <f>VLOOKUP(E53,VIP!$A$2:$O12727,8,FALSE)</f>
        <v>Si</v>
      </c>
      <c r="J53" s="132" t="str">
        <f>VLOOKUP(E53,VIP!$A$2:$O12677,8,FALSE)</f>
        <v>Si</v>
      </c>
      <c r="K53" s="132" t="str">
        <f>VLOOKUP(E53,VIP!$A$2:$O16251,6,0)</f>
        <v>SI</v>
      </c>
      <c r="L53" s="138" t="s">
        <v>2548</v>
      </c>
      <c r="M53" s="94" t="s">
        <v>2438</v>
      </c>
      <c r="N53" s="94" t="s">
        <v>2444</v>
      </c>
      <c r="O53" s="132" t="s">
        <v>2629</v>
      </c>
      <c r="P53" s="138"/>
      <c r="Q53" s="94" t="s">
        <v>2548</v>
      </c>
    </row>
    <row r="54" spans="1:17" ht="18" x14ac:dyDescent="0.25">
      <c r="A54" s="132" t="str">
        <f>VLOOKUP(E54,'LISTADO ATM'!$A$2:$C$901,3,0)</f>
        <v>DISTRITO NACIONAL</v>
      </c>
      <c r="B54" s="124" t="s">
        <v>2678</v>
      </c>
      <c r="C54" s="95">
        <v>44441.607824074075</v>
      </c>
      <c r="D54" s="95" t="s">
        <v>2441</v>
      </c>
      <c r="E54" s="124">
        <v>955</v>
      </c>
      <c r="F54" s="132" t="str">
        <f>VLOOKUP(E54,VIP!$A$2:$O15800,2,0)</f>
        <v>DRBR955</v>
      </c>
      <c r="G54" s="132" t="str">
        <f>VLOOKUP(E54,'LISTADO ATM'!$A$2:$B$900,2,0)</f>
        <v xml:space="preserve">ATM Oficina Americana Independencia II </v>
      </c>
      <c r="H54" s="132" t="str">
        <f>VLOOKUP(E54,VIP!$A$2:$O20761,7,FALSE)</f>
        <v>Si</v>
      </c>
      <c r="I54" s="132" t="str">
        <f>VLOOKUP(E54,VIP!$A$2:$O12726,8,FALSE)</f>
        <v>Si</v>
      </c>
      <c r="J54" s="132" t="str">
        <f>VLOOKUP(E54,VIP!$A$2:$O12676,8,FALSE)</f>
        <v>Si</v>
      </c>
      <c r="K54" s="132" t="str">
        <f>VLOOKUP(E54,VIP!$A$2:$O16250,6,0)</f>
        <v>NO</v>
      </c>
      <c r="L54" s="138" t="s">
        <v>2548</v>
      </c>
      <c r="M54" s="94" t="s">
        <v>2438</v>
      </c>
      <c r="N54" s="94" t="s">
        <v>2444</v>
      </c>
      <c r="O54" s="132" t="s">
        <v>2445</v>
      </c>
      <c r="P54" s="138"/>
      <c r="Q54" s="94" t="s">
        <v>2548</v>
      </c>
    </row>
    <row r="55" spans="1:17" ht="18" x14ac:dyDescent="0.25">
      <c r="A55" s="132" t="str">
        <f>VLOOKUP(E55,'LISTADO ATM'!$A$2:$C$901,3,0)</f>
        <v>DISTRITO NACIONAL</v>
      </c>
      <c r="B55" s="124" t="s">
        <v>2667</v>
      </c>
      <c r="C55" s="95">
        <v>44441.68787037037</v>
      </c>
      <c r="D55" s="95" t="s">
        <v>2441</v>
      </c>
      <c r="E55" s="124">
        <v>240</v>
      </c>
      <c r="F55" s="132" t="str">
        <f>VLOOKUP(E55,VIP!$A$2:$O15788,2,0)</f>
        <v>DRBR24D</v>
      </c>
      <c r="G55" s="132" t="str">
        <f>VLOOKUP(E55,'LISTADO ATM'!$A$2:$B$900,2,0)</f>
        <v xml:space="preserve">ATM Oficina Carrefour I </v>
      </c>
      <c r="H55" s="132" t="str">
        <f>VLOOKUP(E55,VIP!$A$2:$O20749,7,FALSE)</f>
        <v>Si</v>
      </c>
      <c r="I55" s="132" t="str">
        <f>VLOOKUP(E55,VIP!$A$2:$O12714,8,FALSE)</f>
        <v>Si</v>
      </c>
      <c r="J55" s="132" t="str">
        <f>VLOOKUP(E55,VIP!$A$2:$O12664,8,FALSE)</f>
        <v>Si</v>
      </c>
      <c r="K55" s="132" t="str">
        <f>VLOOKUP(E55,VIP!$A$2:$O16238,6,0)</f>
        <v>SI</v>
      </c>
      <c r="L55" s="138" t="s">
        <v>2548</v>
      </c>
      <c r="M55" s="94" t="s">
        <v>2438</v>
      </c>
      <c r="N55" s="94" t="s">
        <v>2444</v>
      </c>
      <c r="O55" s="132" t="s">
        <v>2445</v>
      </c>
      <c r="P55" s="138"/>
      <c r="Q55" s="94" t="s">
        <v>2548</v>
      </c>
    </row>
    <row r="56" spans="1:17" ht="18" x14ac:dyDescent="0.25">
      <c r="A56" s="132" t="str">
        <f>VLOOKUP(E56,'LISTADO ATM'!$A$2:$C$901,3,0)</f>
        <v>NORTE</v>
      </c>
      <c r="B56" s="124" t="s">
        <v>2653</v>
      </c>
      <c r="C56" s="95">
        <v>44441.741331018522</v>
      </c>
      <c r="D56" s="95" t="s">
        <v>2460</v>
      </c>
      <c r="E56" s="124">
        <v>8</v>
      </c>
      <c r="F56" s="132" t="str">
        <f>VLOOKUP(E56,VIP!$A$2:$O15774,2,0)</f>
        <v>DRBR008</v>
      </c>
      <c r="G56" s="132" t="str">
        <f>VLOOKUP(E56,'LISTADO ATM'!$A$2:$B$900,2,0)</f>
        <v>ATM Autoservicio Yaque</v>
      </c>
      <c r="H56" s="132" t="str">
        <f>VLOOKUP(E56,VIP!$A$2:$O20735,7,FALSE)</f>
        <v>Si</v>
      </c>
      <c r="I56" s="132" t="str">
        <f>VLOOKUP(E56,VIP!$A$2:$O12700,8,FALSE)</f>
        <v>Si</v>
      </c>
      <c r="J56" s="132" t="str">
        <f>VLOOKUP(E56,VIP!$A$2:$O12650,8,FALSE)</f>
        <v>Si</v>
      </c>
      <c r="K56" s="132" t="str">
        <f>VLOOKUP(E56,VIP!$A$2:$O16224,6,0)</f>
        <v>NO</v>
      </c>
      <c r="L56" s="138" t="s">
        <v>2548</v>
      </c>
      <c r="M56" s="94" t="s">
        <v>2438</v>
      </c>
      <c r="N56" s="94" t="s">
        <v>2444</v>
      </c>
      <c r="O56" s="132" t="s">
        <v>2627</v>
      </c>
      <c r="P56" s="138"/>
      <c r="Q56" s="94" t="s">
        <v>2548</v>
      </c>
    </row>
    <row r="57" spans="1:17" ht="18" x14ac:dyDescent="0.25">
      <c r="A57" s="132" t="str">
        <f>VLOOKUP(E57,'LISTADO ATM'!$A$2:$C$901,3,0)</f>
        <v>NORTE</v>
      </c>
      <c r="B57" s="124" t="s">
        <v>2652</v>
      </c>
      <c r="C57" s="95">
        <v>44441.743495370371</v>
      </c>
      <c r="D57" s="95" t="s">
        <v>2460</v>
      </c>
      <c r="E57" s="124">
        <v>716</v>
      </c>
      <c r="F57" s="132" t="str">
        <f>VLOOKUP(E57,VIP!$A$2:$O15773,2,0)</f>
        <v>DRBR340</v>
      </c>
      <c r="G57" s="132" t="str">
        <f>VLOOKUP(E57,'LISTADO ATM'!$A$2:$B$900,2,0)</f>
        <v xml:space="preserve">ATM Oficina Zona Franca (Santiago) </v>
      </c>
      <c r="H57" s="132" t="str">
        <f>VLOOKUP(E57,VIP!$A$2:$O20734,7,FALSE)</f>
        <v>Si</v>
      </c>
      <c r="I57" s="132" t="str">
        <f>VLOOKUP(E57,VIP!$A$2:$O12699,8,FALSE)</f>
        <v>Si</v>
      </c>
      <c r="J57" s="132" t="str">
        <f>VLOOKUP(E57,VIP!$A$2:$O12649,8,FALSE)</f>
        <v>Si</v>
      </c>
      <c r="K57" s="132" t="str">
        <f>VLOOKUP(E57,VIP!$A$2:$O16223,6,0)</f>
        <v>SI</v>
      </c>
      <c r="L57" s="138" t="s">
        <v>2548</v>
      </c>
      <c r="M57" s="94" t="s">
        <v>2438</v>
      </c>
      <c r="N57" s="94" t="s">
        <v>2444</v>
      </c>
      <c r="O57" s="132" t="s">
        <v>2627</v>
      </c>
      <c r="P57" s="138"/>
      <c r="Q57" s="94" t="s">
        <v>2548</v>
      </c>
    </row>
    <row r="58" spans="1:17" ht="18" x14ac:dyDescent="0.25">
      <c r="A58" s="132" t="str">
        <f>VLOOKUP(E58,'LISTADO ATM'!$A$2:$C$901,3,0)</f>
        <v>DISTRITO NACIONAL</v>
      </c>
      <c r="B58" s="124" t="s">
        <v>2700</v>
      </c>
      <c r="C58" s="95">
        <v>44442.025138888886</v>
      </c>
      <c r="D58" s="95" t="s">
        <v>2460</v>
      </c>
      <c r="E58" s="124">
        <v>23</v>
      </c>
      <c r="F58" s="132" t="str">
        <f>VLOOKUP(E58,VIP!$A$2:$O15767,2,0)</f>
        <v>DRBR023</v>
      </c>
      <c r="G58" s="132" t="str">
        <f>VLOOKUP(E58,'LISTADO ATM'!$A$2:$B$900,2,0)</f>
        <v xml:space="preserve">ATM Oficina México </v>
      </c>
      <c r="H58" s="132" t="str">
        <f>VLOOKUP(E58,VIP!$A$2:$O20728,7,FALSE)</f>
        <v>Si</v>
      </c>
      <c r="I58" s="132" t="str">
        <f>VLOOKUP(E58,VIP!$A$2:$O12693,8,FALSE)</f>
        <v>Si</v>
      </c>
      <c r="J58" s="132" t="str">
        <f>VLOOKUP(E58,VIP!$A$2:$O12643,8,FALSE)</f>
        <v>Si</v>
      </c>
      <c r="K58" s="132" t="str">
        <f>VLOOKUP(E58,VIP!$A$2:$O16217,6,0)</f>
        <v>NO</v>
      </c>
      <c r="L58" s="138" t="s">
        <v>2548</v>
      </c>
      <c r="M58" s="94" t="s">
        <v>2438</v>
      </c>
      <c r="N58" s="94" t="s">
        <v>2444</v>
      </c>
      <c r="O58" s="132" t="s">
        <v>2461</v>
      </c>
      <c r="P58" s="138"/>
      <c r="Q58" s="94" t="s">
        <v>2548</v>
      </c>
    </row>
    <row r="59" spans="1:17" ht="18" x14ac:dyDescent="0.25">
      <c r="A59" s="132" t="str">
        <f>VLOOKUP(E59,'LISTADO ATM'!$A$2:$C$901,3,0)</f>
        <v>NORTE</v>
      </c>
      <c r="B59" s="124">
        <v>3336011754</v>
      </c>
      <c r="C59" s="95">
        <v>44441.517256944448</v>
      </c>
      <c r="D59" s="95" t="s">
        <v>2460</v>
      </c>
      <c r="E59" s="124">
        <v>736</v>
      </c>
      <c r="F59" s="132" t="str">
        <f>VLOOKUP(E59,VIP!$A$2:$O15778,2,0)</f>
        <v>DRBR071</v>
      </c>
      <c r="G59" s="132" t="str">
        <f>VLOOKUP(E59,'LISTADO ATM'!$A$2:$B$900,2,0)</f>
        <v xml:space="preserve">ATM Oficina Puerto Plata I </v>
      </c>
      <c r="H59" s="132" t="str">
        <f>VLOOKUP(E59,VIP!$A$2:$O20739,7,FALSE)</f>
        <v>Si</v>
      </c>
      <c r="I59" s="132" t="str">
        <f>VLOOKUP(E59,VIP!$A$2:$O12704,8,FALSE)</f>
        <v>Si</v>
      </c>
      <c r="J59" s="132" t="str">
        <f>VLOOKUP(E59,VIP!$A$2:$O12654,8,FALSE)</f>
        <v>Si</v>
      </c>
      <c r="K59" s="132" t="str">
        <f>VLOOKUP(E59,VIP!$A$2:$O16228,6,0)</f>
        <v>SI</v>
      </c>
      <c r="L59" s="138" t="s">
        <v>2434</v>
      </c>
      <c r="M59" s="94" t="s">
        <v>2438</v>
      </c>
      <c r="N59" s="94" t="s">
        <v>2444</v>
      </c>
      <c r="O59" s="132" t="s">
        <v>2629</v>
      </c>
      <c r="P59" s="138"/>
      <c r="Q59" s="94" t="s">
        <v>2434</v>
      </c>
    </row>
    <row r="60" spans="1:17" ht="18" x14ac:dyDescent="0.25">
      <c r="A60" s="132" t="str">
        <f>VLOOKUP(E60,'LISTADO ATM'!$A$2:$C$901,3,0)</f>
        <v>DISTRITO NACIONAL</v>
      </c>
      <c r="B60" s="124" t="s">
        <v>2689</v>
      </c>
      <c r="C60" s="95">
        <v>44441.868483796294</v>
      </c>
      <c r="D60" s="95" t="s">
        <v>2441</v>
      </c>
      <c r="E60" s="124">
        <v>566</v>
      </c>
      <c r="F60" s="132" t="str">
        <f>VLOOKUP(E60,VIP!$A$2:$O15768,2,0)</f>
        <v>DRBR508</v>
      </c>
      <c r="G60" s="132" t="str">
        <f>VLOOKUP(E60,'LISTADO ATM'!$A$2:$B$900,2,0)</f>
        <v xml:space="preserve">ATM Hiper Olé Aut. Duarte </v>
      </c>
      <c r="H60" s="132" t="str">
        <f>VLOOKUP(E60,VIP!$A$2:$O20729,7,FALSE)</f>
        <v>Si</v>
      </c>
      <c r="I60" s="132" t="str">
        <f>VLOOKUP(E60,VIP!$A$2:$O12694,8,FALSE)</f>
        <v>Si</v>
      </c>
      <c r="J60" s="132" t="str">
        <f>VLOOKUP(E60,VIP!$A$2:$O12644,8,FALSE)</f>
        <v>Si</v>
      </c>
      <c r="K60" s="132" t="str">
        <f>VLOOKUP(E60,VIP!$A$2:$O16218,6,0)</f>
        <v>NO</v>
      </c>
      <c r="L60" s="138" t="s">
        <v>2434</v>
      </c>
      <c r="M60" s="94" t="s">
        <v>2438</v>
      </c>
      <c r="N60" s="94" t="s">
        <v>2444</v>
      </c>
      <c r="O60" s="132" t="s">
        <v>2445</v>
      </c>
      <c r="P60" s="138"/>
      <c r="Q60" s="94" t="s">
        <v>2434</v>
      </c>
    </row>
    <row r="61" spans="1:17" ht="18" x14ac:dyDescent="0.25">
      <c r="A61" s="132" t="str">
        <f>VLOOKUP(E61,'LISTADO ATM'!$A$2:$C$901,3,0)</f>
        <v>ESTE</v>
      </c>
      <c r="B61" s="124" t="s">
        <v>2695</v>
      </c>
      <c r="C61" s="95">
        <v>44442.097326388888</v>
      </c>
      <c r="D61" s="95" t="s">
        <v>2441</v>
      </c>
      <c r="E61" s="124">
        <v>673</v>
      </c>
      <c r="F61" s="132" t="str">
        <f>VLOOKUP(E61,VIP!$A$2:$O15762,2,0)</f>
        <v>DRBR673</v>
      </c>
      <c r="G61" s="132" t="str">
        <f>VLOOKUP(E61,'LISTADO ATM'!$A$2:$B$900,2,0)</f>
        <v>ATM Clínica Dr. Cruz Jiminián</v>
      </c>
      <c r="H61" s="132" t="str">
        <f>VLOOKUP(E61,VIP!$A$2:$O20723,7,FALSE)</f>
        <v>Si</v>
      </c>
      <c r="I61" s="132" t="str">
        <f>VLOOKUP(E61,VIP!$A$2:$O12688,8,FALSE)</f>
        <v>Si</v>
      </c>
      <c r="J61" s="132" t="str">
        <f>VLOOKUP(E61,VIP!$A$2:$O12638,8,FALSE)</f>
        <v>Si</v>
      </c>
      <c r="K61" s="132" t="str">
        <f>VLOOKUP(E61,VIP!$A$2:$O16212,6,0)</f>
        <v>NO</v>
      </c>
      <c r="L61" s="138" t="s">
        <v>2434</v>
      </c>
      <c r="M61" s="94" t="s">
        <v>2438</v>
      </c>
      <c r="N61" s="94" t="s">
        <v>2444</v>
      </c>
      <c r="O61" s="132" t="s">
        <v>2445</v>
      </c>
      <c r="P61" s="138"/>
      <c r="Q61" s="94" t="s">
        <v>2434</v>
      </c>
    </row>
    <row r="62" spans="1:17" ht="18" x14ac:dyDescent="0.25">
      <c r="A62" s="132" t="str">
        <f>VLOOKUP(E62,'LISTADO ATM'!$A$2:$C$901,3,0)</f>
        <v>DISTRITO NACIONAL</v>
      </c>
      <c r="B62" s="124" t="s">
        <v>2650</v>
      </c>
      <c r="C62" s="95">
        <v>44441.752453703702</v>
      </c>
      <c r="D62" s="95" t="s">
        <v>2174</v>
      </c>
      <c r="E62" s="124">
        <v>318</v>
      </c>
      <c r="F62" s="132" t="str">
        <f>VLOOKUP(E62,VIP!$A$2:$O15771,2,0)</f>
        <v>DRBR318</v>
      </c>
      <c r="G62" s="132" t="str">
        <f>VLOOKUP(E62,'LISTADO ATM'!$A$2:$B$900,2,0)</f>
        <v>ATM Autoservicio Lope de Vega</v>
      </c>
      <c r="H62" s="132" t="str">
        <f>VLOOKUP(E62,VIP!$A$2:$O20732,7,FALSE)</f>
        <v>Si</v>
      </c>
      <c r="I62" s="132" t="str">
        <f>VLOOKUP(E62,VIP!$A$2:$O12697,8,FALSE)</f>
        <v>Si</v>
      </c>
      <c r="J62" s="132" t="str">
        <f>VLOOKUP(E62,VIP!$A$2:$O12647,8,FALSE)</f>
        <v>Si</v>
      </c>
      <c r="K62" s="132" t="str">
        <f>VLOOKUP(E62,VIP!$A$2:$O16221,6,0)</f>
        <v>NO</v>
      </c>
      <c r="L62" s="138" t="s">
        <v>2626</v>
      </c>
      <c r="M62" s="94" t="s">
        <v>2438</v>
      </c>
      <c r="N62" s="94" t="s">
        <v>2444</v>
      </c>
      <c r="O62" s="132" t="s">
        <v>2446</v>
      </c>
      <c r="P62" s="138"/>
      <c r="Q62" s="94" t="s">
        <v>2626</v>
      </c>
    </row>
    <row r="63" spans="1:17" ht="18" x14ac:dyDescent="0.25">
      <c r="A63" s="132" t="str">
        <f>VLOOKUP(E63,'LISTADO ATM'!$A$2:$C$901,3,0)</f>
        <v>DISTRITO NACIONAL</v>
      </c>
      <c r="B63" s="124" t="s">
        <v>2670</v>
      </c>
      <c r="C63" s="95">
        <v>44441.678842592592</v>
      </c>
      <c r="D63" s="95" t="s">
        <v>2174</v>
      </c>
      <c r="E63" s="124">
        <v>525</v>
      </c>
      <c r="F63" s="132" t="str">
        <f>VLOOKUP(E63,VIP!$A$2:$O15791,2,0)</f>
        <v>DRBR525</v>
      </c>
      <c r="G63" s="132" t="str">
        <f>VLOOKUP(E63,'LISTADO ATM'!$A$2:$B$900,2,0)</f>
        <v>ATM S/M Bravo Las Americas</v>
      </c>
      <c r="H63" s="132" t="str">
        <f>VLOOKUP(E63,VIP!$A$2:$O20752,7,FALSE)</f>
        <v>Si</v>
      </c>
      <c r="I63" s="132" t="str">
        <f>VLOOKUP(E63,VIP!$A$2:$O12717,8,FALSE)</f>
        <v>Si</v>
      </c>
      <c r="J63" s="132" t="str">
        <f>VLOOKUP(E63,VIP!$A$2:$O12667,8,FALSE)</f>
        <v>Si</v>
      </c>
      <c r="K63" s="132" t="str">
        <f>VLOOKUP(E63,VIP!$A$2:$O16241,6,0)</f>
        <v>NO</v>
      </c>
      <c r="L63" s="138" t="s">
        <v>2680</v>
      </c>
      <c r="M63" s="94" t="s">
        <v>2438</v>
      </c>
      <c r="N63" s="94" t="s">
        <v>2444</v>
      </c>
      <c r="O63" s="132" t="s">
        <v>2446</v>
      </c>
      <c r="P63" s="138"/>
      <c r="Q63" s="94" t="s">
        <v>2680</v>
      </c>
    </row>
    <row r="64" spans="1:17" ht="18" x14ac:dyDescent="0.25">
      <c r="A64" s="132" t="str">
        <f>VLOOKUP(E64,'LISTADO ATM'!$A$2:$C$901,3,0)</f>
        <v>DISTRITO NACIONAL</v>
      </c>
      <c r="B64" s="124" t="s">
        <v>2662</v>
      </c>
      <c r="C64" s="95">
        <v>44441.726631944446</v>
      </c>
      <c r="D64" s="95" t="s">
        <v>2174</v>
      </c>
      <c r="E64" s="124">
        <v>735</v>
      </c>
      <c r="F64" s="132" t="str">
        <f>VLOOKUP(E64,VIP!$A$2:$O15783,2,0)</f>
        <v>DRBR179</v>
      </c>
      <c r="G64" s="132" t="str">
        <f>VLOOKUP(E64,'LISTADO ATM'!$A$2:$B$900,2,0)</f>
        <v xml:space="preserve">ATM Oficina Independencia II  </v>
      </c>
      <c r="H64" s="132" t="str">
        <f>VLOOKUP(E64,VIP!$A$2:$O20744,7,FALSE)</f>
        <v>Si</v>
      </c>
      <c r="I64" s="132" t="str">
        <f>VLOOKUP(E64,VIP!$A$2:$O12709,8,FALSE)</f>
        <v>Si</v>
      </c>
      <c r="J64" s="132" t="str">
        <f>VLOOKUP(E64,VIP!$A$2:$O12659,8,FALSE)</f>
        <v>Si</v>
      </c>
      <c r="K64" s="132" t="str">
        <f>VLOOKUP(E64,VIP!$A$2:$O16233,6,0)</f>
        <v>NO</v>
      </c>
      <c r="L64" s="138" t="s">
        <v>2680</v>
      </c>
      <c r="M64" s="94" t="s">
        <v>2438</v>
      </c>
      <c r="N64" s="94" t="s">
        <v>2444</v>
      </c>
      <c r="O64" s="132" t="s">
        <v>2446</v>
      </c>
      <c r="P64" s="138"/>
      <c r="Q64" s="94" t="s">
        <v>2680</v>
      </c>
    </row>
    <row r="65" spans="1:17" ht="18" x14ac:dyDescent="0.25">
      <c r="A65" s="132" t="str">
        <f>VLOOKUP(E65,'LISTADO ATM'!$A$2:$C$901,3,0)</f>
        <v>DISTRITO NACIONAL</v>
      </c>
      <c r="B65" s="124" t="s">
        <v>2661</v>
      </c>
      <c r="C65" s="95">
        <v>44441.728460648148</v>
      </c>
      <c r="D65" s="95" t="s">
        <v>2174</v>
      </c>
      <c r="E65" s="124">
        <v>243</v>
      </c>
      <c r="F65" s="132" t="str">
        <f>VLOOKUP(E65,VIP!$A$2:$O15782,2,0)</f>
        <v>DRBR243</v>
      </c>
      <c r="G65" s="132" t="str">
        <f>VLOOKUP(E65,'LISTADO ATM'!$A$2:$B$900,2,0)</f>
        <v xml:space="preserve">ATM Autoservicio Plaza Central  </v>
      </c>
      <c r="H65" s="132" t="str">
        <f>VLOOKUP(E65,VIP!$A$2:$O20743,7,FALSE)</f>
        <v>Si</v>
      </c>
      <c r="I65" s="132" t="str">
        <f>VLOOKUP(E65,VIP!$A$2:$O12708,8,FALSE)</f>
        <v>Si</v>
      </c>
      <c r="J65" s="132" t="str">
        <f>VLOOKUP(E65,VIP!$A$2:$O12658,8,FALSE)</f>
        <v>Si</v>
      </c>
      <c r="K65" s="132" t="str">
        <f>VLOOKUP(E65,VIP!$A$2:$O16232,6,0)</f>
        <v>SI</v>
      </c>
      <c r="L65" s="138" t="s">
        <v>2680</v>
      </c>
      <c r="M65" s="94" t="s">
        <v>2438</v>
      </c>
      <c r="N65" s="94" t="s">
        <v>2444</v>
      </c>
      <c r="O65" s="132" t="s">
        <v>2446</v>
      </c>
      <c r="P65" s="138"/>
      <c r="Q65" s="94" t="s">
        <v>2680</v>
      </c>
    </row>
    <row r="66" spans="1:17" ht="18" x14ac:dyDescent="0.25">
      <c r="A66" s="132" t="str">
        <f>VLOOKUP(E66,'LISTADO ATM'!$A$2:$C$901,3,0)</f>
        <v>DISTRITO NACIONAL</v>
      </c>
      <c r="B66" s="124" t="s">
        <v>2659</v>
      </c>
      <c r="C66" s="95">
        <v>44441.732685185183</v>
      </c>
      <c r="D66" s="95" t="s">
        <v>2174</v>
      </c>
      <c r="E66" s="124">
        <v>958</v>
      </c>
      <c r="F66" s="132" t="str">
        <f>VLOOKUP(E66,VIP!$A$2:$O15780,2,0)</f>
        <v>DRBR958</v>
      </c>
      <c r="G66" s="132" t="str">
        <f>VLOOKUP(E66,'LISTADO ATM'!$A$2:$B$900,2,0)</f>
        <v xml:space="preserve">ATM Olé Aut. San Isidro </v>
      </c>
      <c r="H66" s="132" t="str">
        <f>VLOOKUP(E66,VIP!$A$2:$O20741,7,FALSE)</f>
        <v>Si</v>
      </c>
      <c r="I66" s="132" t="str">
        <f>VLOOKUP(E66,VIP!$A$2:$O12706,8,FALSE)</f>
        <v>Si</v>
      </c>
      <c r="J66" s="132" t="str">
        <f>VLOOKUP(E66,VIP!$A$2:$O12656,8,FALSE)</f>
        <v>Si</v>
      </c>
      <c r="K66" s="132" t="str">
        <f>VLOOKUP(E66,VIP!$A$2:$O16230,6,0)</f>
        <v>NO</v>
      </c>
      <c r="L66" s="138" t="s">
        <v>2680</v>
      </c>
      <c r="M66" s="94" t="s">
        <v>2438</v>
      </c>
      <c r="N66" s="94" t="s">
        <v>2444</v>
      </c>
      <c r="O66" s="132" t="s">
        <v>2446</v>
      </c>
      <c r="P66" s="138"/>
      <c r="Q66" s="94" t="s">
        <v>2680</v>
      </c>
    </row>
    <row r="67" spans="1:17" ht="18" x14ac:dyDescent="0.25">
      <c r="A67" s="132" t="str">
        <f>VLOOKUP(E67,'LISTADO ATM'!$A$2:$C$901,3,0)</f>
        <v>DISTRITO NACIONAL</v>
      </c>
      <c r="B67" s="124" t="s">
        <v>2656</v>
      </c>
      <c r="C67" s="95">
        <v>44441.735312500001</v>
      </c>
      <c r="D67" s="95" t="s">
        <v>2174</v>
      </c>
      <c r="E67" s="124">
        <v>264</v>
      </c>
      <c r="F67" s="132" t="str">
        <f>VLOOKUP(E67,VIP!$A$2:$O15777,2,0)</f>
        <v>DRBR264</v>
      </c>
      <c r="G67" s="132" t="str">
        <f>VLOOKUP(E67,'LISTADO ATM'!$A$2:$B$900,2,0)</f>
        <v xml:space="preserve">ATM S/M Nacional Independencia </v>
      </c>
      <c r="H67" s="132" t="str">
        <f>VLOOKUP(E67,VIP!$A$2:$O20738,7,FALSE)</f>
        <v>Si</v>
      </c>
      <c r="I67" s="132" t="str">
        <f>VLOOKUP(E67,VIP!$A$2:$O12703,8,FALSE)</f>
        <v>Si</v>
      </c>
      <c r="J67" s="132" t="str">
        <f>VLOOKUP(E67,VIP!$A$2:$O12653,8,FALSE)</f>
        <v>Si</v>
      </c>
      <c r="K67" s="132" t="str">
        <f>VLOOKUP(E67,VIP!$A$2:$O16227,6,0)</f>
        <v>SI</v>
      </c>
      <c r="L67" s="138" t="s">
        <v>2680</v>
      </c>
      <c r="M67" s="94" t="s">
        <v>2438</v>
      </c>
      <c r="N67" s="94" t="s">
        <v>2444</v>
      </c>
      <c r="O67" s="132" t="s">
        <v>2446</v>
      </c>
      <c r="P67" s="138"/>
      <c r="Q67" s="94" t="s">
        <v>2680</v>
      </c>
    </row>
    <row r="68" spans="1:17" ht="18" x14ac:dyDescent="0.25">
      <c r="A68" s="132" t="str">
        <f>VLOOKUP(E68,'LISTADO ATM'!$A$2:$C$901,3,0)</f>
        <v>NORTE</v>
      </c>
      <c r="B68" s="124" t="s">
        <v>2655</v>
      </c>
      <c r="C68" s="95">
        <v>44441.736701388887</v>
      </c>
      <c r="D68" s="95" t="s">
        <v>2175</v>
      </c>
      <c r="E68" s="124">
        <v>687</v>
      </c>
      <c r="F68" s="132" t="str">
        <f>VLOOKUP(E68,VIP!$A$2:$O15776,2,0)</f>
        <v>DRBR687</v>
      </c>
      <c r="G68" s="132" t="str">
        <f>VLOOKUP(E68,'LISTADO ATM'!$A$2:$B$900,2,0)</f>
        <v>ATM Oficina Monterrico II</v>
      </c>
      <c r="H68" s="132" t="str">
        <f>VLOOKUP(E68,VIP!$A$2:$O20737,7,FALSE)</f>
        <v>NO</v>
      </c>
      <c r="I68" s="132" t="str">
        <f>VLOOKUP(E68,VIP!$A$2:$O12702,8,FALSE)</f>
        <v>NO</v>
      </c>
      <c r="J68" s="132" t="str">
        <f>VLOOKUP(E68,VIP!$A$2:$O12652,8,FALSE)</f>
        <v>NO</v>
      </c>
      <c r="K68" s="132" t="str">
        <f>VLOOKUP(E68,VIP!$A$2:$O16226,6,0)</f>
        <v>SI</v>
      </c>
      <c r="L68" s="138" t="s">
        <v>2680</v>
      </c>
      <c r="M68" s="94" t="s">
        <v>2438</v>
      </c>
      <c r="N68" s="94" t="s">
        <v>2444</v>
      </c>
      <c r="O68" s="132" t="s">
        <v>2581</v>
      </c>
      <c r="P68" s="138"/>
      <c r="Q68" s="94" t="s">
        <v>2680</v>
      </c>
    </row>
    <row r="69" spans="1:17" ht="18" x14ac:dyDescent="0.25">
      <c r="A69" s="132" t="str">
        <f>VLOOKUP(E69,'LISTADO ATM'!$A$2:$C$901,3,0)</f>
        <v>DISTRITO NACIONAL</v>
      </c>
      <c r="B69" s="124" t="s">
        <v>2645</v>
      </c>
      <c r="C69" s="95">
        <v>44441.766770833332</v>
      </c>
      <c r="D69" s="95" t="s">
        <v>2174</v>
      </c>
      <c r="E69" s="124">
        <v>13</v>
      </c>
      <c r="F69" s="132" t="str">
        <f>VLOOKUP(E69,VIP!$A$2:$O15766,2,0)</f>
        <v>DRBR013</v>
      </c>
      <c r="G69" s="132" t="str">
        <f>VLOOKUP(E69,'LISTADO ATM'!$A$2:$B$900,2,0)</f>
        <v xml:space="preserve">ATM CDEEE </v>
      </c>
      <c r="H69" s="132" t="str">
        <f>VLOOKUP(E69,VIP!$A$2:$O20727,7,FALSE)</f>
        <v>Si</v>
      </c>
      <c r="I69" s="132" t="str">
        <f>VLOOKUP(E69,VIP!$A$2:$O12692,8,FALSE)</f>
        <v>Si</v>
      </c>
      <c r="J69" s="132" t="str">
        <f>VLOOKUP(E69,VIP!$A$2:$O12642,8,FALSE)</f>
        <v>Si</v>
      </c>
      <c r="K69" s="132" t="str">
        <f>VLOOKUP(E69,VIP!$A$2:$O16216,6,0)</f>
        <v>NO</v>
      </c>
      <c r="L69" s="138" t="s">
        <v>2680</v>
      </c>
      <c r="M69" s="94" t="s">
        <v>2438</v>
      </c>
      <c r="N69" s="94" t="s">
        <v>2444</v>
      </c>
      <c r="O69" s="132" t="s">
        <v>2446</v>
      </c>
      <c r="P69" s="138"/>
      <c r="Q69" s="94" t="s">
        <v>2680</v>
      </c>
    </row>
    <row r="70" spans="1:17" ht="18" x14ac:dyDescent="0.25">
      <c r="A70" s="132" t="str">
        <f>VLOOKUP(E70,'LISTADO ATM'!$A$2:$C$901,3,0)</f>
        <v>DISTRITO NACIONAL</v>
      </c>
      <c r="B70" s="124">
        <v>3336009175</v>
      </c>
      <c r="C70" s="95">
        <v>44440.180960648147</v>
      </c>
      <c r="D70" s="95" t="s">
        <v>2441</v>
      </c>
      <c r="E70" s="124">
        <v>147</v>
      </c>
      <c r="F70" s="132" t="str">
        <f>VLOOKUP(E70,VIP!$A$2:$O15598,2,0)</f>
        <v>DRBR147</v>
      </c>
      <c r="G70" s="132" t="str">
        <f>VLOOKUP(E70,'LISTADO ATM'!$A$2:$B$900,2,0)</f>
        <v xml:space="preserve">ATM Kiosco Megacentro I </v>
      </c>
      <c r="H70" s="132" t="str">
        <f>VLOOKUP(E70,VIP!$A$2:$O20559,7,FALSE)</f>
        <v>Si</v>
      </c>
      <c r="I70" s="132" t="str">
        <f>VLOOKUP(E70,VIP!$A$2:$O12524,8,FALSE)</f>
        <v>Si</v>
      </c>
      <c r="J70" s="132" t="str">
        <f>VLOOKUP(E70,VIP!$A$2:$O12474,8,FALSE)</f>
        <v>Si</v>
      </c>
      <c r="K70" s="132" t="str">
        <f>VLOOKUP(E70,VIP!$A$2:$O16048,6,0)</f>
        <v>NO</v>
      </c>
      <c r="L70" s="138" t="s">
        <v>2410</v>
      </c>
      <c r="M70" s="94" t="s">
        <v>2438</v>
      </c>
      <c r="N70" s="94" t="s">
        <v>2444</v>
      </c>
      <c r="O70" s="132" t="s">
        <v>2445</v>
      </c>
      <c r="P70" s="138"/>
      <c r="Q70" s="127" t="s">
        <v>2410</v>
      </c>
    </row>
    <row r="71" spans="1:17" ht="18" x14ac:dyDescent="0.25">
      <c r="A71" s="132" t="str">
        <f>VLOOKUP(E71,'LISTADO ATM'!$A$2:$C$901,3,0)</f>
        <v>DISTRITO NACIONAL</v>
      </c>
      <c r="B71" s="124">
        <v>3336009199</v>
      </c>
      <c r="C71" s="95">
        <v>44440.256249999999</v>
      </c>
      <c r="D71" s="95" t="s">
        <v>2441</v>
      </c>
      <c r="E71" s="124">
        <v>563</v>
      </c>
      <c r="F71" s="132" t="str">
        <f>VLOOKUP(E71,VIP!$A$2:$O15569,2,0)</f>
        <v>DRBR233</v>
      </c>
      <c r="G71" s="132" t="str">
        <f>VLOOKUP(E71,'LISTADO ATM'!$A$2:$B$900,2,0)</f>
        <v xml:space="preserve">ATM Base Aérea San Isidro </v>
      </c>
      <c r="H71" s="132" t="str">
        <f>VLOOKUP(E71,VIP!$A$2:$O20530,7,FALSE)</f>
        <v>Si</v>
      </c>
      <c r="I71" s="132" t="str">
        <f>VLOOKUP(E71,VIP!$A$2:$O12495,8,FALSE)</f>
        <v>Si</v>
      </c>
      <c r="J71" s="132" t="str">
        <f>VLOOKUP(E71,VIP!$A$2:$O12445,8,FALSE)</f>
        <v>Si</v>
      </c>
      <c r="K71" s="132" t="str">
        <f>VLOOKUP(E71,VIP!$A$2:$O16019,6,0)</f>
        <v>NO</v>
      </c>
      <c r="L71" s="138" t="s">
        <v>2410</v>
      </c>
      <c r="M71" s="94" t="s">
        <v>2438</v>
      </c>
      <c r="N71" s="94" t="s">
        <v>2444</v>
      </c>
      <c r="O71" s="132" t="s">
        <v>2445</v>
      </c>
      <c r="P71" s="138"/>
      <c r="Q71" s="127" t="s">
        <v>2410</v>
      </c>
    </row>
    <row r="72" spans="1:17" ht="18" x14ac:dyDescent="0.25">
      <c r="A72" s="132" t="str">
        <f>VLOOKUP(E72,'LISTADO ATM'!$A$2:$C$901,3,0)</f>
        <v>ESTE</v>
      </c>
      <c r="B72" s="124">
        <v>3336009841</v>
      </c>
      <c r="C72" s="95">
        <v>44440.415706018517</v>
      </c>
      <c r="D72" s="95" t="s">
        <v>2460</v>
      </c>
      <c r="E72" s="124">
        <v>429</v>
      </c>
      <c r="F72" s="132" t="str">
        <f>VLOOKUP(E72,VIP!$A$2:$O15712,2,0)</f>
        <v>DRBR429</v>
      </c>
      <c r="G72" s="132" t="str">
        <f>VLOOKUP(E72,'LISTADO ATM'!$A$2:$B$900,2,0)</f>
        <v xml:space="preserve">ATM Oficina Jumbo La Romana </v>
      </c>
      <c r="H72" s="132" t="str">
        <f>VLOOKUP(E72,VIP!$A$2:$O20673,7,FALSE)</f>
        <v>Si</v>
      </c>
      <c r="I72" s="132" t="str">
        <f>VLOOKUP(E72,VIP!$A$2:$O12638,8,FALSE)</f>
        <v>Si</v>
      </c>
      <c r="J72" s="132" t="str">
        <f>VLOOKUP(E72,VIP!$A$2:$O12588,8,FALSE)</f>
        <v>Si</v>
      </c>
      <c r="K72" s="132" t="str">
        <f>VLOOKUP(E72,VIP!$A$2:$O16162,6,0)</f>
        <v>NO</v>
      </c>
      <c r="L72" s="138" t="s">
        <v>2410</v>
      </c>
      <c r="M72" s="94" t="s">
        <v>2438</v>
      </c>
      <c r="N72" s="94" t="s">
        <v>2444</v>
      </c>
      <c r="O72" s="132" t="s">
        <v>2629</v>
      </c>
      <c r="P72" s="138"/>
      <c r="Q72" s="127" t="s">
        <v>2410</v>
      </c>
    </row>
    <row r="73" spans="1:17" ht="18" x14ac:dyDescent="0.25">
      <c r="A73" s="132" t="str">
        <f>VLOOKUP(E73,'LISTADO ATM'!$A$2:$C$901,3,0)</f>
        <v>DISTRITO NACIONAL</v>
      </c>
      <c r="B73" s="124">
        <v>3336010871</v>
      </c>
      <c r="C73" s="95">
        <v>44440.71025462963</v>
      </c>
      <c r="D73" s="95" t="s">
        <v>2441</v>
      </c>
      <c r="E73" s="124">
        <v>259</v>
      </c>
      <c r="F73" s="132" t="str">
        <f>VLOOKUP(E73,VIP!$A$2:$O15774,2,0)</f>
        <v>DRBR259</v>
      </c>
      <c r="G73" s="132" t="str">
        <f>VLOOKUP(E73,'LISTADO ATM'!$A$2:$B$900,2,0)</f>
        <v>ATM Senado de la Republica</v>
      </c>
      <c r="H73" s="132" t="str">
        <f>VLOOKUP(E73,VIP!$A$2:$O20735,7,FALSE)</f>
        <v>Si</v>
      </c>
      <c r="I73" s="132" t="str">
        <f>VLOOKUP(E73,VIP!$A$2:$O12700,8,FALSE)</f>
        <v>Si</v>
      </c>
      <c r="J73" s="132" t="str">
        <f>VLOOKUP(E73,VIP!$A$2:$O12650,8,FALSE)</f>
        <v>Si</v>
      </c>
      <c r="K73" s="132" t="str">
        <f>VLOOKUP(E73,VIP!$A$2:$O16224,6,0)</f>
        <v>NO</v>
      </c>
      <c r="L73" s="138" t="s">
        <v>2410</v>
      </c>
      <c r="M73" s="94" t="s">
        <v>2438</v>
      </c>
      <c r="N73" s="94" t="s">
        <v>2444</v>
      </c>
      <c r="O73" s="132" t="s">
        <v>2445</v>
      </c>
      <c r="P73" s="138"/>
      <c r="Q73" s="94" t="s">
        <v>2410</v>
      </c>
    </row>
    <row r="74" spans="1:17" ht="18" x14ac:dyDescent="0.25">
      <c r="A74" s="132" t="str">
        <f>VLOOKUP(E74,'LISTADO ATM'!$A$2:$C$901,3,0)</f>
        <v>DISTRITO NACIONAL</v>
      </c>
      <c r="B74" s="124">
        <v>3336011048</v>
      </c>
      <c r="C74" s="95">
        <v>44441.207395833335</v>
      </c>
      <c r="D74" s="95" t="s">
        <v>2460</v>
      </c>
      <c r="E74" s="124">
        <v>527</v>
      </c>
      <c r="F74" s="132" t="str">
        <f>VLOOKUP(E74,VIP!$A$2:$O15753,2,0)</f>
        <v>DRBR527</v>
      </c>
      <c r="G74" s="132" t="str">
        <f>VLOOKUP(E74,'LISTADO ATM'!$A$2:$B$900,2,0)</f>
        <v>ATM Oficina Zona Oriental II</v>
      </c>
      <c r="H74" s="132" t="str">
        <f>VLOOKUP(E74,VIP!$A$2:$O20714,7,FALSE)</f>
        <v>Si</v>
      </c>
      <c r="I74" s="132" t="str">
        <f>VLOOKUP(E74,VIP!$A$2:$O12679,8,FALSE)</f>
        <v>Si</v>
      </c>
      <c r="J74" s="132" t="str">
        <f>VLOOKUP(E74,VIP!$A$2:$O12629,8,FALSE)</f>
        <v>Si</v>
      </c>
      <c r="K74" s="132" t="str">
        <f>VLOOKUP(E74,VIP!$A$2:$O16203,6,0)</f>
        <v>SI</v>
      </c>
      <c r="L74" s="138" t="s">
        <v>2410</v>
      </c>
      <c r="M74" s="94" t="s">
        <v>2438</v>
      </c>
      <c r="N74" s="94" t="s">
        <v>2444</v>
      </c>
      <c r="O74" s="132" t="s">
        <v>2461</v>
      </c>
      <c r="P74" s="138"/>
      <c r="Q74" s="94" t="s">
        <v>2410</v>
      </c>
    </row>
    <row r="75" spans="1:17" ht="18" x14ac:dyDescent="0.25">
      <c r="A75" s="132" t="str">
        <f>VLOOKUP(E75,'LISTADO ATM'!$A$2:$C$901,3,0)</f>
        <v>DISTRITO NACIONAL</v>
      </c>
      <c r="B75" s="124" t="s">
        <v>2635</v>
      </c>
      <c r="C75" s="95">
        <v>44441.378668981481</v>
      </c>
      <c r="D75" s="95" t="s">
        <v>2441</v>
      </c>
      <c r="E75" s="124">
        <v>574</v>
      </c>
      <c r="F75" s="132" t="str">
        <f>VLOOKUP(E75,VIP!$A$2:$O15764,2,0)</f>
        <v>DRBR080</v>
      </c>
      <c r="G75" s="132" t="str">
        <f>VLOOKUP(E75,'LISTADO ATM'!$A$2:$B$900,2,0)</f>
        <v xml:space="preserve">ATM Club Obras Públicas </v>
      </c>
      <c r="H75" s="132" t="str">
        <f>VLOOKUP(E75,VIP!$A$2:$O20725,7,FALSE)</f>
        <v>Si</v>
      </c>
      <c r="I75" s="132" t="str">
        <f>VLOOKUP(E75,VIP!$A$2:$O12690,8,FALSE)</f>
        <v>Si</v>
      </c>
      <c r="J75" s="132" t="str">
        <f>VLOOKUP(E75,VIP!$A$2:$O12640,8,FALSE)</f>
        <v>Si</v>
      </c>
      <c r="K75" s="132" t="str">
        <f>VLOOKUP(E75,VIP!$A$2:$O16214,6,0)</f>
        <v>NO</v>
      </c>
      <c r="L75" s="138" t="s">
        <v>2410</v>
      </c>
      <c r="M75" s="94" t="s">
        <v>2438</v>
      </c>
      <c r="N75" s="94" t="s">
        <v>2444</v>
      </c>
      <c r="O75" s="132" t="s">
        <v>2445</v>
      </c>
      <c r="P75" s="138"/>
      <c r="Q75" s="94" t="s">
        <v>2410</v>
      </c>
    </row>
    <row r="76" spans="1:17" ht="18" x14ac:dyDescent="0.25">
      <c r="A76" s="132" t="str">
        <f>VLOOKUP(E76,'LISTADO ATM'!$A$2:$C$901,3,0)</f>
        <v>DISTRITO NACIONAL</v>
      </c>
      <c r="B76" s="124">
        <v>3336011682</v>
      </c>
      <c r="C76" s="95">
        <v>44441.506678240738</v>
      </c>
      <c r="D76" s="95" t="s">
        <v>2460</v>
      </c>
      <c r="E76" s="124">
        <v>24</v>
      </c>
      <c r="F76" s="132" t="str">
        <f>VLOOKUP(E76,VIP!$A$2:$O15784,2,0)</f>
        <v>DRBR024</v>
      </c>
      <c r="G76" s="132" t="str">
        <f>VLOOKUP(E76,'LISTADO ATM'!$A$2:$B$900,2,0)</f>
        <v xml:space="preserve">ATM Oficina Eusebio Manzueta </v>
      </c>
      <c r="H76" s="132" t="str">
        <f>VLOOKUP(E76,VIP!$A$2:$O20745,7,FALSE)</f>
        <v>No</v>
      </c>
      <c r="I76" s="132" t="str">
        <f>VLOOKUP(E76,VIP!$A$2:$O12710,8,FALSE)</f>
        <v>No</v>
      </c>
      <c r="J76" s="132" t="str">
        <f>VLOOKUP(E76,VIP!$A$2:$O12660,8,FALSE)</f>
        <v>No</v>
      </c>
      <c r="K76" s="132" t="str">
        <f>VLOOKUP(E76,VIP!$A$2:$O16234,6,0)</f>
        <v>NO</v>
      </c>
      <c r="L76" s="138" t="s">
        <v>2410</v>
      </c>
      <c r="M76" s="94" t="s">
        <v>2438</v>
      </c>
      <c r="N76" s="94" t="s">
        <v>2444</v>
      </c>
      <c r="O76" s="132" t="s">
        <v>2629</v>
      </c>
      <c r="P76" s="138"/>
      <c r="Q76" s="94" t="s">
        <v>2410</v>
      </c>
    </row>
    <row r="77" spans="1:17" ht="18" x14ac:dyDescent="0.25">
      <c r="A77" s="132" t="str">
        <f>VLOOKUP(E77,'LISTADO ATM'!$A$2:$C$901,3,0)</f>
        <v>DISTRITO NACIONAL</v>
      </c>
      <c r="B77" s="124">
        <v>3336012001</v>
      </c>
      <c r="C77" s="95">
        <v>44441.561909722222</v>
      </c>
      <c r="D77" s="95" t="s">
        <v>2460</v>
      </c>
      <c r="E77" s="124">
        <v>722</v>
      </c>
      <c r="F77" s="132" t="str">
        <f>VLOOKUP(E77,VIP!$A$2:$O15772,2,0)</f>
        <v>DRBR393</v>
      </c>
      <c r="G77" s="132" t="str">
        <f>VLOOKUP(E77,'LISTADO ATM'!$A$2:$B$900,2,0)</f>
        <v xml:space="preserve">ATM Oficina Charles de Gaulle III </v>
      </c>
      <c r="H77" s="132" t="str">
        <f>VLOOKUP(E77,VIP!$A$2:$O20733,7,FALSE)</f>
        <v>Si</v>
      </c>
      <c r="I77" s="132" t="str">
        <f>VLOOKUP(E77,VIP!$A$2:$O12698,8,FALSE)</f>
        <v>Si</v>
      </c>
      <c r="J77" s="132" t="str">
        <f>VLOOKUP(E77,VIP!$A$2:$O12648,8,FALSE)</f>
        <v>Si</v>
      </c>
      <c r="K77" s="132" t="str">
        <f>VLOOKUP(E77,VIP!$A$2:$O16222,6,0)</f>
        <v>SI</v>
      </c>
      <c r="L77" s="138" t="s">
        <v>2410</v>
      </c>
      <c r="M77" s="94" t="s">
        <v>2438</v>
      </c>
      <c r="N77" s="94" t="s">
        <v>2444</v>
      </c>
      <c r="O77" s="132" t="s">
        <v>2629</v>
      </c>
      <c r="P77" s="138"/>
      <c r="Q77" s="94" t="s">
        <v>2410</v>
      </c>
    </row>
    <row r="78" spans="1:17" ht="18" x14ac:dyDescent="0.25">
      <c r="A78" s="132" t="str">
        <f>VLOOKUP(E78,'LISTADO ATM'!$A$2:$C$901,3,0)</f>
        <v>ESTE</v>
      </c>
      <c r="B78" s="124">
        <v>3336012045</v>
      </c>
      <c r="C78" s="95">
        <v>44441.578333333331</v>
      </c>
      <c r="D78" s="95" t="s">
        <v>2441</v>
      </c>
      <c r="E78" s="124">
        <v>963</v>
      </c>
      <c r="F78" s="132" t="str">
        <f>VLOOKUP(E78,VIP!$A$2:$O15761,2,0)</f>
        <v>DRBR963</v>
      </c>
      <c r="G78" s="132" t="str">
        <f>VLOOKUP(E78,'LISTADO ATM'!$A$2:$B$900,2,0)</f>
        <v xml:space="preserve">ATM Multiplaza La Romana </v>
      </c>
      <c r="H78" s="132" t="str">
        <f>VLOOKUP(E78,VIP!$A$2:$O20722,7,FALSE)</f>
        <v>Si</v>
      </c>
      <c r="I78" s="132" t="str">
        <f>VLOOKUP(E78,VIP!$A$2:$O12687,8,FALSE)</f>
        <v>Si</v>
      </c>
      <c r="J78" s="132" t="str">
        <f>VLOOKUP(E78,VIP!$A$2:$O12637,8,FALSE)</f>
        <v>Si</v>
      </c>
      <c r="K78" s="132" t="str">
        <f>VLOOKUP(E78,VIP!$A$2:$O16211,6,0)</f>
        <v>NO</v>
      </c>
      <c r="L78" s="138" t="s">
        <v>2410</v>
      </c>
      <c r="M78" s="94" t="s">
        <v>2438</v>
      </c>
      <c r="N78" s="94" t="s">
        <v>2444</v>
      </c>
      <c r="O78" s="132" t="s">
        <v>2445</v>
      </c>
      <c r="P78" s="138"/>
      <c r="Q78" s="94" t="s">
        <v>2410</v>
      </c>
    </row>
    <row r="79" spans="1:17" ht="18" x14ac:dyDescent="0.25">
      <c r="A79" s="132" t="str">
        <f>VLOOKUP(E79,'LISTADO ATM'!$A$2:$C$901,3,0)</f>
        <v>DISTRITO NACIONAL</v>
      </c>
      <c r="B79" s="124" t="s">
        <v>2677</v>
      </c>
      <c r="C79" s="95">
        <v>44441.617326388892</v>
      </c>
      <c r="D79" s="95" t="s">
        <v>2441</v>
      </c>
      <c r="E79" s="124">
        <v>493</v>
      </c>
      <c r="F79" s="132" t="str">
        <f>VLOOKUP(E79,VIP!$A$2:$O15799,2,0)</f>
        <v>DRBR493</v>
      </c>
      <c r="G79" s="132" t="str">
        <f>VLOOKUP(E79,'LISTADO ATM'!$A$2:$B$900,2,0)</f>
        <v xml:space="preserve">ATM Oficina Haina Occidental II </v>
      </c>
      <c r="H79" s="132" t="str">
        <f>VLOOKUP(E79,VIP!$A$2:$O20760,7,FALSE)</f>
        <v>Si</v>
      </c>
      <c r="I79" s="132" t="str">
        <f>VLOOKUP(E79,VIP!$A$2:$O12725,8,FALSE)</f>
        <v>Si</v>
      </c>
      <c r="J79" s="132" t="str">
        <f>VLOOKUP(E79,VIP!$A$2:$O12675,8,FALSE)</f>
        <v>Si</v>
      </c>
      <c r="K79" s="132" t="str">
        <f>VLOOKUP(E79,VIP!$A$2:$O16249,6,0)</f>
        <v>NO</v>
      </c>
      <c r="L79" s="138" t="s">
        <v>2410</v>
      </c>
      <c r="M79" s="94" t="s">
        <v>2438</v>
      </c>
      <c r="N79" s="94" t="s">
        <v>2444</v>
      </c>
      <c r="O79" s="132" t="s">
        <v>2445</v>
      </c>
      <c r="P79" s="138"/>
      <c r="Q79" s="94" t="s">
        <v>2410</v>
      </c>
    </row>
    <row r="80" spans="1:17" ht="18" x14ac:dyDescent="0.25">
      <c r="A80" s="132" t="str">
        <f>VLOOKUP(E80,'LISTADO ATM'!$A$2:$C$901,3,0)</f>
        <v>SUR</v>
      </c>
      <c r="B80" s="124" t="s">
        <v>2672</v>
      </c>
      <c r="C80" s="95">
        <v>44441.671284722222</v>
      </c>
      <c r="D80" s="95" t="s">
        <v>2441</v>
      </c>
      <c r="E80" s="124">
        <v>84</v>
      </c>
      <c r="F80" s="132" t="str">
        <f>VLOOKUP(E80,VIP!$A$2:$O15794,2,0)</f>
        <v>DRBR084</v>
      </c>
      <c r="G80" s="132" t="str">
        <f>VLOOKUP(E80,'LISTADO ATM'!$A$2:$B$900,2,0)</f>
        <v xml:space="preserve">ATM Oficina Multicentro Sirena San Cristóbal </v>
      </c>
      <c r="H80" s="132" t="str">
        <f>VLOOKUP(E80,VIP!$A$2:$O20755,7,FALSE)</f>
        <v>Si</v>
      </c>
      <c r="I80" s="132" t="str">
        <f>VLOOKUP(E80,VIP!$A$2:$O12720,8,FALSE)</f>
        <v>Si</v>
      </c>
      <c r="J80" s="132" t="str">
        <f>VLOOKUP(E80,VIP!$A$2:$O12670,8,FALSE)</f>
        <v>Si</v>
      </c>
      <c r="K80" s="132" t="str">
        <f>VLOOKUP(E80,VIP!$A$2:$O16244,6,0)</f>
        <v>SI</v>
      </c>
      <c r="L80" s="138" t="s">
        <v>2410</v>
      </c>
      <c r="M80" s="94" t="s">
        <v>2438</v>
      </c>
      <c r="N80" s="94" t="s">
        <v>2444</v>
      </c>
      <c r="O80" s="132" t="s">
        <v>2445</v>
      </c>
      <c r="P80" s="138"/>
      <c r="Q80" s="94" t="s">
        <v>2410</v>
      </c>
    </row>
    <row r="81" spans="1:17" ht="18" x14ac:dyDescent="0.25">
      <c r="A81" s="132" t="str">
        <f>VLOOKUP(E81,'LISTADO ATM'!$A$2:$C$901,3,0)</f>
        <v>ESTE</v>
      </c>
      <c r="B81" s="124" t="s">
        <v>2671</v>
      </c>
      <c r="C81" s="95">
        <v>44441.677361111113</v>
      </c>
      <c r="D81" s="95" t="s">
        <v>2441</v>
      </c>
      <c r="E81" s="124">
        <v>480</v>
      </c>
      <c r="F81" s="132" t="str">
        <f>VLOOKUP(E81,VIP!$A$2:$O15792,2,0)</f>
        <v>DRBR480</v>
      </c>
      <c r="G81" s="132" t="str">
        <f>VLOOKUP(E81,'LISTADO ATM'!$A$2:$B$900,2,0)</f>
        <v>ATM UNP Farmaconal Higuey</v>
      </c>
      <c r="H81" s="132" t="str">
        <f>VLOOKUP(E81,VIP!$A$2:$O20753,7,FALSE)</f>
        <v>N/A</v>
      </c>
      <c r="I81" s="132" t="str">
        <f>VLOOKUP(E81,VIP!$A$2:$O12718,8,FALSE)</f>
        <v>N/A</v>
      </c>
      <c r="J81" s="132" t="str">
        <f>VLOOKUP(E81,VIP!$A$2:$O12668,8,FALSE)</f>
        <v>N/A</v>
      </c>
      <c r="K81" s="132" t="str">
        <f>VLOOKUP(E81,VIP!$A$2:$O16242,6,0)</f>
        <v>N/A</v>
      </c>
      <c r="L81" s="138" t="s">
        <v>2410</v>
      </c>
      <c r="M81" s="94" t="s">
        <v>2438</v>
      </c>
      <c r="N81" s="94" t="s">
        <v>2444</v>
      </c>
      <c r="O81" s="132" t="s">
        <v>2445</v>
      </c>
      <c r="P81" s="138"/>
      <c r="Q81" s="94" t="s">
        <v>2410</v>
      </c>
    </row>
    <row r="82" spans="1:17" ht="18" x14ac:dyDescent="0.25">
      <c r="A82" s="132" t="str">
        <f>VLOOKUP(E82,'LISTADO ATM'!$A$2:$C$901,3,0)</f>
        <v>DISTRITO NACIONAL</v>
      </c>
      <c r="B82" s="124" t="s">
        <v>2668</v>
      </c>
      <c r="C82" s="95">
        <v>44441.687569444446</v>
      </c>
      <c r="D82" s="95" t="s">
        <v>2441</v>
      </c>
      <c r="E82" s="124">
        <v>507</v>
      </c>
      <c r="F82" s="132" t="str">
        <f>VLOOKUP(E82,VIP!$A$2:$O15789,2,0)</f>
        <v>DRBR507</v>
      </c>
      <c r="G82" s="132" t="str">
        <f>VLOOKUP(E82,'LISTADO ATM'!$A$2:$B$900,2,0)</f>
        <v>ATM Estación Sigma Boca Chica</v>
      </c>
      <c r="H82" s="132" t="str">
        <f>VLOOKUP(E82,VIP!$A$2:$O20750,7,FALSE)</f>
        <v>Si</v>
      </c>
      <c r="I82" s="132" t="str">
        <f>VLOOKUP(E82,VIP!$A$2:$O12715,8,FALSE)</f>
        <v>Si</v>
      </c>
      <c r="J82" s="132" t="str">
        <f>VLOOKUP(E82,VIP!$A$2:$O12665,8,FALSE)</f>
        <v>Si</v>
      </c>
      <c r="K82" s="132" t="str">
        <f>VLOOKUP(E82,VIP!$A$2:$O16239,6,0)</f>
        <v>NO</v>
      </c>
      <c r="L82" s="138" t="s">
        <v>2410</v>
      </c>
      <c r="M82" s="94" t="s">
        <v>2438</v>
      </c>
      <c r="N82" s="94" t="s">
        <v>2444</v>
      </c>
      <c r="O82" s="132" t="s">
        <v>2445</v>
      </c>
      <c r="P82" s="138"/>
      <c r="Q82" s="94" t="s">
        <v>2410</v>
      </c>
    </row>
    <row r="83" spans="1:17" ht="18" x14ac:dyDescent="0.25">
      <c r="A83" s="132" t="str">
        <f>VLOOKUP(E83,'LISTADO ATM'!$A$2:$C$901,3,0)</f>
        <v>NORTE</v>
      </c>
      <c r="B83" s="124" t="s">
        <v>2666</v>
      </c>
      <c r="C83" s="95">
        <v>44441.689745370371</v>
      </c>
      <c r="D83" s="95" t="s">
        <v>2460</v>
      </c>
      <c r="E83" s="124">
        <v>950</v>
      </c>
      <c r="F83" s="132" t="str">
        <f>VLOOKUP(E83,VIP!$A$2:$O15787,2,0)</f>
        <v>DRBR12G</v>
      </c>
      <c r="G83" s="132" t="str">
        <f>VLOOKUP(E83,'LISTADO ATM'!$A$2:$B$900,2,0)</f>
        <v xml:space="preserve">ATM Oficina Monterrico </v>
      </c>
      <c r="H83" s="132" t="str">
        <f>VLOOKUP(E83,VIP!$A$2:$O20748,7,FALSE)</f>
        <v>Si</v>
      </c>
      <c r="I83" s="132" t="str">
        <f>VLOOKUP(E83,VIP!$A$2:$O12713,8,FALSE)</f>
        <v>Si</v>
      </c>
      <c r="J83" s="132" t="str">
        <f>VLOOKUP(E83,VIP!$A$2:$O12663,8,FALSE)</f>
        <v>Si</v>
      </c>
      <c r="K83" s="132" t="str">
        <f>VLOOKUP(E83,VIP!$A$2:$O16237,6,0)</f>
        <v>SI</v>
      </c>
      <c r="L83" s="138" t="s">
        <v>2410</v>
      </c>
      <c r="M83" s="94" t="s">
        <v>2438</v>
      </c>
      <c r="N83" s="94" t="s">
        <v>2444</v>
      </c>
      <c r="O83" s="132" t="s">
        <v>2629</v>
      </c>
      <c r="P83" s="138"/>
      <c r="Q83" s="94" t="s">
        <v>2410</v>
      </c>
    </row>
    <row r="84" spans="1:17" ht="18" x14ac:dyDescent="0.25">
      <c r="A84" s="132" t="str">
        <f>VLOOKUP(E84,'LISTADO ATM'!$A$2:$C$901,3,0)</f>
        <v>DISTRITO NACIONAL</v>
      </c>
      <c r="B84" s="124" t="s">
        <v>2664</v>
      </c>
      <c r="C84" s="95">
        <v>44441.712581018517</v>
      </c>
      <c r="D84" s="95" t="s">
        <v>2460</v>
      </c>
      <c r="E84" s="124">
        <v>516</v>
      </c>
      <c r="F84" s="132" t="str">
        <f>VLOOKUP(E84,VIP!$A$2:$O15785,2,0)</f>
        <v>DRBR516</v>
      </c>
      <c r="G84" s="132" t="str">
        <f>VLOOKUP(E84,'LISTADO ATM'!$A$2:$B$900,2,0)</f>
        <v xml:space="preserve">ATM Oficina Gascue </v>
      </c>
      <c r="H84" s="132" t="str">
        <f>VLOOKUP(E84,VIP!$A$2:$O20746,7,FALSE)</f>
        <v>Si</v>
      </c>
      <c r="I84" s="132" t="str">
        <f>VLOOKUP(E84,VIP!$A$2:$O12711,8,FALSE)</f>
        <v>Si</v>
      </c>
      <c r="J84" s="132" t="str">
        <f>VLOOKUP(E84,VIP!$A$2:$O12661,8,FALSE)</f>
        <v>Si</v>
      </c>
      <c r="K84" s="132" t="str">
        <f>VLOOKUP(E84,VIP!$A$2:$O16235,6,0)</f>
        <v>SI</v>
      </c>
      <c r="L84" s="138" t="s">
        <v>2410</v>
      </c>
      <c r="M84" s="94" t="s">
        <v>2438</v>
      </c>
      <c r="N84" s="94" t="s">
        <v>2444</v>
      </c>
      <c r="O84" s="132" t="s">
        <v>2627</v>
      </c>
      <c r="P84" s="138"/>
      <c r="Q84" s="94" t="s">
        <v>2410</v>
      </c>
    </row>
    <row r="85" spans="1:17" ht="18" x14ac:dyDescent="0.25">
      <c r="A85" s="132" t="str">
        <f>VLOOKUP(E85,'LISTADO ATM'!$A$2:$C$901,3,0)</f>
        <v>DISTRITO NACIONAL</v>
      </c>
      <c r="B85" s="124" t="s">
        <v>2663</v>
      </c>
      <c r="C85" s="95">
        <v>44441.714780092596</v>
      </c>
      <c r="D85" s="95" t="s">
        <v>2441</v>
      </c>
      <c r="E85" s="124">
        <v>461</v>
      </c>
      <c r="F85" s="132" t="str">
        <f>VLOOKUP(E85,VIP!$A$2:$O15784,2,0)</f>
        <v>DRBR461</v>
      </c>
      <c r="G85" s="132" t="str">
        <f>VLOOKUP(E85,'LISTADO ATM'!$A$2:$B$900,2,0)</f>
        <v xml:space="preserve">ATM Autobanco Sarasota I </v>
      </c>
      <c r="H85" s="132" t="str">
        <f>VLOOKUP(E85,VIP!$A$2:$O20745,7,FALSE)</f>
        <v>Si</v>
      </c>
      <c r="I85" s="132" t="str">
        <f>VLOOKUP(E85,VIP!$A$2:$O12710,8,FALSE)</f>
        <v>Si</v>
      </c>
      <c r="J85" s="132" t="str">
        <f>VLOOKUP(E85,VIP!$A$2:$O12660,8,FALSE)</f>
        <v>Si</v>
      </c>
      <c r="K85" s="132" t="str">
        <f>VLOOKUP(E85,VIP!$A$2:$O16234,6,0)</f>
        <v>SI</v>
      </c>
      <c r="L85" s="138" t="s">
        <v>2410</v>
      </c>
      <c r="M85" s="94" t="s">
        <v>2438</v>
      </c>
      <c r="N85" s="94" t="s">
        <v>2444</v>
      </c>
      <c r="O85" s="132" t="s">
        <v>2445</v>
      </c>
      <c r="P85" s="138"/>
      <c r="Q85" s="94" t="s">
        <v>2410</v>
      </c>
    </row>
    <row r="86" spans="1:17" ht="18" x14ac:dyDescent="0.25">
      <c r="A86" s="132" t="str">
        <f>VLOOKUP(E86,'LISTADO ATM'!$A$2:$C$901,3,0)</f>
        <v>NORTE</v>
      </c>
      <c r="B86" s="124" t="s">
        <v>2642</v>
      </c>
      <c r="C86" s="95">
        <v>44441.773518518516</v>
      </c>
      <c r="D86" s="95" t="s">
        <v>2460</v>
      </c>
      <c r="E86" s="124">
        <v>256</v>
      </c>
      <c r="F86" s="132" t="str">
        <f>VLOOKUP(E86,VIP!$A$2:$O15763,2,0)</f>
        <v>DRBR256</v>
      </c>
      <c r="G86" s="132" t="str">
        <f>VLOOKUP(E86,'LISTADO ATM'!$A$2:$B$900,2,0)</f>
        <v xml:space="preserve">ATM Oficina Licey Al Medio </v>
      </c>
      <c r="H86" s="132" t="str">
        <f>VLOOKUP(E86,VIP!$A$2:$O20724,7,FALSE)</f>
        <v>Si</v>
      </c>
      <c r="I86" s="132" t="str">
        <f>VLOOKUP(E86,VIP!$A$2:$O12689,8,FALSE)</f>
        <v>Si</v>
      </c>
      <c r="J86" s="132" t="str">
        <f>VLOOKUP(E86,VIP!$A$2:$O12639,8,FALSE)</f>
        <v>Si</v>
      </c>
      <c r="K86" s="132" t="str">
        <f>VLOOKUP(E86,VIP!$A$2:$O16213,6,0)</f>
        <v>NO</v>
      </c>
      <c r="L86" s="138" t="s">
        <v>2410</v>
      </c>
      <c r="M86" s="94" t="s">
        <v>2438</v>
      </c>
      <c r="N86" s="94" t="s">
        <v>2444</v>
      </c>
      <c r="O86" s="132" t="s">
        <v>2627</v>
      </c>
      <c r="P86" s="138"/>
      <c r="Q86" s="94" t="s">
        <v>2410</v>
      </c>
    </row>
    <row r="87" spans="1:17" ht="18" x14ac:dyDescent="0.25">
      <c r="A87" s="132" t="str">
        <f>VLOOKUP(E87,'LISTADO ATM'!$A$2:$C$901,3,0)</f>
        <v>NORTE</v>
      </c>
      <c r="B87" s="124" t="s">
        <v>2639</v>
      </c>
      <c r="C87" s="95">
        <v>44441.792604166665</v>
      </c>
      <c r="D87" s="95" t="s">
        <v>2623</v>
      </c>
      <c r="E87" s="124">
        <v>40</v>
      </c>
      <c r="F87" s="132" t="str">
        <f>VLOOKUP(E87,VIP!$A$2:$O15760,2,0)</f>
        <v>DRBR040</v>
      </c>
      <c r="G87" s="132" t="str">
        <f>VLOOKUP(E87,'LISTADO ATM'!$A$2:$B$900,2,0)</f>
        <v xml:space="preserve">ATM Oficina El Puñal </v>
      </c>
      <c r="H87" s="132" t="str">
        <f>VLOOKUP(E87,VIP!$A$2:$O20721,7,FALSE)</f>
        <v>Si</v>
      </c>
      <c r="I87" s="132" t="str">
        <f>VLOOKUP(E87,VIP!$A$2:$O12686,8,FALSE)</f>
        <v>Si</v>
      </c>
      <c r="J87" s="132" t="str">
        <f>VLOOKUP(E87,VIP!$A$2:$O12636,8,FALSE)</f>
        <v>Si</v>
      </c>
      <c r="K87" s="132" t="str">
        <f>VLOOKUP(E87,VIP!$A$2:$O16210,6,0)</f>
        <v>NO</v>
      </c>
      <c r="L87" s="138" t="s">
        <v>2410</v>
      </c>
      <c r="M87" s="94" t="s">
        <v>2438</v>
      </c>
      <c r="N87" s="94" t="s">
        <v>2444</v>
      </c>
      <c r="O87" s="132" t="s">
        <v>2624</v>
      </c>
      <c r="P87" s="138"/>
      <c r="Q87" s="94" t="s">
        <v>2410</v>
      </c>
    </row>
    <row r="88" spans="1:17" ht="18" x14ac:dyDescent="0.25">
      <c r="A88" s="132" t="str">
        <f>VLOOKUP(E88,'LISTADO ATM'!$A$2:$C$901,3,0)</f>
        <v>NORTE</v>
      </c>
      <c r="B88" s="124" t="s">
        <v>2694</v>
      </c>
      <c r="C88" s="95">
        <v>44441.832754629628</v>
      </c>
      <c r="D88" s="95" t="s">
        <v>2623</v>
      </c>
      <c r="E88" s="124">
        <v>740</v>
      </c>
      <c r="F88" s="132" t="str">
        <f>VLOOKUP(E88,VIP!$A$2:$O15773,2,0)</f>
        <v>DRBR109</v>
      </c>
      <c r="G88" s="132" t="str">
        <f>VLOOKUP(E88,'LISTADO ATM'!$A$2:$B$900,2,0)</f>
        <v xml:space="preserve">ATM EDENORTE (Santiago) </v>
      </c>
      <c r="H88" s="132" t="str">
        <f>VLOOKUP(E88,VIP!$A$2:$O20734,7,FALSE)</f>
        <v>Si</v>
      </c>
      <c r="I88" s="132" t="str">
        <f>VLOOKUP(E88,VIP!$A$2:$O12699,8,FALSE)</f>
        <v>Si</v>
      </c>
      <c r="J88" s="132" t="str">
        <f>VLOOKUP(E88,VIP!$A$2:$O12649,8,FALSE)</f>
        <v>Si</v>
      </c>
      <c r="K88" s="132" t="str">
        <f>VLOOKUP(E88,VIP!$A$2:$O16223,6,0)</f>
        <v>NO</v>
      </c>
      <c r="L88" s="138" t="s">
        <v>2410</v>
      </c>
      <c r="M88" s="94" t="s">
        <v>2438</v>
      </c>
      <c r="N88" s="94" t="s">
        <v>2444</v>
      </c>
      <c r="O88" s="132" t="s">
        <v>2624</v>
      </c>
      <c r="P88" s="138"/>
      <c r="Q88" s="94" t="s">
        <v>2410</v>
      </c>
    </row>
    <row r="89" spans="1:17" ht="18" x14ac:dyDescent="0.25">
      <c r="A89" s="132" t="str">
        <f>VLOOKUP(E89,'LISTADO ATM'!$A$2:$C$901,3,0)</f>
        <v>NORTE</v>
      </c>
      <c r="B89" s="124" t="s">
        <v>2690</v>
      </c>
      <c r="C89" s="95">
        <v>44441.867395833331</v>
      </c>
      <c r="D89" s="95" t="s">
        <v>2623</v>
      </c>
      <c r="E89" s="124">
        <v>633</v>
      </c>
      <c r="F89" s="132" t="str">
        <f>VLOOKUP(E89,VIP!$A$2:$O15769,2,0)</f>
        <v>DRBR260</v>
      </c>
      <c r="G89" s="132" t="str">
        <f>VLOOKUP(E89,'LISTADO ATM'!$A$2:$B$900,2,0)</f>
        <v xml:space="preserve">ATM Autobanco Las Colinas </v>
      </c>
      <c r="H89" s="132" t="str">
        <f>VLOOKUP(E89,VIP!$A$2:$O20730,7,FALSE)</f>
        <v>Si</v>
      </c>
      <c r="I89" s="132" t="str">
        <f>VLOOKUP(E89,VIP!$A$2:$O12695,8,FALSE)</f>
        <v>Si</v>
      </c>
      <c r="J89" s="132" t="str">
        <f>VLOOKUP(E89,VIP!$A$2:$O12645,8,FALSE)</f>
        <v>Si</v>
      </c>
      <c r="K89" s="132" t="str">
        <f>VLOOKUP(E89,VIP!$A$2:$O16219,6,0)</f>
        <v>SI</v>
      </c>
      <c r="L89" s="138" t="s">
        <v>2410</v>
      </c>
      <c r="M89" s="94" t="s">
        <v>2438</v>
      </c>
      <c r="N89" s="94" t="s">
        <v>2444</v>
      </c>
      <c r="O89" s="132" t="s">
        <v>2624</v>
      </c>
      <c r="P89" s="138"/>
      <c r="Q89" s="94" t="s">
        <v>2410</v>
      </c>
    </row>
    <row r="90" spans="1:17" ht="18" x14ac:dyDescent="0.25">
      <c r="A90" s="132" t="str">
        <f>VLOOKUP(E90,'LISTADO ATM'!$A$2:$C$901,3,0)</f>
        <v>NORTE</v>
      </c>
      <c r="B90" s="124" t="s">
        <v>2688</v>
      </c>
      <c r="C90" s="95">
        <v>44441.872037037036</v>
      </c>
      <c r="D90" s="95" t="s">
        <v>2623</v>
      </c>
      <c r="E90" s="124">
        <v>22</v>
      </c>
      <c r="F90" s="132" t="str">
        <f>VLOOKUP(E90,VIP!$A$2:$O15767,2,0)</f>
        <v>DRBR813</v>
      </c>
      <c r="G90" s="132" t="str">
        <f>VLOOKUP(E90,'LISTADO ATM'!$A$2:$B$900,2,0)</f>
        <v>ATM S/M Olimpico (Santiago)</v>
      </c>
      <c r="H90" s="132" t="str">
        <f>VLOOKUP(E90,VIP!$A$2:$O20728,7,FALSE)</f>
        <v>Si</v>
      </c>
      <c r="I90" s="132" t="str">
        <f>VLOOKUP(E90,VIP!$A$2:$O12693,8,FALSE)</f>
        <v>Si</v>
      </c>
      <c r="J90" s="132" t="str">
        <f>VLOOKUP(E90,VIP!$A$2:$O12643,8,FALSE)</f>
        <v>Si</v>
      </c>
      <c r="K90" s="132" t="str">
        <f>VLOOKUP(E90,VIP!$A$2:$O16217,6,0)</f>
        <v>NO</v>
      </c>
      <c r="L90" s="138" t="s">
        <v>2410</v>
      </c>
      <c r="M90" s="94" t="s">
        <v>2438</v>
      </c>
      <c r="N90" s="94" t="s">
        <v>2444</v>
      </c>
      <c r="O90" s="132" t="s">
        <v>2624</v>
      </c>
      <c r="P90" s="138"/>
      <c r="Q90" s="94" t="s">
        <v>2410</v>
      </c>
    </row>
    <row r="91" spans="1:17" ht="18" x14ac:dyDescent="0.25">
      <c r="A91" s="132" t="str">
        <f>VLOOKUP(E91,'LISTADO ATM'!$A$2:$C$901,3,0)</f>
        <v>DISTRITO NACIONAL</v>
      </c>
      <c r="B91" s="124" t="s">
        <v>2687</v>
      </c>
      <c r="C91" s="95">
        <v>44441.876307870371</v>
      </c>
      <c r="D91" s="95" t="s">
        <v>2441</v>
      </c>
      <c r="E91" s="124">
        <v>769</v>
      </c>
      <c r="F91" s="132" t="str">
        <f>VLOOKUP(E91,VIP!$A$2:$O15766,2,0)</f>
        <v>DRBR769</v>
      </c>
      <c r="G91" s="132" t="str">
        <f>VLOOKUP(E91,'LISTADO ATM'!$A$2:$B$900,2,0)</f>
        <v>ATM UNP Pablo Mella Morales</v>
      </c>
      <c r="H91" s="132" t="str">
        <f>VLOOKUP(E91,VIP!$A$2:$O20727,7,FALSE)</f>
        <v>Si</v>
      </c>
      <c r="I91" s="132" t="str">
        <f>VLOOKUP(E91,VIP!$A$2:$O12692,8,FALSE)</f>
        <v>Si</v>
      </c>
      <c r="J91" s="132" t="str">
        <f>VLOOKUP(E91,VIP!$A$2:$O12642,8,FALSE)</f>
        <v>Si</v>
      </c>
      <c r="K91" s="132" t="str">
        <f>VLOOKUP(E91,VIP!$A$2:$O16216,6,0)</f>
        <v>NO</v>
      </c>
      <c r="L91" s="138" t="s">
        <v>2410</v>
      </c>
      <c r="M91" s="94" t="s">
        <v>2438</v>
      </c>
      <c r="N91" s="94" t="s">
        <v>2444</v>
      </c>
      <c r="O91" s="132" t="s">
        <v>2445</v>
      </c>
      <c r="P91" s="138"/>
      <c r="Q91" s="94" t="s">
        <v>2410</v>
      </c>
    </row>
    <row r="92" spans="1:17" ht="18" x14ac:dyDescent="0.25">
      <c r="A92" s="132" t="str">
        <f>VLOOKUP(E92,'LISTADO ATM'!$A$2:$C$901,3,0)</f>
        <v>DISTRITO NACIONAL</v>
      </c>
      <c r="B92" s="124" t="s">
        <v>2684</v>
      </c>
      <c r="C92" s="95">
        <v>44441.902569444443</v>
      </c>
      <c r="D92" s="95" t="s">
        <v>2441</v>
      </c>
      <c r="E92" s="124">
        <v>32</v>
      </c>
      <c r="F92" s="132" t="str">
        <f>VLOOKUP(E92,VIP!$A$2:$O15763,2,0)</f>
        <v>DRBR032</v>
      </c>
      <c r="G92" s="132" t="str">
        <f>VLOOKUP(E92,'LISTADO ATM'!$A$2:$B$900,2,0)</f>
        <v xml:space="preserve">ATM Oficina San Martín II </v>
      </c>
      <c r="H92" s="132" t="str">
        <f>VLOOKUP(E92,VIP!$A$2:$O20724,7,FALSE)</f>
        <v>Si</v>
      </c>
      <c r="I92" s="132" t="str">
        <f>VLOOKUP(E92,VIP!$A$2:$O12689,8,FALSE)</f>
        <v>Si</v>
      </c>
      <c r="J92" s="132" t="str">
        <f>VLOOKUP(E92,VIP!$A$2:$O12639,8,FALSE)</f>
        <v>Si</v>
      </c>
      <c r="K92" s="132" t="str">
        <f>VLOOKUP(E92,VIP!$A$2:$O16213,6,0)</f>
        <v>NO</v>
      </c>
      <c r="L92" s="138" t="s">
        <v>2410</v>
      </c>
      <c r="M92" s="94" t="s">
        <v>2438</v>
      </c>
      <c r="N92" s="94" t="s">
        <v>2444</v>
      </c>
      <c r="O92" s="132" t="s">
        <v>2445</v>
      </c>
      <c r="P92" s="138"/>
      <c r="Q92" s="94" t="s">
        <v>2410</v>
      </c>
    </row>
    <row r="93" spans="1:17" ht="18" x14ac:dyDescent="0.25">
      <c r="A93" s="132" t="str">
        <f>VLOOKUP(E93,'LISTADO ATM'!$A$2:$C$901,3,0)</f>
        <v>DISTRITO NACIONAL</v>
      </c>
      <c r="B93" s="124" t="s">
        <v>2634</v>
      </c>
      <c r="C93" s="95">
        <v>44441.381747685184</v>
      </c>
      <c r="D93" s="95" t="s">
        <v>2174</v>
      </c>
      <c r="E93" s="124">
        <v>149</v>
      </c>
      <c r="F93" s="132" t="str">
        <f>VLOOKUP(E93,VIP!$A$2:$O15762,2,0)</f>
        <v>DRBR149</v>
      </c>
      <c r="G93" s="132" t="str">
        <f>VLOOKUP(E93,'LISTADO ATM'!$A$2:$B$900,2,0)</f>
        <v>ATM Estación Metro Concepción</v>
      </c>
      <c r="H93" s="132" t="str">
        <f>VLOOKUP(E93,VIP!$A$2:$O20723,7,FALSE)</f>
        <v>N/A</v>
      </c>
      <c r="I93" s="132" t="str">
        <f>VLOOKUP(E93,VIP!$A$2:$O12688,8,FALSE)</f>
        <v>N/A</v>
      </c>
      <c r="J93" s="132" t="str">
        <f>VLOOKUP(E93,VIP!$A$2:$O12638,8,FALSE)</f>
        <v>N/A</v>
      </c>
      <c r="K93" s="132" t="str">
        <f>VLOOKUP(E93,VIP!$A$2:$O16212,6,0)</f>
        <v>N/A</v>
      </c>
      <c r="L93" s="138" t="s">
        <v>2456</v>
      </c>
      <c r="M93" s="94" t="s">
        <v>2438</v>
      </c>
      <c r="N93" s="94" t="s">
        <v>2444</v>
      </c>
      <c r="O93" s="132" t="s">
        <v>2446</v>
      </c>
      <c r="P93" s="138"/>
      <c r="Q93" s="94" t="s">
        <v>2456</v>
      </c>
    </row>
    <row r="94" spans="1:17" ht="18" x14ac:dyDescent="0.25">
      <c r="A94" s="132" t="str">
        <f>VLOOKUP(E94,'LISTADO ATM'!$A$2:$C$901,3,0)</f>
        <v>SUR</v>
      </c>
      <c r="B94" s="124">
        <v>3336011543</v>
      </c>
      <c r="C94" s="95">
        <v>44441.482743055552</v>
      </c>
      <c r="D94" s="95" t="s">
        <v>2174</v>
      </c>
      <c r="E94" s="124">
        <v>829</v>
      </c>
      <c r="F94" s="132" t="str">
        <f>VLOOKUP(E94,VIP!$A$2:$O15792,2,0)</f>
        <v>DRBR829</v>
      </c>
      <c r="G94" s="132" t="str">
        <f>VLOOKUP(E94,'LISTADO ATM'!$A$2:$B$900,2,0)</f>
        <v xml:space="preserve">ATM UNP Multicentro Sirena Baní </v>
      </c>
      <c r="H94" s="132" t="str">
        <f>VLOOKUP(E94,VIP!$A$2:$O20753,7,FALSE)</f>
        <v>Si</v>
      </c>
      <c r="I94" s="132" t="str">
        <f>VLOOKUP(E94,VIP!$A$2:$O12718,8,FALSE)</f>
        <v>Si</v>
      </c>
      <c r="J94" s="132" t="str">
        <f>VLOOKUP(E94,VIP!$A$2:$O12668,8,FALSE)</f>
        <v>Si</v>
      </c>
      <c r="K94" s="132" t="str">
        <f>VLOOKUP(E94,VIP!$A$2:$O16242,6,0)</f>
        <v>NO</v>
      </c>
      <c r="L94" s="138" t="s">
        <v>2456</v>
      </c>
      <c r="M94" s="94" t="s">
        <v>2438</v>
      </c>
      <c r="N94" s="94" t="s">
        <v>2444</v>
      </c>
      <c r="O94" s="132" t="s">
        <v>2446</v>
      </c>
      <c r="P94" s="138"/>
      <c r="Q94" s="94" t="s">
        <v>2456</v>
      </c>
    </row>
    <row r="95" spans="1:17" ht="18" x14ac:dyDescent="0.25">
      <c r="A95" s="132" t="str">
        <f>VLOOKUP(E95,'LISTADO ATM'!$A$2:$C$901,3,0)</f>
        <v>DISTRITO NACIONAL</v>
      </c>
      <c r="B95" s="124">
        <v>3336012007</v>
      </c>
      <c r="C95" s="95">
        <v>44441.567083333335</v>
      </c>
      <c r="D95" s="95" t="s">
        <v>2174</v>
      </c>
      <c r="E95" s="124">
        <v>238</v>
      </c>
      <c r="F95" s="132" t="str">
        <f>VLOOKUP(E95,VIP!$A$2:$O15770,2,0)</f>
        <v>DRBR238</v>
      </c>
      <c r="G95" s="132" t="str">
        <f>VLOOKUP(E95,'LISTADO ATM'!$A$2:$B$900,2,0)</f>
        <v xml:space="preserve">ATM Multicentro La Sirena Charles de Gaulle </v>
      </c>
      <c r="H95" s="132" t="str">
        <f>VLOOKUP(E95,VIP!$A$2:$O20731,7,FALSE)</f>
        <v>Si</v>
      </c>
      <c r="I95" s="132" t="str">
        <f>VLOOKUP(E95,VIP!$A$2:$O12696,8,FALSE)</f>
        <v>Si</v>
      </c>
      <c r="J95" s="132" t="str">
        <f>VLOOKUP(E95,VIP!$A$2:$O12646,8,FALSE)</f>
        <v>Si</v>
      </c>
      <c r="K95" s="132" t="str">
        <f>VLOOKUP(E95,VIP!$A$2:$O16220,6,0)</f>
        <v>No</v>
      </c>
      <c r="L95" s="138" t="s">
        <v>2456</v>
      </c>
      <c r="M95" s="94" t="s">
        <v>2438</v>
      </c>
      <c r="N95" s="94" t="s">
        <v>2444</v>
      </c>
      <c r="O95" s="132" t="s">
        <v>2446</v>
      </c>
      <c r="P95" s="138"/>
      <c r="Q95" s="94" t="s">
        <v>2456</v>
      </c>
    </row>
    <row r="96" spans="1:17" ht="18" x14ac:dyDescent="0.25">
      <c r="A96" s="132" t="str">
        <f>VLOOKUP(E96,'LISTADO ATM'!$A$2:$C$901,3,0)</f>
        <v>DISTRITO NACIONAL</v>
      </c>
      <c r="B96" s="124" t="s">
        <v>2658</v>
      </c>
      <c r="C96" s="95">
        <v>44441.733703703707</v>
      </c>
      <c r="D96" s="95" t="s">
        <v>2174</v>
      </c>
      <c r="E96" s="124">
        <v>981</v>
      </c>
      <c r="F96" s="132" t="str">
        <f>VLOOKUP(E96,VIP!$A$2:$O15779,2,0)</f>
        <v>DRBR981</v>
      </c>
      <c r="G96" s="132" t="str">
        <f>VLOOKUP(E96,'LISTADO ATM'!$A$2:$B$900,2,0)</f>
        <v xml:space="preserve">ATM Edificio 911 </v>
      </c>
      <c r="H96" s="132" t="str">
        <f>VLOOKUP(E96,VIP!$A$2:$O20740,7,FALSE)</f>
        <v>Si</v>
      </c>
      <c r="I96" s="132" t="str">
        <f>VLOOKUP(E96,VIP!$A$2:$O12705,8,FALSE)</f>
        <v>Si</v>
      </c>
      <c r="J96" s="132" t="str">
        <f>VLOOKUP(E96,VIP!$A$2:$O12655,8,FALSE)</f>
        <v>Si</v>
      </c>
      <c r="K96" s="132" t="str">
        <f>VLOOKUP(E96,VIP!$A$2:$O16229,6,0)</f>
        <v>NO</v>
      </c>
      <c r="L96" s="138" t="s">
        <v>2456</v>
      </c>
      <c r="M96" s="94" t="s">
        <v>2438</v>
      </c>
      <c r="N96" s="94" t="s">
        <v>2444</v>
      </c>
      <c r="O96" s="132" t="s">
        <v>2446</v>
      </c>
      <c r="P96" s="138"/>
      <c r="Q96" s="94" t="s">
        <v>2456</v>
      </c>
    </row>
    <row r="97" spans="1:17" ht="18" x14ac:dyDescent="0.25">
      <c r="A97" s="132" t="str">
        <f>VLOOKUP(E97,'LISTADO ATM'!$A$2:$C$901,3,0)</f>
        <v>DISTRITO NACIONAL</v>
      </c>
      <c r="B97" s="124" t="s">
        <v>2647</v>
      </c>
      <c r="C97" s="95">
        <v>44441.760775462964</v>
      </c>
      <c r="D97" s="95" t="s">
        <v>2174</v>
      </c>
      <c r="E97" s="124">
        <v>165</v>
      </c>
      <c r="F97" s="132" t="str">
        <f>VLOOKUP(E97,VIP!$A$2:$O15768,2,0)</f>
        <v>DRBR165</v>
      </c>
      <c r="G97" s="132" t="str">
        <f>VLOOKUP(E97,'LISTADO ATM'!$A$2:$B$900,2,0)</f>
        <v>ATM Autoservicio Megacentro</v>
      </c>
      <c r="H97" s="132" t="str">
        <f>VLOOKUP(E97,VIP!$A$2:$O20729,7,FALSE)</f>
        <v>Si</v>
      </c>
      <c r="I97" s="132" t="str">
        <f>VLOOKUP(E97,VIP!$A$2:$O12694,8,FALSE)</f>
        <v>Si</v>
      </c>
      <c r="J97" s="132" t="str">
        <f>VLOOKUP(E97,VIP!$A$2:$O12644,8,FALSE)</f>
        <v>Si</v>
      </c>
      <c r="K97" s="132" t="str">
        <f>VLOOKUP(E97,VIP!$A$2:$O16218,6,0)</f>
        <v>SI</v>
      </c>
      <c r="L97" s="138" t="s">
        <v>2456</v>
      </c>
      <c r="M97" s="94" t="s">
        <v>2438</v>
      </c>
      <c r="N97" s="94" t="s">
        <v>2444</v>
      </c>
      <c r="O97" s="132" t="s">
        <v>2446</v>
      </c>
      <c r="P97" s="138"/>
      <c r="Q97" s="94" t="s">
        <v>2456</v>
      </c>
    </row>
    <row r="98" spans="1:17" ht="18" x14ac:dyDescent="0.25">
      <c r="A98" s="132" t="str">
        <f>VLOOKUP(E98,'LISTADO ATM'!$A$2:$C$901,3,0)</f>
        <v>DISTRITO NACIONAL</v>
      </c>
      <c r="B98" s="124" t="s">
        <v>2643</v>
      </c>
      <c r="C98" s="95">
        <v>44441.773078703707</v>
      </c>
      <c r="D98" s="95" t="s">
        <v>2174</v>
      </c>
      <c r="E98" s="124">
        <v>967</v>
      </c>
      <c r="F98" s="132" t="str">
        <f>VLOOKUP(E98,VIP!$A$2:$O15764,2,0)</f>
        <v>DRBR967</v>
      </c>
      <c r="G98" s="132" t="str">
        <f>VLOOKUP(E98,'LISTADO ATM'!$A$2:$B$900,2,0)</f>
        <v xml:space="preserve">ATM UNP Hiper Olé Autopista Duarte </v>
      </c>
      <c r="H98" s="132" t="str">
        <f>VLOOKUP(E98,VIP!$A$2:$O20725,7,FALSE)</f>
        <v>Si</v>
      </c>
      <c r="I98" s="132" t="str">
        <f>VLOOKUP(E98,VIP!$A$2:$O12690,8,FALSE)</f>
        <v>Si</v>
      </c>
      <c r="J98" s="132" t="str">
        <f>VLOOKUP(E98,VIP!$A$2:$O12640,8,FALSE)</f>
        <v>Si</v>
      </c>
      <c r="K98" s="132" t="str">
        <f>VLOOKUP(E98,VIP!$A$2:$O16214,6,0)</f>
        <v>NO</v>
      </c>
      <c r="L98" s="138" t="s">
        <v>2456</v>
      </c>
      <c r="M98" s="94" t="s">
        <v>2438</v>
      </c>
      <c r="N98" s="94" t="s">
        <v>2444</v>
      </c>
      <c r="O98" s="132" t="s">
        <v>2446</v>
      </c>
      <c r="P98" s="138"/>
      <c r="Q98" s="94" t="s">
        <v>2456</v>
      </c>
    </row>
    <row r="99" spans="1:17" s="121" customFormat="1" ht="18" x14ac:dyDescent="0.25">
      <c r="A99" s="132" t="str">
        <f>VLOOKUP(E99,'LISTADO ATM'!$A$2:$C$901,3,0)</f>
        <v>DISTRITO NACIONAL</v>
      </c>
      <c r="B99" s="124" t="s">
        <v>2641</v>
      </c>
      <c r="C99" s="95">
        <v>44441.776307870372</v>
      </c>
      <c r="D99" s="95" t="s">
        <v>2174</v>
      </c>
      <c r="E99" s="124">
        <v>932</v>
      </c>
      <c r="F99" s="132" t="str">
        <f>VLOOKUP(E99,VIP!$A$2:$O15762,2,0)</f>
        <v>DRBR01E</v>
      </c>
      <c r="G99" s="132" t="str">
        <f>VLOOKUP(E99,'LISTADO ATM'!$A$2:$B$900,2,0)</f>
        <v xml:space="preserve">ATM Banco Agrícola </v>
      </c>
      <c r="H99" s="132" t="str">
        <f>VLOOKUP(E99,VIP!$A$2:$O20723,7,FALSE)</f>
        <v>Si</v>
      </c>
      <c r="I99" s="132" t="str">
        <f>VLOOKUP(E99,VIP!$A$2:$O12688,8,FALSE)</f>
        <v>Si</v>
      </c>
      <c r="J99" s="132" t="str">
        <f>VLOOKUP(E99,VIP!$A$2:$O12638,8,FALSE)</f>
        <v>Si</v>
      </c>
      <c r="K99" s="132" t="str">
        <f>VLOOKUP(E99,VIP!$A$2:$O16212,6,0)</f>
        <v>NO</v>
      </c>
      <c r="L99" s="138" t="s">
        <v>2456</v>
      </c>
      <c r="M99" s="94" t="s">
        <v>2438</v>
      </c>
      <c r="N99" s="94" t="s">
        <v>2444</v>
      </c>
      <c r="O99" s="132" t="s">
        <v>2446</v>
      </c>
      <c r="P99" s="138"/>
      <c r="Q99" s="94" t="s">
        <v>2456</v>
      </c>
    </row>
    <row r="100" spans="1:17" s="121" customFormat="1" ht="18" x14ac:dyDescent="0.25">
      <c r="A100" s="132" t="str">
        <f>VLOOKUP(E100,'LISTADO ATM'!$A$2:$C$901,3,0)</f>
        <v>SUR</v>
      </c>
      <c r="B100" s="124" t="s">
        <v>2640</v>
      </c>
      <c r="C100" s="95">
        <v>44441.778877314813</v>
      </c>
      <c r="D100" s="95" t="s">
        <v>2174</v>
      </c>
      <c r="E100" s="124">
        <v>584</v>
      </c>
      <c r="F100" s="132" t="str">
        <f>VLOOKUP(E100,VIP!$A$2:$O15761,2,0)</f>
        <v>DRBR404</v>
      </c>
      <c r="G100" s="132" t="str">
        <f>VLOOKUP(E100,'LISTADO ATM'!$A$2:$B$900,2,0)</f>
        <v xml:space="preserve">ATM Oficina San Cristóbal I </v>
      </c>
      <c r="H100" s="132" t="str">
        <f>VLOOKUP(E100,VIP!$A$2:$O20722,7,FALSE)</f>
        <v>Si</v>
      </c>
      <c r="I100" s="132" t="str">
        <f>VLOOKUP(E100,VIP!$A$2:$O12687,8,FALSE)</f>
        <v>Si</v>
      </c>
      <c r="J100" s="132" t="str">
        <f>VLOOKUP(E100,VIP!$A$2:$O12637,8,FALSE)</f>
        <v>Si</v>
      </c>
      <c r="K100" s="132" t="str">
        <f>VLOOKUP(E100,VIP!$A$2:$O16211,6,0)</f>
        <v>SI</v>
      </c>
      <c r="L100" s="138" t="s">
        <v>2456</v>
      </c>
      <c r="M100" s="94" t="s">
        <v>2438</v>
      </c>
      <c r="N100" s="94" t="s">
        <v>2444</v>
      </c>
      <c r="O100" s="132" t="s">
        <v>2446</v>
      </c>
      <c r="P100" s="138"/>
      <c r="Q100" s="94" t="s">
        <v>2456</v>
      </c>
    </row>
    <row r="101" spans="1:17" s="121" customFormat="1" ht="18" x14ac:dyDescent="0.25">
      <c r="A101" s="132" t="str">
        <f>VLOOKUP(E101,'LISTADO ATM'!$A$2:$C$901,3,0)</f>
        <v>DISTRITO NACIONAL</v>
      </c>
      <c r="B101" s="124" t="s">
        <v>2692</v>
      </c>
      <c r="C101" s="95">
        <v>44441.855370370373</v>
      </c>
      <c r="D101" s="95" t="s">
        <v>2174</v>
      </c>
      <c r="E101" s="124">
        <v>946</v>
      </c>
      <c r="F101" s="132" t="str">
        <f>VLOOKUP(E101,VIP!$A$2:$O15771,2,0)</f>
        <v>DRBR24R</v>
      </c>
      <c r="G101" s="132" t="str">
        <f>VLOOKUP(E101,'LISTADO ATM'!$A$2:$B$900,2,0)</f>
        <v xml:space="preserve">ATM Oficina Núñez de Cáceres I </v>
      </c>
      <c r="H101" s="132" t="str">
        <f>VLOOKUP(E101,VIP!$A$2:$O20732,7,FALSE)</f>
        <v>Si</v>
      </c>
      <c r="I101" s="132" t="str">
        <f>VLOOKUP(E101,VIP!$A$2:$O12697,8,FALSE)</f>
        <v>Si</v>
      </c>
      <c r="J101" s="132" t="str">
        <f>VLOOKUP(E101,VIP!$A$2:$O12647,8,FALSE)</f>
        <v>Si</v>
      </c>
      <c r="K101" s="132" t="str">
        <f>VLOOKUP(E101,VIP!$A$2:$O16221,6,0)</f>
        <v>NO</v>
      </c>
      <c r="L101" s="138" t="s">
        <v>2456</v>
      </c>
      <c r="M101" s="221" t="s">
        <v>2533</v>
      </c>
      <c r="N101" s="94" t="s">
        <v>2444</v>
      </c>
      <c r="O101" s="132" t="s">
        <v>2446</v>
      </c>
      <c r="P101" s="138"/>
      <c r="Q101" s="222">
        <v>44442.327777777777</v>
      </c>
    </row>
    <row r="102" spans="1:17" s="121" customFormat="1" ht="18" x14ac:dyDescent="0.25">
      <c r="A102" s="132" t="str">
        <f>VLOOKUP(E102,'LISTADO ATM'!$A$2:$C$901,3,0)</f>
        <v>ESTE</v>
      </c>
      <c r="B102" s="124" t="s">
        <v>2691</v>
      </c>
      <c r="C102" s="95">
        <v>44441.858437499999</v>
      </c>
      <c r="D102" s="95" t="s">
        <v>2174</v>
      </c>
      <c r="E102" s="124">
        <v>386</v>
      </c>
      <c r="F102" s="132" t="str">
        <f>VLOOKUP(E102,VIP!$A$2:$O15770,2,0)</f>
        <v>DRBR386</v>
      </c>
      <c r="G102" s="132" t="str">
        <f>VLOOKUP(E102,'LISTADO ATM'!$A$2:$B$900,2,0)</f>
        <v xml:space="preserve">ATM Plaza Verón II </v>
      </c>
      <c r="H102" s="132" t="str">
        <f>VLOOKUP(E102,VIP!$A$2:$O20731,7,FALSE)</f>
        <v>Si</v>
      </c>
      <c r="I102" s="132" t="str">
        <f>VLOOKUP(E102,VIP!$A$2:$O12696,8,FALSE)</f>
        <v>Si</v>
      </c>
      <c r="J102" s="132" t="str">
        <f>VLOOKUP(E102,VIP!$A$2:$O12646,8,FALSE)</f>
        <v>Si</v>
      </c>
      <c r="K102" s="132" t="str">
        <f>VLOOKUP(E102,VIP!$A$2:$O16220,6,0)</f>
        <v>NO</v>
      </c>
      <c r="L102" s="138" t="s">
        <v>2456</v>
      </c>
      <c r="M102" s="94" t="s">
        <v>2438</v>
      </c>
      <c r="N102" s="94" t="s">
        <v>2444</v>
      </c>
      <c r="O102" s="132" t="s">
        <v>2446</v>
      </c>
      <c r="P102" s="138"/>
      <c r="Q102" s="94" t="s">
        <v>2456</v>
      </c>
    </row>
    <row r="103" spans="1:17" s="121" customFormat="1" ht="18" x14ac:dyDescent="0.25">
      <c r="A103" s="132" t="str">
        <f>VLOOKUP(E103,'LISTADO ATM'!$A$2:$C$901,3,0)</f>
        <v>DISTRITO NACIONAL</v>
      </c>
      <c r="B103" s="124" t="s">
        <v>2686</v>
      </c>
      <c r="C103" s="95">
        <v>44441.884212962963</v>
      </c>
      <c r="D103" s="95" t="s">
        <v>2174</v>
      </c>
      <c r="E103" s="124">
        <v>231</v>
      </c>
      <c r="F103" s="132" t="str">
        <f>VLOOKUP(E103,VIP!$A$2:$O15765,2,0)</f>
        <v>DRBR231</v>
      </c>
      <c r="G103" s="132" t="str">
        <f>VLOOKUP(E103,'LISTADO ATM'!$A$2:$B$900,2,0)</f>
        <v xml:space="preserve">ATM Oficina Zona Oriental </v>
      </c>
      <c r="H103" s="132" t="str">
        <f>VLOOKUP(E103,VIP!$A$2:$O20726,7,FALSE)</f>
        <v>Si</v>
      </c>
      <c r="I103" s="132" t="str">
        <f>VLOOKUP(E103,VIP!$A$2:$O12691,8,FALSE)</f>
        <v>Si</v>
      </c>
      <c r="J103" s="132" t="str">
        <f>VLOOKUP(E103,VIP!$A$2:$O12641,8,FALSE)</f>
        <v>Si</v>
      </c>
      <c r="K103" s="132" t="str">
        <f>VLOOKUP(E103,VIP!$A$2:$O16215,6,0)</f>
        <v>SI</v>
      </c>
      <c r="L103" s="138" t="s">
        <v>2456</v>
      </c>
      <c r="M103" s="94" t="s">
        <v>2438</v>
      </c>
      <c r="N103" s="94" t="s">
        <v>2444</v>
      </c>
      <c r="O103" s="132" t="s">
        <v>2446</v>
      </c>
      <c r="P103" s="138"/>
      <c r="Q103" s="94" t="s">
        <v>2456</v>
      </c>
    </row>
    <row r="104" spans="1:17" s="121" customFormat="1" ht="18" x14ac:dyDescent="0.25">
      <c r="A104" s="132" t="str">
        <f>VLOOKUP(E104,'LISTADO ATM'!$A$2:$C$901,3,0)</f>
        <v>NORTE</v>
      </c>
      <c r="B104" s="124" t="s">
        <v>2683</v>
      </c>
      <c r="C104" s="95">
        <v>44441.928877314815</v>
      </c>
      <c r="D104" s="95" t="s">
        <v>2174</v>
      </c>
      <c r="E104" s="124">
        <v>396</v>
      </c>
      <c r="F104" s="132" t="str">
        <f>VLOOKUP(E104,VIP!$A$2:$O15762,2,0)</f>
        <v>DRBR396</v>
      </c>
      <c r="G104" s="132" t="str">
        <f>VLOOKUP(E104,'LISTADO ATM'!$A$2:$B$900,2,0)</f>
        <v xml:space="preserve">ATM Oficina Plaza Ulloa (La Fuente) </v>
      </c>
      <c r="H104" s="132" t="str">
        <f>VLOOKUP(E104,VIP!$A$2:$O20723,7,FALSE)</f>
        <v>Si</v>
      </c>
      <c r="I104" s="132" t="str">
        <f>VLOOKUP(E104,VIP!$A$2:$O12688,8,FALSE)</f>
        <v>Si</v>
      </c>
      <c r="J104" s="132" t="str">
        <f>VLOOKUP(E104,VIP!$A$2:$O12638,8,FALSE)</f>
        <v>Si</v>
      </c>
      <c r="K104" s="132" t="str">
        <f>VLOOKUP(E104,VIP!$A$2:$O16212,6,0)</f>
        <v>NO</v>
      </c>
      <c r="L104" s="138" t="s">
        <v>2456</v>
      </c>
      <c r="M104" s="94" t="s">
        <v>2438</v>
      </c>
      <c r="N104" s="94" t="s">
        <v>2444</v>
      </c>
      <c r="O104" s="132" t="s">
        <v>2446</v>
      </c>
      <c r="P104" s="138"/>
      <c r="Q104" s="94" t="s">
        <v>2456</v>
      </c>
    </row>
    <row r="1031231" spans="16:16" ht="18" x14ac:dyDescent="0.25">
      <c r="P1031231" s="138"/>
    </row>
  </sheetData>
  <autoFilter ref="A4:Q4" xr:uid="{00000000-0009-0000-0000-000007000000}">
    <sortState xmlns:xlrd2="http://schemas.microsoft.com/office/spreadsheetml/2017/richdata2" ref="A5:Q104">
      <sortCondition ref="L4"/>
    </sortState>
  </autoFilter>
  <sortState xmlns:xlrd2="http://schemas.microsoft.com/office/spreadsheetml/2017/richdata2" ref="C94:C97">
    <sortCondition ref="C10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48:E98 E1:E4 E105:E1048576">
    <cfRule type="duplicateValues" dxfId="151" priority="56"/>
    <cfRule type="duplicateValues" dxfId="150" priority="62"/>
    <cfRule type="duplicateValues" dxfId="149" priority="63"/>
  </conditionalFormatting>
  <conditionalFormatting sqref="B86:B98 B48:B84 B1:B4 B105:B1048576">
    <cfRule type="duplicateValues" dxfId="148" priority="55"/>
    <cfRule type="duplicateValues" dxfId="147" priority="61"/>
  </conditionalFormatting>
  <conditionalFormatting sqref="E48:E98 E1:E4 E105:E1048576">
    <cfRule type="duplicateValues" dxfId="146" priority="132870"/>
  </conditionalFormatting>
  <conditionalFormatting sqref="E48:E98 E1:E5 E105:E1048576">
    <cfRule type="duplicateValues" dxfId="145" priority="35"/>
  </conditionalFormatting>
  <conditionalFormatting sqref="B85:B98">
    <cfRule type="duplicateValues" dxfId="144" priority="26"/>
    <cfRule type="duplicateValues" dxfId="143" priority="27"/>
  </conditionalFormatting>
  <conditionalFormatting sqref="B85:B98">
    <cfRule type="duplicateValues" dxfId="142" priority="24"/>
    <cfRule type="duplicateValues" dxfId="141" priority="25"/>
  </conditionalFormatting>
  <conditionalFormatting sqref="B1:B98 B105:B1048576">
    <cfRule type="duplicateValues" dxfId="140" priority="23"/>
  </conditionalFormatting>
  <conditionalFormatting sqref="E1:E98 E105:E1048576">
    <cfRule type="duplicateValues" dxfId="139" priority="20"/>
    <cfRule type="duplicateValues" dxfId="138" priority="21"/>
    <cfRule type="duplicateValues" dxfId="137" priority="22"/>
  </conditionalFormatting>
  <conditionalFormatting sqref="E6:E98">
    <cfRule type="duplicateValues" dxfId="136" priority="134401"/>
  </conditionalFormatting>
  <conditionalFormatting sqref="E6:E98">
    <cfRule type="duplicateValues" dxfId="135" priority="134403"/>
    <cfRule type="duplicateValues" dxfId="134" priority="134404"/>
    <cfRule type="duplicateValues" dxfId="133" priority="134405"/>
  </conditionalFormatting>
  <conditionalFormatting sqref="B6:B84">
    <cfRule type="duplicateValues" dxfId="132" priority="134409"/>
    <cfRule type="duplicateValues" dxfId="131" priority="134410"/>
  </conditionalFormatting>
  <conditionalFormatting sqref="E5">
    <cfRule type="duplicateValues" dxfId="130" priority="134427"/>
    <cfRule type="duplicateValues" dxfId="129" priority="134428"/>
    <cfRule type="duplicateValues" dxfId="128" priority="134429"/>
  </conditionalFormatting>
  <conditionalFormatting sqref="B5">
    <cfRule type="duplicateValues" dxfId="127" priority="134430"/>
    <cfRule type="duplicateValues" dxfId="126" priority="134431"/>
  </conditionalFormatting>
  <conditionalFormatting sqref="E5">
    <cfRule type="duplicateValues" dxfId="125" priority="134432"/>
  </conditionalFormatting>
  <conditionalFormatting sqref="E99:E104">
    <cfRule type="duplicateValues" dxfId="124" priority="17"/>
    <cfRule type="duplicateValues" dxfId="123" priority="18"/>
    <cfRule type="duplicateValues" dxfId="122" priority="19"/>
  </conditionalFormatting>
  <conditionalFormatting sqref="B99:B104">
    <cfRule type="duplicateValues" dxfId="121" priority="15"/>
    <cfRule type="duplicateValues" dxfId="120" priority="16"/>
  </conditionalFormatting>
  <conditionalFormatting sqref="E99:E104">
    <cfRule type="duplicateValues" dxfId="119" priority="14"/>
  </conditionalFormatting>
  <conditionalFormatting sqref="E99:E104">
    <cfRule type="duplicateValues" dxfId="118" priority="13"/>
  </conditionalFormatting>
  <conditionalFormatting sqref="B99:B104">
    <cfRule type="duplicateValues" dxfId="117" priority="11"/>
    <cfRule type="duplicateValues" dxfId="116" priority="12"/>
  </conditionalFormatting>
  <conditionalFormatting sqref="B99:B104">
    <cfRule type="duplicateValues" dxfId="115" priority="9"/>
    <cfRule type="duplicateValues" dxfId="114" priority="10"/>
  </conditionalFormatting>
  <conditionalFormatting sqref="B99:B104">
    <cfRule type="duplicateValues" dxfId="113" priority="8"/>
  </conditionalFormatting>
  <conditionalFormatting sqref="E99:E104">
    <cfRule type="duplicateValues" dxfId="112" priority="5"/>
    <cfRule type="duplicateValues" dxfId="111" priority="6"/>
    <cfRule type="duplicateValues" dxfId="110" priority="7"/>
  </conditionalFormatting>
  <conditionalFormatting sqref="E99:E104">
    <cfRule type="duplicateValues" dxfId="109" priority="4"/>
  </conditionalFormatting>
  <conditionalFormatting sqref="E99:E104">
    <cfRule type="duplicateValues" dxfId="108" priority="1"/>
    <cfRule type="duplicateValues" dxfId="107" priority="2"/>
    <cfRule type="duplicateValues" dxfId="106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55"/>
  <sheetViews>
    <sheetView topLeftCell="A85" zoomScale="70" zoomScaleNormal="70" workbookViewId="0">
      <selection sqref="A1:E1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76" t="s">
        <v>2144</v>
      </c>
      <c r="B1" s="177"/>
      <c r="C1" s="177"/>
      <c r="D1" s="177"/>
      <c r="E1" s="178"/>
      <c r="F1" s="174" t="s">
        <v>2538</v>
      </c>
      <c r="G1" s="175"/>
      <c r="H1" s="99">
        <f>COUNTIF(A:E,"2 Gavetas Vacías + 1 Fallando")</f>
        <v>0</v>
      </c>
      <c r="I1" s="99">
        <f>COUNTIF(A:E,("3 Gavetas Vacías"))</f>
        <v>9</v>
      </c>
      <c r="J1" s="121">
        <f>COUNTIF(A:E,"2 Gavetas Fallando + 1 Vacia")</f>
        <v>0</v>
      </c>
      <c r="K1" s="121"/>
    </row>
    <row r="2" spans="1:11" ht="25.5" customHeight="1" x14ac:dyDescent="0.25">
      <c r="A2" s="179" t="s">
        <v>2619</v>
      </c>
      <c r="B2" s="180"/>
      <c r="C2" s="180"/>
      <c r="D2" s="180"/>
      <c r="E2" s="181"/>
      <c r="F2" s="98" t="s">
        <v>2537</v>
      </c>
      <c r="G2" s="97">
        <f>G3+G4</f>
        <v>100</v>
      </c>
      <c r="H2" s="98" t="s">
        <v>2547</v>
      </c>
      <c r="I2" s="97">
        <f>COUNTIF(A:E,"Abastecido")</f>
        <v>0</v>
      </c>
      <c r="J2" s="98" t="s">
        <v>2564</v>
      </c>
      <c r="K2" s="97">
        <f>COUNTIF(REPORTE!A:Q,"REINICIO FALLIDO")</f>
        <v>0</v>
      </c>
    </row>
    <row r="3" spans="1:11" ht="15" customHeight="1" x14ac:dyDescent="0.25">
      <c r="A3" s="166"/>
      <c r="B3" s="167"/>
      <c r="C3" s="168"/>
      <c r="D3" s="168"/>
      <c r="E3" s="169"/>
      <c r="F3" s="98" t="s">
        <v>2536</v>
      </c>
      <c r="G3" s="97">
        <f>COUNTIF(REPORTE!A:Q,"fuera de Servicio")</f>
        <v>96</v>
      </c>
      <c r="H3" s="98" t="s">
        <v>2543</v>
      </c>
      <c r="I3" s="97">
        <f>COUNTIF(A:E,"Gavetas Vacías + Gavetas Fallando")</f>
        <v>8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44441.708333333336</v>
      </c>
      <c r="C4" s="170"/>
      <c r="D4" s="170"/>
      <c r="E4" s="171"/>
      <c r="F4" s="98" t="s">
        <v>2533</v>
      </c>
      <c r="G4" s="97">
        <f>COUNTIF(REPORTE!A:Q,"En Servicio")</f>
        <v>4</v>
      </c>
      <c r="H4" s="98" t="s">
        <v>2546</v>
      </c>
      <c r="I4" s="97">
        <f>COUNTIF(A:E,"Solucionado")</f>
        <v>2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44442.25</v>
      </c>
      <c r="C5" s="170"/>
      <c r="D5" s="170"/>
      <c r="E5" s="171"/>
      <c r="F5" s="98" t="s">
        <v>2534</v>
      </c>
      <c r="G5" s="97">
        <f>COUNTIF(REPORTE!A:Q,"REINICIO EXITOSO")</f>
        <v>0</v>
      </c>
      <c r="H5" s="98" t="s">
        <v>2540</v>
      </c>
      <c r="I5" s="97">
        <f>I1+H1+J1</f>
        <v>9</v>
      </c>
      <c r="J5" s="121"/>
      <c r="K5" s="121"/>
    </row>
    <row r="6" spans="1:11" ht="15" customHeight="1" x14ac:dyDescent="0.25">
      <c r="A6" s="182"/>
      <c r="B6" s="183"/>
      <c r="C6" s="172"/>
      <c r="D6" s="172"/>
      <c r="E6" s="173"/>
      <c r="F6" s="98" t="s">
        <v>2535</v>
      </c>
      <c r="G6" s="97">
        <f>COUNTIF(REPORTE!A:Q,"CARGA EXITOSA")</f>
        <v>0</v>
      </c>
      <c r="H6" s="98" t="s">
        <v>2544</v>
      </c>
      <c r="I6" s="97">
        <f>COUNTIF(A:E,"GAVETA DE RECHAZO LLENA")</f>
        <v>9</v>
      </c>
      <c r="J6" s="121"/>
      <c r="K6" s="121"/>
    </row>
    <row r="7" spans="1:11" ht="18" customHeight="1" thickBot="1" x14ac:dyDescent="0.3">
      <c r="A7" s="163" t="s">
        <v>2568</v>
      </c>
      <c r="B7" s="164"/>
      <c r="C7" s="164"/>
      <c r="D7" s="164"/>
      <c r="E7" s="165"/>
      <c r="F7" s="98" t="s">
        <v>2539</v>
      </c>
      <c r="G7" s="97">
        <f>COUNTIF(A:E,"Sin Efectivo")</f>
        <v>25</v>
      </c>
      <c r="H7" s="98" t="s">
        <v>2545</v>
      </c>
      <c r="I7" s="97">
        <f>COUNTIF(A:E,"GAVETA DE DEPOSITO LLENA")</f>
        <v>7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46" t="s">
        <v>2411</v>
      </c>
      <c r="E8" s="147" t="s">
        <v>2409</v>
      </c>
    </row>
    <row r="9" spans="1:11" s="121" customFormat="1" ht="18" customHeight="1" x14ac:dyDescent="0.25">
      <c r="A9" s="128" t="e">
        <f>VLOOKUP(B9,'[1]LISTADO ATM'!$A$2:$C$922,3,0)</f>
        <v>#N/A</v>
      </c>
      <c r="B9" s="132"/>
      <c r="C9" s="128" t="e">
        <f>VLOOKUP(B9,'[1]LISTADO ATM'!$A$2:$B$822,2,0)</f>
        <v>#N/A</v>
      </c>
      <c r="D9" s="133" t="s">
        <v>2625</v>
      </c>
      <c r="E9" s="142"/>
    </row>
    <row r="10" spans="1:11" s="107" customFormat="1" ht="18.75" thickBot="1" x14ac:dyDescent="0.3">
      <c r="A10" s="141" t="s">
        <v>2462</v>
      </c>
      <c r="B10" s="131">
        <f>COUNTA(B9:B9)</f>
        <v>0</v>
      </c>
      <c r="C10" s="189"/>
      <c r="D10" s="190"/>
      <c r="E10" s="191"/>
    </row>
    <row r="11" spans="1:11" s="107" customFormat="1" x14ac:dyDescent="0.25">
      <c r="A11" s="182"/>
      <c r="B11" s="183"/>
      <c r="C11" s="183"/>
      <c r="D11" s="183"/>
      <c r="E11" s="197"/>
    </row>
    <row r="12" spans="1:11" s="107" customFormat="1" ht="18" customHeight="1" thickBot="1" x14ac:dyDescent="0.3">
      <c r="A12" s="163" t="s">
        <v>2569</v>
      </c>
      <c r="B12" s="164"/>
      <c r="C12" s="164"/>
      <c r="D12" s="164"/>
      <c r="E12" s="165"/>
    </row>
    <row r="13" spans="1:11" s="107" customFormat="1" ht="18" customHeight="1" x14ac:dyDescent="0.25">
      <c r="A13" s="130" t="s">
        <v>15</v>
      </c>
      <c r="B13" s="130" t="s">
        <v>2408</v>
      </c>
      <c r="C13" s="130" t="s">
        <v>46</v>
      </c>
      <c r="D13" s="195" t="s">
        <v>2411</v>
      </c>
      <c r="E13" s="196" t="s">
        <v>2409</v>
      </c>
    </row>
    <row r="14" spans="1:11" s="107" customFormat="1" ht="18" customHeight="1" x14ac:dyDescent="0.25">
      <c r="A14" s="128" t="e">
        <f>VLOOKUP(B14,'[1]LISTADO ATM'!$A$2:$C$922,3,0)</f>
        <v>#N/A</v>
      </c>
      <c r="B14" s="132"/>
      <c r="C14" s="128" t="e">
        <f>VLOOKUP(B14,'[1]LISTADO ATM'!$A$2:$B$822,2,0)</f>
        <v>#N/A</v>
      </c>
      <c r="D14" s="133" t="s">
        <v>2625</v>
      </c>
      <c r="E14" s="142"/>
    </row>
    <row r="15" spans="1:11" s="107" customFormat="1" ht="18.75" thickBot="1" x14ac:dyDescent="0.3">
      <c r="A15" s="141" t="s">
        <v>2462</v>
      </c>
      <c r="B15" s="131">
        <f>COUNTA(B14:B14)</f>
        <v>0</v>
      </c>
      <c r="C15" s="189"/>
      <c r="D15" s="190"/>
      <c r="E15" s="191"/>
    </row>
    <row r="16" spans="1:11" s="107" customFormat="1" ht="18" customHeight="1" thickBot="1" x14ac:dyDescent="0.3">
      <c r="A16" s="198"/>
      <c r="B16" s="199"/>
      <c r="C16" s="199"/>
      <c r="D16" s="199"/>
      <c r="E16" s="200"/>
    </row>
    <row r="17" spans="1:5" s="107" customFormat="1" ht="18.75" customHeight="1" thickBot="1" x14ac:dyDescent="0.3">
      <c r="A17" s="192" t="s">
        <v>2463</v>
      </c>
      <c r="B17" s="193"/>
      <c r="C17" s="193"/>
      <c r="D17" s="193"/>
      <c r="E17" s="194"/>
    </row>
    <row r="18" spans="1:5" s="107" customFormat="1" ht="18" customHeight="1" x14ac:dyDescent="0.25">
      <c r="A18" s="130" t="s">
        <v>15</v>
      </c>
      <c r="B18" s="130" t="s">
        <v>2408</v>
      </c>
      <c r="C18" s="130" t="s">
        <v>46</v>
      </c>
      <c r="D18" s="146" t="s">
        <v>2411</v>
      </c>
      <c r="E18" s="147" t="s">
        <v>2409</v>
      </c>
    </row>
    <row r="19" spans="1:5" s="107" customFormat="1" ht="18" customHeight="1" x14ac:dyDescent="0.25">
      <c r="A19" s="134" t="str">
        <f>VLOOKUP(B19,'[1]LISTADO ATM'!$A$2:$C$922,3,0)</f>
        <v>DISTRITO NACIONAL</v>
      </c>
      <c r="B19" s="132">
        <v>563</v>
      </c>
      <c r="C19" s="134" t="str">
        <f>VLOOKUP(B19,'[1]LISTADO ATM'!$A$2:$B$922,2,0)</f>
        <v xml:space="preserve">ATM Base Aérea San Isidro </v>
      </c>
      <c r="D19" s="137" t="s">
        <v>2429</v>
      </c>
      <c r="E19" s="140">
        <v>3336009199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147</v>
      </c>
      <c r="C20" s="134" t="str">
        <f>VLOOKUP(B20,'[1]LISTADO ATM'!$A$2:$B$922,2,0)</f>
        <v xml:space="preserve">ATM Kiosco Megacentro I </v>
      </c>
      <c r="D20" s="137" t="s">
        <v>2429</v>
      </c>
      <c r="E20" s="142">
        <v>3336009175</v>
      </c>
    </row>
    <row r="21" spans="1:5" s="112" customFormat="1" ht="18" customHeight="1" x14ac:dyDescent="0.25">
      <c r="A21" s="134" t="str">
        <f>VLOOKUP(B21,'[1]LISTADO ATM'!$A$2:$C$922,3,0)</f>
        <v>ESTE</v>
      </c>
      <c r="B21" s="132">
        <v>429</v>
      </c>
      <c r="C21" s="134" t="str">
        <f>VLOOKUP(B21,'[1]LISTADO ATM'!$A$2:$B$922,2,0)</f>
        <v xml:space="preserve">ATM Oficina Jumbo La Romana </v>
      </c>
      <c r="D21" s="137" t="s">
        <v>2429</v>
      </c>
      <c r="E21" s="142">
        <v>3336009841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259</v>
      </c>
      <c r="C22" s="134" t="str">
        <f>VLOOKUP(B22,'[1]LISTADO ATM'!$A$2:$B$922,2,0)</f>
        <v>ATM Senado de la Republica</v>
      </c>
      <c r="D22" s="137" t="s">
        <v>2429</v>
      </c>
      <c r="E22" s="142">
        <v>3336010871</v>
      </c>
    </row>
    <row r="23" spans="1:5" s="112" customFormat="1" ht="18" customHeight="1" x14ac:dyDescent="0.25">
      <c r="A23" s="134" t="str">
        <f>VLOOKUP(B23,'[1]LISTADO ATM'!$A$2:$C$922,3,0)</f>
        <v>DISTRITO NACIONAL</v>
      </c>
      <c r="B23" s="132">
        <v>527</v>
      </c>
      <c r="C23" s="134" t="str">
        <f>VLOOKUP(B23,'[1]LISTADO ATM'!$A$2:$B$922,2,0)</f>
        <v>ATM Oficina Zona Oriental II</v>
      </c>
      <c r="D23" s="137" t="s">
        <v>2429</v>
      </c>
      <c r="E23" s="142">
        <v>3336011048</v>
      </c>
    </row>
    <row r="24" spans="1:5" s="112" customFormat="1" ht="18" customHeight="1" x14ac:dyDescent="0.25">
      <c r="A24" s="134" t="str">
        <f>VLOOKUP(B24,'[1]LISTADO ATM'!$A$2:$C$922,3,0)</f>
        <v>DISTRITO NACIONAL</v>
      </c>
      <c r="B24" s="132">
        <v>574</v>
      </c>
      <c r="C24" s="134" t="str">
        <f>VLOOKUP(B24,'[1]LISTADO ATM'!$A$2:$B$922,2,0)</f>
        <v xml:space="preserve">ATM Club Obras Públicas </v>
      </c>
      <c r="D24" s="137" t="s">
        <v>2429</v>
      </c>
      <c r="E24" s="142">
        <v>3336011182</v>
      </c>
    </row>
    <row r="25" spans="1:5" s="112" customFormat="1" ht="18" customHeight="1" x14ac:dyDescent="0.25">
      <c r="A25" s="134" t="str">
        <f>VLOOKUP(B25,'[1]LISTADO ATM'!$A$2:$C$922,3,0)</f>
        <v>DISTRITO NACIONAL</v>
      </c>
      <c r="B25" s="132">
        <v>24</v>
      </c>
      <c r="C25" s="134" t="str">
        <f>VLOOKUP(B25,'[1]LISTADO ATM'!$A$2:$B$922,2,0)</f>
        <v xml:space="preserve">ATM Oficina Eusebio Manzueta </v>
      </c>
      <c r="D25" s="137" t="s">
        <v>2429</v>
      </c>
      <c r="E25" s="142">
        <v>3336011682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722</v>
      </c>
      <c r="C26" s="134" t="str">
        <f>VLOOKUP(B26,'[1]LISTADO ATM'!$A$2:$B$922,2,0)</f>
        <v xml:space="preserve">ATM Oficina Charles de Gaulle III </v>
      </c>
      <c r="D26" s="137" t="s">
        <v>2429</v>
      </c>
      <c r="E26" s="142">
        <v>3336012001</v>
      </c>
    </row>
    <row r="27" spans="1:5" s="121" customFormat="1" ht="18.75" customHeight="1" x14ac:dyDescent="0.25">
      <c r="A27" s="134" t="str">
        <f>VLOOKUP(B27,'[1]LISTADO ATM'!$A$2:$C$922,3,0)</f>
        <v>NORTE</v>
      </c>
      <c r="B27" s="132">
        <v>740</v>
      </c>
      <c r="C27" s="134" t="str">
        <f>VLOOKUP(B27,'[1]LISTADO ATM'!$A$2:$B$922,2,0)</f>
        <v xml:space="preserve">ATM EDENORTE (Santiago) </v>
      </c>
      <c r="D27" s="137" t="s">
        <v>2429</v>
      </c>
      <c r="E27" s="142">
        <v>3336011044</v>
      </c>
    </row>
    <row r="28" spans="1:5" s="121" customFormat="1" ht="18.75" customHeight="1" x14ac:dyDescent="0.25">
      <c r="A28" s="134" t="str">
        <f>VLOOKUP(B28,'[1]LISTADO ATM'!$A$2:$C$922,3,0)</f>
        <v>ESTE</v>
      </c>
      <c r="B28" s="132">
        <v>963</v>
      </c>
      <c r="C28" s="134" t="str">
        <f>VLOOKUP(B28,'[1]LISTADO ATM'!$A$2:$B$922,2,0)</f>
        <v xml:space="preserve">ATM Multiplaza La Romana </v>
      </c>
      <c r="D28" s="137" t="s">
        <v>2429</v>
      </c>
      <c r="E28" s="142">
        <v>3336012045</v>
      </c>
    </row>
    <row r="29" spans="1:5" s="121" customFormat="1" ht="18.75" customHeight="1" x14ac:dyDescent="0.25">
      <c r="A29" s="134" t="str">
        <f>VLOOKUP(B29,'[1]LISTADO ATM'!$A$2:$C$922,3,0)</f>
        <v>DISTRITO NACIONAL</v>
      </c>
      <c r="B29" s="132">
        <v>493</v>
      </c>
      <c r="C29" s="134" t="str">
        <f>VLOOKUP(B29,'[1]LISTADO ATM'!$A$2:$B$922,2,0)</f>
        <v xml:space="preserve">ATM Oficina Haina Occidental II </v>
      </c>
      <c r="D29" s="137" t="s">
        <v>2429</v>
      </c>
      <c r="E29" s="142">
        <v>3336012159</v>
      </c>
    </row>
    <row r="30" spans="1:5" s="121" customFormat="1" ht="18.75" customHeight="1" x14ac:dyDescent="0.25">
      <c r="A30" s="134" t="str">
        <f>VLOOKUP(B30,'[1]LISTADO ATM'!$A$2:$C$922,3,0)</f>
        <v>SUR</v>
      </c>
      <c r="B30" s="132">
        <v>84</v>
      </c>
      <c r="C30" s="134" t="str">
        <f>VLOOKUP(B30,'[1]LISTADO ATM'!$A$2:$B$922,2,0)</f>
        <v xml:space="preserve">ATM Oficina Multicentro Sirena San Cristóbal </v>
      </c>
      <c r="D30" s="137" t="s">
        <v>2429</v>
      </c>
      <c r="E30" s="142">
        <v>3336012380</v>
      </c>
    </row>
    <row r="31" spans="1:5" s="121" customFormat="1" ht="18.75" customHeight="1" x14ac:dyDescent="0.25">
      <c r="A31" s="134" t="str">
        <f>VLOOKUP(B31,'[1]LISTADO ATM'!$A$2:$C$922,3,0)</f>
        <v>ESTE</v>
      </c>
      <c r="B31" s="132">
        <v>480</v>
      </c>
      <c r="C31" s="134" t="str">
        <f>VLOOKUP(B31,'[1]LISTADO ATM'!$A$2:$B$922,2,0)</f>
        <v>ATM UNP Farmaconal Higuey</v>
      </c>
      <c r="D31" s="137" t="s">
        <v>2429</v>
      </c>
      <c r="E31" s="142">
        <v>3336012402</v>
      </c>
    </row>
    <row r="32" spans="1:5" s="112" customFormat="1" ht="18.75" customHeight="1" x14ac:dyDescent="0.25">
      <c r="A32" s="134" t="str">
        <f>VLOOKUP(B32,'[1]LISTADO ATM'!$A$2:$C$922,3,0)</f>
        <v>DISTRITO NACIONAL</v>
      </c>
      <c r="B32" s="132">
        <v>507</v>
      </c>
      <c r="C32" s="134" t="str">
        <f>VLOOKUP(B32,'[1]LISTADO ATM'!$A$2:$B$922,2,0)</f>
        <v>ATM Estación Sigma Boca Chica</v>
      </c>
      <c r="D32" s="137" t="s">
        <v>2429</v>
      </c>
      <c r="E32" s="142">
        <v>3336012430</v>
      </c>
    </row>
    <row r="33" spans="1:10" s="112" customFormat="1" ht="18.75" customHeight="1" x14ac:dyDescent="0.25">
      <c r="A33" s="134" t="str">
        <f>VLOOKUP(B33,'[1]LISTADO ATM'!$A$2:$C$922,3,0)</f>
        <v>NORTE</v>
      </c>
      <c r="B33" s="132">
        <v>950</v>
      </c>
      <c r="C33" s="134" t="str">
        <f>VLOOKUP(B33,'[1]LISTADO ATM'!$A$2:$B$922,2,0)</f>
        <v xml:space="preserve">ATM Oficina Monterrico </v>
      </c>
      <c r="D33" s="137" t="s">
        <v>2429</v>
      </c>
      <c r="E33" s="142">
        <v>3336012446</v>
      </c>
    </row>
    <row r="34" spans="1:10" s="112" customFormat="1" ht="18" customHeight="1" x14ac:dyDescent="0.25">
      <c r="A34" s="134" t="str">
        <f>VLOOKUP(B34,'[1]LISTADO ATM'!$A$2:$C$922,3,0)</f>
        <v>DISTRITO NACIONAL</v>
      </c>
      <c r="B34" s="132">
        <v>516</v>
      </c>
      <c r="C34" s="134" t="str">
        <f>VLOOKUP(B34,'[1]LISTADO ATM'!$A$2:$B$922,2,0)</f>
        <v xml:space="preserve">ATM Oficina Gascue </v>
      </c>
      <c r="D34" s="137" t="s">
        <v>2429</v>
      </c>
      <c r="E34" s="142">
        <v>3336012529</v>
      </c>
    </row>
    <row r="35" spans="1:10" s="112" customFormat="1" ht="18.75" customHeight="1" x14ac:dyDescent="0.25">
      <c r="A35" s="134" t="str">
        <f>VLOOKUP(B35,'[1]LISTADO ATM'!$A$2:$C$922,3,0)</f>
        <v>DISTRITO NACIONAL</v>
      </c>
      <c r="B35" s="132">
        <v>461</v>
      </c>
      <c r="C35" s="134" t="str">
        <f>VLOOKUP(B35,'[1]LISTADO ATM'!$A$2:$B$922,2,0)</f>
        <v xml:space="preserve">ATM Autobanco Sarasota I </v>
      </c>
      <c r="D35" s="137" t="s">
        <v>2429</v>
      </c>
      <c r="E35" s="142">
        <v>3336012539</v>
      </c>
      <c r="G35" s="120"/>
    </row>
    <row r="36" spans="1:10" s="112" customFormat="1" ht="18" customHeight="1" x14ac:dyDescent="0.25">
      <c r="A36" s="134" t="str">
        <f>VLOOKUP(B36,'[1]LISTADO ATM'!$A$2:$C$922,3,0)</f>
        <v>NORTE</v>
      </c>
      <c r="B36" s="132">
        <v>256</v>
      </c>
      <c r="C36" s="134" t="str">
        <f>VLOOKUP(B36,'[1]LISTADO ATM'!$A$2:$B$922,2,0)</f>
        <v xml:space="preserve">ATM Oficina Licey Al Medio </v>
      </c>
      <c r="D36" s="137" t="s">
        <v>2429</v>
      </c>
      <c r="E36" s="142">
        <v>3336012613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34" t="str">
        <f>VLOOKUP(B37,'[1]LISTADO ATM'!$A$2:$C$922,3,0)</f>
        <v>NORTE</v>
      </c>
      <c r="B37" s="132">
        <v>40</v>
      </c>
      <c r="C37" s="134" t="str">
        <f>VLOOKUP(B37,'[1]LISTADO ATM'!$A$2:$B$922,2,0)</f>
        <v xml:space="preserve">ATM Oficina El Puñal </v>
      </c>
      <c r="D37" s="137" t="s">
        <v>2429</v>
      </c>
      <c r="E37" s="142">
        <v>3336012619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34" t="str">
        <f>VLOOKUP(B38,'[1]LISTADO ATM'!$A$2:$C$922,3,0)</f>
        <v>NORTE</v>
      </c>
      <c r="B38" s="132">
        <v>633</v>
      </c>
      <c r="C38" s="134" t="str">
        <f>VLOOKUP(B38,'[1]LISTADO ATM'!$A$2:$B$922,2,0)</f>
        <v xml:space="preserve">ATM Autobanco Las Colinas </v>
      </c>
      <c r="D38" s="137" t="s">
        <v>2429</v>
      </c>
      <c r="E38" s="142">
        <v>3336012630</v>
      </c>
    </row>
    <row r="39" spans="1:10" s="120" customFormat="1" ht="18" customHeight="1" x14ac:dyDescent="0.25">
      <c r="A39" s="134" t="str">
        <f>VLOOKUP(B39,'[1]LISTADO ATM'!$A$2:$C$922,3,0)</f>
        <v>NORTE</v>
      </c>
      <c r="B39" s="132">
        <v>22</v>
      </c>
      <c r="C39" s="134" t="str">
        <f>VLOOKUP(B39,'[1]LISTADO ATM'!$A$2:$B$922,2,0)</f>
        <v>ATM S/M Olimpico (Santiago)</v>
      </c>
      <c r="D39" s="137" t="s">
        <v>2429</v>
      </c>
      <c r="E39" s="142" t="s">
        <v>2701</v>
      </c>
    </row>
    <row r="40" spans="1:10" s="112" customFormat="1" ht="18" customHeight="1" x14ac:dyDescent="0.25">
      <c r="A40" s="134" t="str">
        <f>VLOOKUP(B40,'[1]LISTADO ATM'!$A$2:$C$922,3,0)</f>
        <v>DISTRITO NACIONAL</v>
      </c>
      <c r="B40" s="132">
        <v>769</v>
      </c>
      <c r="C40" s="134" t="str">
        <f>VLOOKUP(B40,'[1]LISTADO ATM'!$A$2:$B$922,2,0)</f>
        <v>ATM UNP Pablo Mella Morales</v>
      </c>
      <c r="D40" s="137" t="s">
        <v>2429</v>
      </c>
      <c r="E40" s="142">
        <v>3336012636</v>
      </c>
      <c r="F40" s="120"/>
      <c r="G40" s="120"/>
      <c r="H40" s="120"/>
      <c r="I40" s="120"/>
      <c r="J40" s="120"/>
    </row>
    <row r="41" spans="1:10" s="112" customFormat="1" ht="18.75" customHeight="1" x14ac:dyDescent="0.25">
      <c r="A41" s="134" t="str">
        <f>VLOOKUP(B41,'[1]LISTADO ATM'!$A$2:$C$922,3,0)</f>
        <v>DISTRITO NACIONAL</v>
      </c>
      <c r="B41" s="132">
        <v>32</v>
      </c>
      <c r="C41" s="134" t="str">
        <f>VLOOKUP(B41,'[1]LISTADO ATM'!$A$2:$B$922,2,0)</f>
        <v xml:space="preserve">ATM Oficina San Martín II </v>
      </c>
      <c r="D41" s="137" t="s">
        <v>2429</v>
      </c>
      <c r="E41" s="142">
        <v>3336012641</v>
      </c>
      <c r="F41" s="120"/>
      <c r="G41" s="120"/>
      <c r="H41" s="120"/>
      <c r="I41" s="120"/>
      <c r="J41" s="120"/>
    </row>
    <row r="42" spans="1:10" s="112" customFormat="1" ht="18" customHeight="1" x14ac:dyDescent="0.25">
      <c r="A42" s="134" t="e">
        <f>VLOOKUP(B42,'[1]LISTADO ATM'!$A$2:$C$922,3,0)</f>
        <v>#N/A</v>
      </c>
      <c r="B42" s="132"/>
      <c r="C42" s="134" t="e">
        <f>VLOOKUP(B42,'[1]LISTADO ATM'!$A$2:$B$922,2,0)</f>
        <v>#N/A</v>
      </c>
      <c r="D42" s="137" t="s">
        <v>2429</v>
      </c>
      <c r="E42" s="142"/>
      <c r="F42" s="120"/>
      <c r="G42" s="120"/>
      <c r="H42" s="120"/>
      <c r="I42" s="120"/>
      <c r="J42" s="120"/>
    </row>
    <row r="43" spans="1:10" s="112" customFormat="1" ht="18" customHeight="1" x14ac:dyDescent="0.25">
      <c r="A43" s="134" t="e">
        <f>VLOOKUP(B43,'[1]LISTADO ATM'!$A$2:$C$922,3,0)</f>
        <v>#N/A</v>
      </c>
      <c r="B43" s="132"/>
      <c r="C43" s="134" t="e">
        <f>VLOOKUP(B43,'[1]LISTADO ATM'!$A$2:$B$922,2,0)</f>
        <v>#N/A</v>
      </c>
      <c r="D43" s="137" t="s">
        <v>2429</v>
      </c>
      <c r="E43" s="142"/>
      <c r="F43" s="120"/>
      <c r="G43" s="120"/>
      <c r="H43" s="120"/>
      <c r="I43" s="120"/>
      <c r="J43" s="120"/>
    </row>
    <row r="44" spans="1:10" s="112" customFormat="1" ht="18" customHeight="1" x14ac:dyDescent="0.25">
      <c r="A44" s="135"/>
      <c r="B44" s="136">
        <f>COUNT(B19:B43)</f>
        <v>23</v>
      </c>
      <c r="C44" s="201"/>
      <c r="D44" s="201"/>
      <c r="E44" s="201"/>
      <c r="F44" s="120"/>
      <c r="G44" s="120"/>
      <c r="H44" s="120"/>
      <c r="I44" s="120"/>
      <c r="J44" s="120"/>
    </row>
    <row r="45" spans="1:10" s="112" customFormat="1" ht="18.75" customHeight="1" thickBot="1" x14ac:dyDescent="0.3">
      <c r="A45" s="198"/>
      <c r="B45" s="199"/>
      <c r="C45" s="199"/>
      <c r="D45" s="199"/>
      <c r="E45" s="200"/>
    </row>
    <row r="46" spans="1:10" s="112" customFormat="1" ht="18" customHeight="1" thickBot="1" x14ac:dyDescent="0.3">
      <c r="A46" s="186" t="s">
        <v>2434</v>
      </c>
      <c r="B46" s="187"/>
      <c r="C46" s="187"/>
      <c r="D46" s="187"/>
      <c r="E46" s="188"/>
    </row>
    <row r="47" spans="1:10" s="112" customFormat="1" ht="18" customHeight="1" x14ac:dyDescent="0.25">
      <c r="A47" s="130" t="s">
        <v>15</v>
      </c>
      <c r="B47" s="130" t="s">
        <v>2408</v>
      </c>
      <c r="C47" s="130" t="s">
        <v>46</v>
      </c>
      <c r="D47" s="146" t="s">
        <v>2411</v>
      </c>
      <c r="E47" s="147" t="s">
        <v>2409</v>
      </c>
    </row>
    <row r="48" spans="1:10" s="112" customFormat="1" ht="18.75" customHeight="1" x14ac:dyDescent="0.25">
      <c r="A48" s="134" t="str">
        <f>VLOOKUP(B48,'[1]LISTADO ATM'!$A$2:$C$922,3,0)</f>
        <v>NORTE</v>
      </c>
      <c r="B48" s="132">
        <v>736</v>
      </c>
      <c r="C48" s="134" t="str">
        <f>VLOOKUP(B48,'[1]LISTADO ATM'!$A$2:$B$922,2,0)</f>
        <v xml:space="preserve">ATM Oficina Puerto Plata I </v>
      </c>
      <c r="D48" s="134" t="s">
        <v>2469</v>
      </c>
      <c r="E48" s="142">
        <v>3336011754</v>
      </c>
    </row>
    <row r="49" spans="1:5" s="112" customFormat="1" ht="18" customHeight="1" x14ac:dyDescent="0.25">
      <c r="A49" s="134" t="str">
        <f>VLOOKUP(B49,'[1]LISTADO ATM'!$A$2:$C$922,3,0)</f>
        <v>DISTRITO NACIONAL</v>
      </c>
      <c r="B49" s="132">
        <v>566</v>
      </c>
      <c r="C49" s="134" t="str">
        <f>VLOOKUP(B49,'[1]LISTADO ATM'!$A$2:$B$922,2,0)</f>
        <v xml:space="preserve">ATM Hiper Olé Aut. Duarte </v>
      </c>
      <c r="D49" s="134" t="s">
        <v>2469</v>
      </c>
      <c r="E49" s="142">
        <v>3336012632</v>
      </c>
    </row>
    <row r="50" spans="1:5" s="120" customFormat="1" ht="18" customHeight="1" x14ac:dyDescent="0.25">
      <c r="A50" s="134" t="str">
        <f>VLOOKUP(B50,'[1]LISTADO ATM'!$A$2:$C$922,3,0)</f>
        <v>ESTE</v>
      </c>
      <c r="B50" s="132">
        <v>673</v>
      </c>
      <c r="C50" s="134" t="str">
        <f>VLOOKUP(B50,'[1]LISTADO ATM'!$A$2:$B$922,2,0)</f>
        <v>ATM Clínica Dr. Cruz Jiminián</v>
      </c>
      <c r="D50" s="134" t="s">
        <v>2469</v>
      </c>
      <c r="E50" s="142">
        <v>3336012652</v>
      </c>
    </row>
    <row r="51" spans="1:5" s="120" customFormat="1" ht="18" customHeight="1" x14ac:dyDescent="0.25">
      <c r="A51" s="134" t="e">
        <f>VLOOKUP(B51,'[1]LISTADO ATM'!$A$2:$C$922,3,0)</f>
        <v>#N/A</v>
      </c>
      <c r="B51" s="132"/>
      <c r="C51" s="134" t="e">
        <f>VLOOKUP(B51,'[1]LISTADO ATM'!$A$2:$B$922,2,0)</f>
        <v>#N/A</v>
      </c>
      <c r="D51" s="134" t="s">
        <v>2469</v>
      </c>
      <c r="E51" s="142"/>
    </row>
    <row r="52" spans="1:5" s="120" customFormat="1" ht="18" customHeight="1" x14ac:dyDescent="0.25">
      <c r="A52" s="134" t="e">
        <f>VLOOKUP(B52,'[1]LISTADO ATM'!$A$2:$C$922,3,0)</f>
        <v>#N/A</v>
      </c>
      <c r="B52" s="132"/>
      <c r="C52" s="134" t="e">
        <f>VLOOKUP(B52,'[1]LISTADO ATM'!$A$2:$B$922,2,0)</f>
        <v>#N/A</v>
      </c>
      <c r="D52" s="134" t="s">
        <v>2469</v>
      </c>
      <c r="E52" s="142"/>
    </row>
    <row r="53" spans="1:5" s="120" customFormat="1" ht="18" customHeight="1" x14ac:dyDescent="0.25">
      <c r="A53" s="134" t="e">
        <f>VLOOKUP(B53,'[1]LISTADO ATM'!$A$2:$C$922,3,0)</f>
        <v>#N/A</v>
      </c>
      <c r="B53" s="132"/>
      <c r="C53" s="134" t="e">
        <f>VLOOKUP(B53,'[1]LISTADO ATM'!$A$2:$B$922,2,0)</f>
        <v>#N/A</v>
      </c>
      <c r="D53" s="134" t="s">
        <v>2469</v>
      </c>
      <c r="E53" s="142"/>
    </row>
    <row r="54" spans="1:5" s="120" customFormat="1" ht="18" x14ac:dyDescent="0.25">
      <c r="A54" s="134" t="e">
        <f>VLOOKUP(B54,'[1]LISTADO ATM'!$A$2:$C$922,3,0)</f>
        <v>#N/A</v>
      </c>
      <c r="B54" s="132"/>
      <c r="C54" s="134" t="e">
        <f>VLOOKUP(B54,'[1]LISTADO ATM'!$A$2:$B$922,2,0)</f>
        <v>#N/A</v>
      </c>
      <c r="D54" s="134" t="s">
        <v>2469</v>
      </c>
      <c r="E54" s="142"/>
    </row>
    <row r="55" spans="1:5" s="120" customFormat="1" ht="18" customHeight="1" x14ac:dyDescent="0.25">
      <c r="A55" s="134" t="e">
        <f>VLOOKUP(B55,'[1]LISTADO ATM'!$A$2:$C$922,3,0)</f>
        <v>#N/A</v>
      </c>
      <c r="B55" s="132"/>
      <c r="C55" s="134" t="e">
        <f>VLOOKUP(B55,'[1]LISTADO ATM'!$A$2:$B$922,2,0)</f>
        <v>#N/A</v>
      </c>
      <c r="D55" s="134" t="s">
        <v>2469</v>
      </c>
      <c r="E55" s="142"/>
    </row>
    <row r="56" spans="1:5" s="121" customFormat="1" ht="18" customHeight="1" thickBot="1" x14ac:dyDescent="0.3">
      <c r="A56" s="141" t="s">
        <v>2462</v>
      </c>
      <c r="B56" s="131">
        <f>COUNTA(B48:B55)</f>
        <v>3</v>
      </c>
      <c r="C56" s="189"/>
      <c r="D56" s="190"/>
      <c r="E56" s="191"/>
    </row>
    <row r="57" spans="1:5" s="153" customFormat="1" ht="18" customHeight="1" thickBot="1" x14ac:dyDescent="0.3">
      <c r="A57" s="149"/>
      <c r="B57" s="150"/>
      <c r="C57" s="151"/>
      <c r="D57" s="151"/>
      <c r="E57" s="152"/>
    </row>
    <row r="58" spans="1:5" s="121" customFormat="1" ht="18" customHeight="1" thickBot="1" x14ac:dyDescent="0.3">
      <c r="A58" s="186" t="s">
        <v>2583</v>
      </c>
      <c r="B58" s="187"/>
      <c r="C58" s="187"/>
      <c r="D58" s="187"/>
      <c r="E58" s="188"/>
    </row>
    <row r="59" spans="1:5" s="121" customFormat="1" ht="18" customHeight="1" x14ac:dyDescent="0.25">
      <c r="A59" s="130" t="s">
        <v>15</v>
      </c>
      <c r="B59" s="130" t="s">
        <v>2408</v>
      </c>
      <c r="C59" s="130" t="s">
        <v>46</v>
      </c>
      <c r="D59" s="146" t="s">
        <v>2411</v>
      </c>
      <c r="E59" s="147" t="s">
        <v>2409</v>
      </c>
    </row>
    <row r="60" spans="1:5" s="121" customFormat="1" ht="18" customHeight="1" x14ac:dyDescent="0.25">
      <c r="A60" s="128" t="str">
        <f>VLOOKUP(B60,'[1]LISTADO ATM'!$A$2:$C$922,3,0)</f>
        <v>DISTRITO NACIONAL</v>
      </c>
      <c r="B60" s="132">
        <v>160</v>
      </c>
      <c r="C60" s="128" t="str">
        <f>VLOOKUP(B60,'[1]LISTADO ATM'!$A$2:$B$822,2,0)</f>
        <v xml:space="preserve">ATM Oficina Herrera </v>
      </c>
      <c r="D60" s="138" t="s">
        <v>2548</v>
      </c>
      <c r="E60" s="142">
        <v>3336009133</v>
      </c>
    </row>
    <row r="61" spans="1:5" s="121" customFormat="1" ht="18" customHeight="1" x14ac:dyDescent="0.25">
      <c r="A61" s="128" t="str">
        <f>VLOOKUP(B61,'[1]LISTADO ATM'!$A$2:$C$922,3,0)</f>
        <v>NORTE</v>
      </c>
      <c r="B61" s="132">
        <v>854</v>
      </c>
      <c r="C61" s="128" t="str">
        <f>VLOOKUP(B61,'[1]LISTADO ATM'!$A$2:$B$822,2,0)</f>
        <v xml:space="preserve">ATM Centro Comercial Blanco Batista </v>
      </c>
      <c r="D61" s="138" t="s">
        <v>2548</v>
      </c>
      <c r="E61" s="142">
        <v>3336012083</v>
      </c>
    </row>
    <row r="62" spans="1:5" s="121" customFormat="1" ht="18" customHeight="1" x14ac:dyDescent="0.25">
      <c r="A62" s="128" t="str">
        <f>VLOOKUP(B62,'[1]LISTADO ATM'!$A$2:$C$922,3,0)</f>
        <v>DISTRITO NACIONAL</v>
      </c>
      <c r="B62" s="132">
        <v>567</v>
      </c>
      <c r="C62" s="128" t="str">
        <f>VLOOKUP(B62,'[1]LISTADO ATM'!$A$2:$B$822,2,0)</f>
        <v xml:space="preserve">ATM Oficina Máximo Gómez </v>
      </c>
      <c r="D62" s="138" t="s">
        <v>2548</v>
      </c>
      <c r="E62" s="142">
        <v>3336012096</v>
      </c>
    </row>
    <row r="63" spans="1:5" s="120" customFormat="1" ht="18.75" customHeight="1" x14ac:dyDescent="0.25">
      <c r="A63" s="128" t="str">
        <f>VLOOKUP(B63,'[1]LISTADO ATM'!$A$2:$C$922,3,0)</f>
        <v>NORTE</v>
      </c>
      <c r="B63" s="132">
        <v>910</v>
      </c>
      <c r="C63" s="128" t="str">
        <f>VLOOKUP(B63,'[1]LISTADO ATM'!$A$2:$B$822,2,0)</f>
        <v xml:space="preserve">ATM Oficina El Sol II (Santiago) </v>
      </c>
      <c r="D63" s="138" t="s">
        <v>2548</v>
      </c>
      <c r="E63" s="142">
        <v>3336012100</v>
      </c>
    </row>
    <row r="64" spans="1:5" s="121" customFormat="1" ht="18.75" customHeight="1" x14ac:dyDescent="0.25">
      <c r="A64" s="128" t="str">
        <f>VLOOKUP(B64,'[1]LISTADO ATM'!$A$2:$C$922,3,0)</f>
        <v>DISTRITO NACIONAL</v>
      </c>
      <c r="B64" s="132">
        <v>955</v>
      </c>
      <c r="C64" s="128" t="str">
        <f>VLOOKUP(B64,'[1]LISTADO ATM'!$A$2:$B$822,2,0)</f>
        <v xml:space="preserve">ATM Oficina Americana Independencia II </v>
      </c>
      <c r="D64" s="138" t="s">
        <v>2548</v>
      </c>
      <c r="E64" s="142">
        <v>3336012124</v>
      </c>
    </row>
    <row r="65" spans="1:5" s="121" customFormat="1" ht="18" customHeight="1" x14ac:dyDescent="0.25">
      <c r="A65" s="128" t="str">
        <f>VLOOKUP(B65,'[1]LISTADO ATM'!$A$2:$C$922,3,0)</f>
        <v>DISTRITO NACIONAL</v>
      </c>
      <c r="B65" s="132">
        <v>240</v>
      </c>
      <c r="C65" s="128" t="str">
        <f>VLOOKUP(B65,'[1]LISTADO ATM'!$A$2:$B$822,2,0)</f>
        <v xml:space="preserve">ATM Oficina Carrefour I </v>
      </c>
      <c r="D65" s="138" t="s">
        <v>2548</v>
      </c>
      <c r="E65" s="142">
        <v>3336012434</v>
      </c>
    </row>
    <row r="66" spans="1:5" s="121" customFormat="1" ht="18" customHeight="1" x14ac:dyDescent="0.25">
      <c r="A66" s="128" t="str">
        <f>VLOOKUP(B66,'[1]LISTADO ATM'!$A$2:$C$922,3,0)</f>
        <v>NORTE</v>
      </c>
      <c r="B66" s="132">
        <v>8</v>
      </c>
      <c r="C66" s="128" t="str">
        <f>VLOOKUP(B66,'[1]LISTADO ATM'!$A$2:$B$822,2,0)</f>
        <v>ATM Autoservicio Yaque</v>
      </c>
      <c r="D66" s="138" t="s">
        <v>2548</v>
      </c>
      <c r="E66" s="142">
        <v>3336012583</v>
      </c>
    </row>
    <row r="67" spans="1:5" s="121" customFormat="1" ht="18" customHeight="1" x14ac:dyDescent="0.25">
      <c r="A67" s="128" t="str">
        <f>VLOOKUP(B67,'[1]LISTADO ATM'!$A$2:$C$922,3,0)</f>
        <v>NORTE</v>
      </c>
      <c r="B67" s="132">
        <v>716</v>
      </c>
      <c r="C67" s="128" t="str">
        <f>VLOOKUP(B67,'[1]LISTADO ATM'!$A$2:$B$822,2,0)</f>
        <v xml:space="preserve">ATM Oficina Zona Franca (Santiago) </v>
      </c>
      <c r="D67" s="138" t="s">
        <v>2548</v>
      </c>
      <c r="E67" s="142">
        <v>3336012587</v>
      </c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23</v>
      </c>
      <c r="C68" s="128" t="str">
        <f>VLOOKUP(B68,'[1]LISTADO ATM'!$A$2:$B$822,2,0)</f>
        <v xml:space="preserve">ATM Oficina México </v>
      </c>
      <c r="D68" s="138" t="s">
        <v>2548</v>
      </c>
      <c r="E68" s="142">
        <v>3336012647</v>
      </c>
    </row>
    <row r="69" spans="1:5" s="121" customFormat="1" ht="18" customHeight="1" x14ac:dyDescent="0.25">
      <c r="A69" s="128" t="str">
        <f>VLOOKUP(B69,'[1]LISTADO ATM'!$A$2:$C$922,3,0)</f>
        <v>DISTRITO NACIONAL</v>
      </c>
      <c r="B69" s="132">
        <v>113</v>
      </c>
      <c r="C69" s="128" t="str">
        <f>VLOOKUP(B69,'[1]LISTADO ATM'!$A$2:$B$822,2,0)</f>
        <v xml:space="preserve">ATM Autoservicio Atalaya del Mar </v>
      </c>
      <c r="D69" s="145" t="s">
        <v>2621</v>
      </c>
      <c r="E69" s="142">
        <v>3336009158</v>
      </c>
    </row>
    <row r="70" spans="1:5" s="121" customFormat="1" ht="18" customHeight="1" x14ac:dyDescent="0.25">
      <c r="A70" s="128" t="str">
        <f>VLOOKUP(B70,'[1]LISTADO ATM'!$A$2:$C$922,3,0)</f>
        <v>ESTE</v>
      </c>
      <c r="B70" s="132">
        <v>158</v>
      </c>
      <c r="C70" s="128" t="str">
        <f>VLOOKUP(B70,'[1]LISTADO ATM'!$A$2:$B$822,2,0)</f>
        <v xml:space="preserve">ATM Oficina Romana Norte </v>
      </c>
      <c r="D70" s="145" t="s">
        <v>2621</v>
      </c>
      <c r="E70" s="142">
        <v>3336011000</v>
      </c>
    </row>
    <row r="71" spans="1:5" s="121" customFormat="1" ht="18" customHeight="1" x14ac:dyDescent="0.25">
      <c r="A71" s="128" t="str">
        <f>VLOOKUP(B71,'[1]LISTADO ATM'!$A$2:$C$922,3,0)</f>
        <v>NORTE</v>
      </c>
      <c r="B71" s="132">
        <v>171</v>
      </c>
      <c r="C71" s="128" t="str">
        <f>VLOOKUP(B71,'[1]LISTADO ATM'!$A$2:$B$822,2,0)</f>
        <v xml:space="preserve">ATM Oficina Moca </v>
      </c>
      <c r="D71" s="145" t="s">
        <v>2621</v>
      </c>
      <c r="E71" s="142">
        <v>3336012024</v>
      </c>
    </row>
    <row r="72" spans="1:5" s="121" customFormat="1" ht="18" customHeight="1" x14ac:dyDescent="0.25">
      <c r="A72" s="128" t="str">
        <f>VLOOKUP(B72,'[1]LISTADO ATM'!$A$2:$C$922,3,0)</f>
        <v>DISTRITO NACIONAL</v>
      </c>
      <c r="B72" s="132">
        <v>514</v>
      </c>
      <c r="C72" s="128" t="str">
        <f>VLOOKUP(B72,'[1]LISTADO ATM'!$A$2:$B$822,2,0)</f>
        <v>ATM Autoservicio Charles de Gaulle</v>
      </c>
      <c r="D72" s="145" t="s">
        <v>2621</v>
      </c>
      <c r="E72" s="142">
        <v>3336012412</v>
      </c>
    </row>
    <row r="73" spans="1:5" s="121" customFormat="1" ht="18" customHeight="1" x14ac:dyDescent="0.25">
      <c r="A73" s="128" t="str">
        <f>VLOOKUP(B73,'[1]LISTADO ATM'!$A$2:$C$922,3,0)</f>
        <v>NORTE</v>
      </c>
      <c r="B73" s="132">
        <v>599</v>
      </c>
      <c r="C73" s="128" t="str">
        <f>VLOOKUP(B73,'[1]LISTADO ATM'!$A$2:$B$822,2,0)</f>
        <v xml:space="preserve">ATM Oficina Plaza Internacional (Santiago) </v>
      </c>
      <c r="D73" s="145" t="s">
        <v>2621</v>
      </c>
      <c r="E73" s="142" t="s">
        <v>2702</v>
      </c>
    </row>
    <row r="74" spans="1:5" s="121" customFormat="1" ht="18" customHeight="1" x14ac:dyDescent="0.25">
      <c r="A74" s="128" t="str">
        <f>VLOOKUP(B74,'[1]LISTADO ATM'!$A$2:$C$922,3,0)</f>
        <v>ESTE</v>
      </c>
      <c r="B74" s="132">
        <v>219</v>
      </c>
      <c r="C74" s="128" t="str">
        <f>VLOOKUP(B74,'[1]LISTADO ATM'!$A$2:$B$822,2,0)</f>
        <v xml:space="preserve">ATM Oficina La Altagracia (Higuey) </v>
      </c>
      <c r="D74" s="145" t="s">
        <v>2621</v>
      </c>
      <c r="E74" s="142">
        <v>3336012594</v>
      </c>
    </row>
    <row r="75" spans="1:5" s="121" customFormat="1" ht="18" customHeight="1" x14ac:dyDescent="0.25">
      <c r="A75" s="128" t="str">
        <f>VLOOKUP(B75,'[1]LISTADO ATM'!$A$2:$C$922,3,0)</f>
        <v>DISTRITO NACIONAL</v>
      </c>
      <c r="B75" s="132">
        <v>410</v>
      </c>
      <c r="C75" s="128" t="str">
        <f>VLOOKUP(B75,'[1]LISTADO ATM'!$A$2:$B$822,2,0)</f>
        <v xml:space="preserve">ATM Oficina Las Palmas de Herrera II </v>
      </c>
      <c r="D75" s="145" t="s">
        <v>2621</v>
      </c>
      <c r="E75" s="142">
        <v>3336012639</v>
      </c>
    </row>
    <row r="76" spans="1:5" s="121" customFormat="1" ht="18" customHeight="1" x14ac:dyDescent="0.25">
      <c r="A76" s="128" t="e">
        <f>VLOOKUP(B76,'[1]LISTADO ATM'!$A$2:$C$922,3,0)</f>
        <v>#N/A</v>
      </c>
      <c r="B76" s="132"/>
      <c r="C76" s="128" t="e">
        <f>VLOOKUP(B76,'[1]LISTADO ATM'!$A$2:$B$822,2,0)</f>
        <v>#N/A</v>
      </c>
      <c r="D76" s="145"/>
      <c r="E76" s="142"/>
    </row>
    <row r="77" spans="1:5" s="120" customFormat="1" ht="18.75" customHeight="1" x14ac:dyDescent="0.25">
      <c r="A77" s="128" t="e">
        <f>VLOOKUP(B77,'[1]LISTADO ATM'!$A$2:$C$922,3,0)</f>
        <v>#N/A</v>
      </c>
      <c r="B77" s="132"/>
      <c r="C77" s="128" t="e">
        <f>VLOOKUP(B77,'[1]LISTADO ATM'!$A$2:$B$822,2,0)</f>
        <v>#N/A</v>
      </c>
      <c r="D77" s="138"/>
      <c r="E77" s="142"/>
    </row>
    <row r="78" spans="1:5" s="120" customFormat="1" ht="18.75" customHeight="1" thickBot="1" x14ac:dyDescent="0.3">
      <c r="A78" s="141" t="s">
        <v>2462</v>
      </c>
      <c r="B78" s="131">
        <f>COUNT(B60:B77)</f>
        <v>16</v>
      </c>
      <c r="C78" s="189"/>
      <c r="D78" s="190"/>
      <c r="E78" s="191"/>
    </row>
    <row r="79" spans="1:5" s="112" customFormat="1" ht="18.75" customHeight="1" thickBot="1" x14ac:dyDescent="0.3">
      <c r="A79" s="198"/>
      <c r="B79" s="199"/>
      <c r="C79" s="167"/>
      <c r="D79" s="167"/>
      <c r="E79" s="202"/>
    </row>
    <row r="80" spans="1:5" s="112" customFormat="1" ht="18" customHeight="1" thickBot="1" x14ac:dyDescent="0.3">
      <c r="A80" s="205" t="s">
        <v>2464</v>
      </c>
      <c r="B80" s="206"/>
      <c r="C80" s="203"/>
      <c r="D80" s="203"/>
      <c r="E80" s="204"/>
    </row>
    <row r="81" spans="1:5" s="112" customFormat="1" ht="18" customHeight="1" thickBot="1" x14ac:dyDescent="0.3">
      <c r="A81" s="207">
        <f>+B44+B56+B78</f>
        <v>42</v>
      </c>
      <c r="B81" s="208"/>
      <c r="C81" s="203"/>
      <c r="D81" s="203"/>
      <c r="E81" s="204"/>
    </row>
    <row r="82" spans="1:5" s="120" customFormat="1" ht="18.75" customHeight="1" thickBot="1" x14ac:dyDescent="0.3">
      <c r="A82" s="209"/>
      <c r="B82" s="210"/>
      <c r="C82" s="199"/>
      <c r="D82" s="199"/>
      <c r="E82" s="200"/>
    </row>
    <row r="83" spans="1:5" s="120" customFormat="1" ht="18.75" customHeight="1" thickBot="1" x14ac:dyDescent="0.3">
      <c r="A83" s="192" t="s">
        <v>2465</v>
      </c>
      <c r="B83" s="193"/>
      <c r="C83" s="193"/>
      <c r="D83" s="193"/>
      <c r="E83" s="194"/>
    </row>
    <row r="84" spans="1:5" s="121" customFormat="1" ht="18.75" customHeight="1" x14ac:dyDescent="0.25">
      <c r="A84" s="130" t="s">
        <v>15</v>
      </c>
      <c r="B84" s="130" t="s">
        <v>2408</v>
      </c>
      <c r="C84" s="130" t="s">
        <v>46</v>
      </c>
      <c r="D84" s="195" t="s">
        <v>2411</v>
      </c>
      <c r="E84" s="196"/>
    </row>
    <row r="85" spans="1:5" s="121" customFormat="1" ht="18.75" customHeight="1" x14ac:dyDescent="0.25">
      <c r="A85" s="128" t="str">
        <f>VLOOKUP(B85,'[1]LISTADO ATM'!$A$2:$C$922,3,0)</f>
        <v>DISTRITO NACIONAL</v>
      </c>
      <c r="B85" s="132">
        <v>192</v>
      </c>
      <c r="C85" s="128" t="str">
        <f>VLOOKUP(B85,'[1]LISTADO ATM'!$A$2:$B$822,2,0)</f>
        <v xml:space="preserve">ATM Autobanco Luperón II </v>
      </c>
      <c r="D85" s="184" t="s">
        <v>2585</v>
      </c>
      <c r="E85" s="185"/>
    </row>
    <row r="86" spans="1:5" s="121" customFormat="1" ht="18.75" customHeight="1" x14ac:dyDescent="0.25">
      <c r="A86" s="128" t="str">
        <f>VLOOKUP(B86,'[1]LISTADO ATM'!$A$2:$C$922,3,0)</f>
        <v>DISTRITO NACIONAL</v>
      </c>
      <c r="B86" s="132">
        <v>858</v>
      </c>
      <c r="C86" s="128" t="str">
        <f>VLOOKUP(B86,'[1]LISTADO ATM'!$A$2:$B$822,2,0)</f>
        <v xml:space="preserve">ATM Cooperativa Maestros (COOPNAMA) </v>
      </c>
      <c r="D86" s="184" t="s">
        <v>2585</v>
      </c>
      <c r="E86" s="185"/>
    </row>
    <row r="87" spans="1:5" s="112" customFormat="1" ht="18" customHeight="1" x14ac:dyDescent="0.25">
      <c r="A87" s="128" t="str">
        <f>VLOOKUP(B87,'[1]LISTADO ATM'!$A$2:$C$922,3,0)</f>
        <v>NORTE</v>
      </c>
      <c r="B87" s="132">
        <v>910</v>
      </c>
      <c r="C87" s="128" t="str">
        <f>VLOOKUP(B87,'[1]LISTADO ATM'!$A$2:$B$822,2,0)</f>
        <v xml:space="preserve">ATM Oficina El Sol II (Santiago) </v>
      </c>
      <c r="D87" s="184" t="s">
        <v>2585</v>
      </c>
      <c r="E87" s="185"/>
    </row>
    <row r="88" spans="1:5" s="121" customFormat="1" ht="18" customHeight="1" x14ac:dyDescent="0.25">
      <c r="A88" s="128" t="str">
        <f>VLOOKUP(B88,'[1]LISTADO ATM'!$A$2:$C$922,3,0)</f>
        <v>DISTRITO NACIONAL</v>
      </c>
      <c r="B88" s="132">
        <v>336</v>
      </c>
      <c r="C88" s="128" t="str">
        <f>VLOOKUP(B88,'[1]LISTADO ATM'!$A$2:$B$822,2,0)</f>
        <v>ATM Instituto Nacional de Cancer (incart)</v>
      </c>
      <c r="D88" s="184" t="s">
        <v>2638</v>
      </c>
      <c r="E88" s="185"/>
    </row>
    <row r="89" spans="1:5" ht="18" customHeight="1" x14ac:dyDescent="0.25">
      <c r="A89" s="128" t="str">
        <f>VLOOKUP(B89,'[1]LISTADO ATM'!$A$2:$C$922,3,0)</f>
        <v>ESTE</v>
      </c>
      <c r="B89" s="132">
        <v>211</v>
      </c>
      <c r="C89" s="128" t="str">
        <f>VLOOKUP(B89,'[1]LISTADO ATM'!$A$2:$B$822,2,0)</f>
        <v xml:space="preserve">ATM Oficina La Romana I </v>
      </c>
      <c r="D89" s="184" t="s">
        <v>2585</v>
      </c>
      <c r="E89" s="185"/>
    </row>
    <row r="90" spans="1:5" ht="18.75" customHeight="1" x14ac:dyDescent="0.25">
      <c r="A90" s="128" t="str">
        <f>VLOOKUP(B90,'[1]LISTADO ATM'!$A$2:$C$922,3,0)</f>
        <v>NORTE</v>
      </c>
      <c r="B90" s="132">
        <v>285</v>
      </c>
      <c r="C90" s="128" t="str">
        <f>VLOOKUP(B90,'[1]LISTADO ATM'!$A$2:$B$822,2,0)</f>
        <v xml:space="preserve">ATM Oficina Camino Real (Puerto Plata) </v>
      </c>
      <c r="D90" s="184" t="s">
        <v>2585</v>
      </c>
      <c r="E90" s="185"/>
    </row>
    <row r="91" spans="1:5" ht="18.75" customHeight="1" x14ac:dyDescent="0.25">
      <c r="A91" s="128" t="str">
        <f>VLOOKUP(B91,'[1]LISTADO ATM'!$A$2:$C$922,3,0)</f>
        <v>NORTE</v>
      </c>
      <c r="B91" s="132">
        <v>432</v>
      </c>
      <c r="C91" s="128" t="str">
        <f>VLOOKUP(B91,'[1]LISTADO ATM'!$A$2:$B$822,2,0)</f>
        <v xml:space="preserve">ATM Oficina Puerto Plata II </v>
      </c>
      <c r="D91" s="184" t="s">
        <v>2585</v>
      </c>
      <c r="E91" s="185"/>
    </row>
    <row r="92" spans="1:5" ht="18.75" customHeight="1" x14ac:dyDescent="0.25">
      <c r="A92" s="128" t="str">
        <f>VLOOKUP(B92,'[1]LISTADO ATM'!$A$2:$C$922,3,0)</f>
        <v>DISTRITO NACIONAL</v>
      </c>
      <c r="B92" s="132">
        <v>314</v>
      </c>
      <c r="C92" s="128" t="str">
        <f>VLOOKUP(B92,'[1]LISTADO ATM'!$A$2:$B$822,2,0)</f>
        <v xml:space="preserve">ATM UNP Cambita Garabito (San Cristóbal) </v>
      </c>
      <c r="D92" s="184" t="s">
        <v>2585</v>
      </c>
      <c r="E92" s="185"/>
    </row>
    <row r="93" spans="1:5" ht="18" x14ac:dyDescent="0.25">
      <c r="A93" s="128" t="str">
        <f>VLOOKUP(B93,'[1]LISTADO ATM'!$A$2:$C$922,3,0)</f>
        <v>DISTRITO NACIONAL</v>
      </c>
      <c r="B93" s="132">
        <v>486</v>
      </c>
      <c r="C93" s="128" t="str">
        <f>VLOOKUP(B93,'[1]LISTADO ATM'!$A$2:$B$822,2,0)</f>
        <v xml:space="preserve">ATM Olé La Caleta </v>
      </c>
      <c r="D93" s="184" t="s">
        <v>2585</v>
      </c>
      <c r="E93" s="185"/>
    </row>
    <row r="94" spans="1:5" ht="18.75" customHeight="1" x14ac:dyDescent="0.25">
      <c r="A94" s="128" t="str">
        <f>VLOOKUP(B94,'[1]LISTADO ATM'!$A$2:$C$922,3,0)</f>
        <v>DISTRITO NACIONAL</v>
      </c>
      <c r="B94" s="132">
        <v>815</v>
      </c>
      <c r="C94" s="128" t="str">
        <f>VLOOKUP(B94,'[1]LISTADO ATM'!$A$2:$B$822,2,0)</f>
        <v xml:space="preserve">ATM Oficina Atalaya del Mar </v>
      </c>
      <c r="D94" s="184" t="s">
        <v>2585</v>
      </c>
      <c r="E94" s="185"/>
    </row>
    <row r="95" spans="1:5" ht="18" customHeight="1" x14ac:dyDescent="0.25">
      <c r="A95" s="128" t="e">
        <f>VLOOKUP(B95,'[1]LISTADO ATM'!$A$2:$C$922,3,0)</f>
        <v>#N/A</v>
      </c>
      <c r="B95" s="132"/>
      <c r="C95" s="128" t="e">
        <f>VLOOKUP(B95,'[1]LISTADO ATM'!$A$2:$B$822,2,0)</f>
        <v>#N/A</v>
      </c>
      <c r="D95" s="184"/>
      <c r="E95" s="185"/>
    </row>
    <row r="96" spans="1:5" ht="18" x14ac:dyDescent="0.25">
      <c r="A96" s="128" t="e">
        <f>VLOOKUP(B96,'[1]LISTADO ATM'!$A$2:$C$922,3,0)</f>
        <v>#N/A</v>
      </c>
      <c r="B96" s="132"/>
      <c r="C96" s="128" t="e">
        <f>VLOOKUP(B96,'[1]LISTADO ATM'!$A$2:$B$822,2,0)</f>
        <v>#N/A</v>
      </c>
      <c r="D96" s="184"/>
      <c r="E96" s="185"/>
    </row>
    <row r="97" spans="1:5" ht="18" x14ac:dyDescent="0.25">
      <c r="A97" s="128" t="e">
        <f>VLOOKUP(B97,'[1]LISTADO ATM'!$A$2:$C$922,3,0)</f>
        <v>#N/A</v>
      </c>
      <c r="B97" s="132"/>
      <c r="C97" s="128" t="e">
        <f>VLOOKUP(B97,'[1]LISTADO ATM'!$A$2:$B$822,2,0)</f>
        <v>#N/A</v>
      </c>
      <c r="D97" s="184"/>
      <c r="E97" s="185"/>
    </row>
    <row r="98" spans="1:5" ht="18.75" customHeight="1" thickBot="1" x14ac:dyDescent="0.3">
      <c r="A98" s="141" t="s">
        <v>2462</v>
      </c>
      <c r="B98" s="131">
        <f>COUNT(B85:B97)</f>
        <v>10</v>
      </c>
      <c r="C98" s="189"/>
      <c r="D98" s="190"/>
      <c r="E98" s="191"/>
    </row>
    <row r="99" spans="1:5" ht="18.75" customHeight="1" x14ac:dyDescent="0.25">
      <c r="A99" s="148"/>
      <c r="C99" s="148"/>
      <c r="D99" s="148"/>
      <c r="E99" s="121"/>
    </row>
    <row r="100" spans="1:5" ht="18.75" customHeight="1" x14ac:dyDescent="0.25">
      <c r="A100" s="148"/>
      <c r="C100" s="148"/>
      <c r="D100" s="148"/>
      <c r="E100" s="121"/>
    </row>
    <row r="101" spans="1:5" ht="18.75" customHeight="1" x14ac:dyDescent="0.25">
      <c r="A101" s="148"/>
      <c r="C101" s="148"/>
      <c r="D101" s="148"/>
      <c r="E101" s="121"/>
    </row>
    <row r="102" spans="1:5" ht="18.75" customHeight="1" x14ac:dyDescent="0.25">
      <c r="A102" s="148"/>
      <c r="C102" s="148"/>
      <c r="D102" s="148"/>
      <c r="E102" s="121"/>
    </row>
    <row r="103" spans="1:5" x14ac:dyDescent="0.25">
      <c r="A103" s="148"/>
      <c r="C103" s="148"/>
      <c r="D103" s="148"/>
      <c r="E103" s="121"/>
    </row>
    <row r="104" spans="1:5" ht="18.75" customHeight="1" x14ac:dyDescent="0.25">
      <c r="A104" s="148"/>
      <c r="C104" s="148"/>
      <c r="D104" s="148"/>
      <c r="E104" s="121"/>
    </row>
    <row r="105" spans="1:5" ht="18" customHeight="1" x14ac:dyDescent="0.25">
      <c r="A105" s="148"/>
      <c r="C105" s="148"/>
      <c r="D105" s="148"/>
      <c r="E105" s="121"/>
    </row>
    <row r="106" spans="1:5" x14ac:dyDescent="0.25">
      <c r="A106" s="148"/>
      <c r="C106" s="148"/>
      <c r="D106" s="148"/>
      <c r="E106" s="121"/>
    </row>
    <row r="107" spans="1:5" ht="18.75" customHeight="1" x14ac:dyDescent="0.25">
      <c r="A107" s="148"/>
      <c r="C107" s="148"/>
      <c r="D107" s="148"/>
      <c r="E107" s="121"/>
    </row>
    <row r="108" spans="1:5" x14ac:dyDescent="0.25">
      <c r="A108" s="148"/>
      <c r="C108" s="148"/>
      <c r="D108" s="148"/>
      <c r="E108" s="121"/>
    </row>
    <row r="109" spans="1:5" x14ac:dyDescent="0.25">
      <c r="A109" s="148"/>
      <c r="C109" s="148"/>
      <c r="D109" s="148"/>
      <c r="E109" s="121"/>
    </row>
    <row r="110" spans="1:5" ht="18.75" customHeight="1" x14ac:dyDescent="0.25">
      <c r="A110" s="148"/>
      <c r="C110" s="148"/>
      <c r="D110" s="148"/>
      <c r="E110" s="121"/>
    </row>
    <row r="111" spans="1:5" x14ac:dyDescent="0.25">
      <c r="A111" s="148"/>
      <c r="C111" s="148"/>
      <c r="D111" s="148"/>
      <c r="E111" s="121"/>
    </row>
    <row r="112" spans="1:5" ht="18.75" customHeight="1" x14ac:dyDescent="0.25">
      <c r="A112" s="148"/>
      <c r="C112" s="148"/>
      <c r="D112" s="148"/>
      <c r="E112" s="121"/>
    </row>
    <row r="113" spans="1:5" x14ac:dyDescent="0.25">
      <c r="A113" s="148"/>
      <c r="C113" s="148"/>
      <c r="D113" s="148"/>
      <c r="E113" s="121"/>
    </row>
    <row r="114" spans="1:5" x14ac:dyDescent="0.25">
      <c r="A114" s="148"/>
      <c r="C114" s="148"/>
      <c r="D114" s="148"/>
      <c r="E114" s="121"/>
    </row>
    <row r="115" spans="1:5" x14ac:dyDescent="0.25">
      <c r="A115" s="148"/>
      <c r="C115" s="148"/>
      <c r="D115" s="148"/>
      <c r="E115" s="121"/>
    </row>
    <row r="116" spans="1:5" x14ac:dyDescent="0.25">
      <c r="A116" s="81"/>
      <c r="B116" s="81"/>
      <c r="C116" s="81"/>
      <c r="D116" s="81"/>
      <c r="E116" s="81"/>
    </row>
    <row r="117" spans="1:5" x14ac:dyDescent="0.25">
      <c r="A117" s="81"/>
      <c r="B117" s="81"/>
      <c r="C117" s="81"/>
      <c r="D117" s="81"/>
      <c r="E117" s="81"/>
    </row>
    <row r="118" spans="1:5" x14ac:dyDescent="0.25">
      <c r="A118" s="81"/>
      <c r="B118" s="81"/>
      <c r="C118" s="81"/>
      <c r="D118" s="81"/>
      <c r="E118" s="81"/>
    </row>
    <row r="119" spans="1:5" x14ac:dyDescent="0.25">
      <c r="A119" s="81"/>
      <c r="B119" s="81"/>
      <c r="C119" s="81"/>
      <c r="D119" s="81"/>
      <c r="E119" s="81"/>
    </row>
    <row r="120" spans="1:5" x14ac:dyDescent="0.25">
      <c r="A120" s="81"/>
      <c r="B120" s="81"/>
      <c r="C120" s="81"/>
      <c r="D120" s="81"/>
      <c r="E120" s="81"/>
    </row>
    <row r="121" spans="1:5" x14ac:dyDescent="0.25">
      <c r="A121" s="81"/>
      <c r="B121" s="81"/>
      <c r="C121" s="81"/>
      <c r="D121" s="81"/>
      <c r="E121" s="81"/>
    </row>
    <row r="122" spans="1:5" x14ac:dyDescent="0.25">
      <c r="A122" s="81"/>
      <c r="B122" s="81"/>
      <c r="C122" s="81"/>
      <c r="D122" s="81"/>
      <c r="E122" s="81"/>
    </row>
    <row r="123" spans="1:5" x14ac:dyDescent="0.25">
      <c r="A123" s="81"/>
      <c r="B123" s="81"/>
      <c r="C123" s="81"/>
      <c r="D123" s="81"/>
      <c r="E123" s="81"/>
    </row>
    <row r="124" spans="1:5" x14ac:dyDescent="0.25">
      <c r="A124" s="81"/>
      <c r="B124" s="81"/>
      <c r="C124" s="81"/>
      <c r="D124" s="81"/>
      <c r="E124" s="81"/>
    </row>
    <row r="125" spans="1:5" x14ac:dyDescent="0.25">
      <c r="A125" s="121"/>
      <c r="C125" s="121"/>
      <c r="D125" s="121"/>
    </row>
    <row r="126" spans="1:5" x14ac:dyDescent="0.25">
      <c r="A126" s="121"/>
      <c r="C126" s="121"/>
      <c r="D126" s="121"/>
    </row>
    <row r="127" spans="1:5" x14ac:dyDescent="0.25">
      <c r="A127" s="121"/>
      <c r="C127" s="121"/>
      <c r="D127" s="121"/>
    </row>
    <row r="128" spans="1:5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</sheetData>
  <autoFilter ref="A59:E75" xr:uid="{00000000-0009-0000-0000-000008000000}">
    <sortState xmlns:xlrd2="http://schemas.microsoft.com/office/spreadsheetml/2017/richdata2" ref="A60:E75">
      <sortCondition descending="1" ref="D59:D75"/>
    </sortState>
  </autoFilter>
  <mergeCells count="41">
    <mergeCell ref="A82:B82"/>
    <mergeCell ref="D93:E93"/>
    <mergeCell ref="D94:E94"/>
    <mergeCell ref="D95:E95"/>
    <mergeCell ref="C98:E98"/>
    <mergeCell ref="D92:E92"/>
    <mergeCell ref="D96:E96"/>
    <mergeCell ref="D97:E97"/>
    <mergeCell ref="A16:E16"/>
    <mergeCell ref="A17:E17"/>
    <mergeCell ref="C44:E44"/>
    <mergeCell ref="A45:E45"/>
    <mergeCell ref="C56:E56"/>
    <mergeCell ref="C10:E10"/>
    <mergeCell ref="A11:E11"/>
    <mergeCell ref="A12:E12"/>
    <mergeCell ref="D13:E13"/>
    <mergeCell ref="C15:E15"/>
    <mergeCell ref="D88:E88"/>
    <mergeCell ref="D89:E89"/>
    <mergeCell ref="D90:E90"/>
    <mergeCell ref="D91:E91"/>
    <mergeCell ref="A46:E46"/>
    <mergeCell ref="A58:E58"/>
    <mergeCell ref="C78:E78"/>
    <mergeCell ref="A83:E83"/>
    <mergeCell ref="D84:E84"/>
    <mergeCell ref="D85:E85"/>
    <mergeCell ref="D86:E86"/>
    <mergeCell ref="D87:E87"/>
    <mergeCell ref="A79:B79"/>
    <mergeCell ref="C79:E82"/>
    <mergeCell ref="A80:B80"/>
    <mergeCell ref="A81:B81"/>
    <mergeCell ref="A7:E7"/>
    <mergeCell ref="A3:B3"/>
    <mergeCell ref="C3:E6"/>
    <mergeCell ref="F1:G1"/>
    <mergeCell ref="A1:E1"/>
    <mergeCell ref="A2:E2"/>
    <mergeCell ref="A6:B6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10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1" t="s">
        <v>2413</v>
      </c>
      <c r="B1" s="212"/>
      <c r="C1" s="212"/>
      <c r="D1" s="212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1" t="s">
        <v>2422</v>
      </c>
      <c r="B18" s="212"/>
      <c r="C18" s="212"/>
      <c r="D18" s="212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2021-09-03T12:02:45Z</dcterms:modified>
</cp:coreProperties>
</file>