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1570" windowHeight="8085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4" i="1"/>
  <c r="A73" i="1"/>
  <c r="A72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32" i="1" l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5" i="1"/>
  <c r="F25" i="1"/>
  <c r="G25" i="1"/>
  <c r="H25" i="1"/>
  <c r="I25" i="1"/>
  <c r="J25" i="1"/>
  <c r="K25" i="1"/>
  <c r="F21" i="1" l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A1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K9" i="1" l="1"/>
  <c r="J9" i="1"/>
  <c r="I9" i="1"/>
  <c r="H9" i="1"/>
  <c r="G9" i="1"/>
  <c r="F9" i="1"/>
  <c r="A9" i="1"/>
  <c r="F8" i="1" l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7" i="1" l="1"/>
  <c r="A6" i="1"/>
  <c r="I2" i="16" l="1"/>
  <c r="A8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<sst xmlns="http://schemas.openxmlformats.org/spreadsheetml/2006/main" count="13677" uniqueCount="2636">
  <si>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</si>
  <si>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</si>
  <si>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</si>
  <si>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</si>
  <si>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</si>
  <si>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</si>
  <si>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</si>
  <si>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</si>
  <si>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</si>
  <si>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</si>
  <si>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</si>
  <si>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</si>
  <si>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</si>
  <si>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</si>
  <si>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</si>
  <si>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</si>
  <si>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</si>
  <si>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</si>
  <si>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</si>
  <si>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</si>
  <si>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</si>
  <si>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</si>
  <si>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</si>
  <si>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</si>
  <si>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</si>
  <si>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</si>
  <si>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</si>
  <si>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</si>
  <si>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</si>
  <si>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</si>
  <si>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</si>
  <si>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</si>
  <si>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</si>
  <si>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</si>
  <si>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</si>
  <si>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</si>
  <si>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</si>
  <si>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</si>
  <si>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</si>
  <si>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</si>
  <si>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</si>
  <si>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</si>
  <si>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</si>
  <si>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</si>
  <si>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</si>
  <si>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</si>
  <si>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</si>
  <si>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</si>
  <si>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</si>
  <si>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</si>
  <si>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</si>
  <si>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</si>
  <si>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</si>
  <si>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</si>
  <si>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</si>
  <si>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</si>
  <si>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</si>
  <si>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</si>
  <si>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</si>
  <si>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</si>
  <si>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</si>
  <si>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</si>
  <si>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</si>
  <si>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</si>
  <si>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</si>
  <si>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</si>
  <si>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</si>
  <si>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</si>
  <si>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</si>
  <si>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</si>
  <si>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</si>
  <si>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</si>
  <si>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</si>
  <si>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</si>
  <si>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</si>
  <si>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</si>
  <si>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</si>
  <si>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</si>
  <si>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</si>
  <si>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</si>
  <si>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</si>
  <si>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</si>
  <si>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</si>
  <si>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</si>
  <si>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</si>
  <si>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</si>
  <si>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</si>
  <si>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</si>
  <si>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</si>
  <si>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</si>
  <si>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</si>
  <si>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</si>
  <si>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</si>
  <si>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</si>
  <si>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</si>
  <si>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</si>
  <si>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</si>
  <si>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</si>
  <si>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</si>
  <si>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</si>
  <si>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</si>
  <si>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</si>
  <si>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</si>
  <si>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</si>
  <si>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</si>
  <si>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</si>
  <si>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</si>
  <si>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</si>
  <si>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</si>
  <si>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</si>
  <si>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</si>
  <si>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</si>
  <si>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</si>
  <si>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</si>
  <si>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</si>
  <si>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</si>
  <si>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</si>
  <si>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</si>
  <si>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</si>
  <si>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</si>
  <si>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</si>
  <si>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</si>
  <si>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</si>
  <si>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</si>
  <si>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</si>
  <si>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</si>
  <si>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</si>
  <si>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</si>
  <si>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</si>
  <si>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</si>
  <si>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</si>
  <si>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</si>
  <si>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</si>
  <si>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</si>
  <si>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</si>
  <si>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</si>
  <si>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</si>
  <si>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</si>
  <si>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</si>
  <si>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</si>
  <si>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</si>
  <si>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</si>
  <si>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</si>
  <si>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</si>
  <si>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</si>
  <si>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</si>
  <si>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</si>
  <si>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</si>
  <si>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</si>
  <si>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</si>
  <si>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</si>
  <si>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</si>
  <si>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</si>
  <si>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</si>
  <si>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</si>
  <si>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</si>
  <si>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</si>
  <si>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</si>
  <si>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</si>
  <si>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</si>
  <si>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</si>
  <si>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</si>
  <si>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</si>
  <si>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</si>
  <si>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</si>
  <si>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</si>
  <si>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</si>
  <si>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</si>
  <si>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</si>
  <si>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</si>
  <si>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</si>
  <si>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</si>
  <si>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</si>
  <si>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</si>
  <si>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</si>
  <si>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</si>
  <si>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</si>
  <si>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</si>
  <si>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</si>
  <si>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</si>
  <si>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</si>
  <si>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</si>
  <si>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</si>
  <si>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</si>
  <si>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</si>
  <si>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</si>
  <si>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</si>
  <si>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</si>
  <si>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</si>
  <si>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</si>
  <si>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</si>
  <si>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</si>
  <si>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</si>
  <si>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</si>
  <si>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</si>
  <si>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</si>
  <si>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</si>
  <si>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</si>
  <si>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</si>
  <si>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</si>
  <si>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</si>
  <si>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</si>
  <si>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</si>
  <si>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</si>
  <si>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</si>
  <si>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</si>
  <si>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</si>
  <si>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</si>
  <si>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</si>
  <si>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</si>
  <si>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</si>
  <si>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</si>
  <si>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</si>
  <si>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</si>
  <si>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</si>
  <si>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</si>
  <si>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</si>
  <si>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</si>
  <si>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</si>
  <si>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</si>
  <si>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</si>
  <si>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</si>
  <si>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</si>
  <si>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</si>
  <si>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</si>
  <si>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</si>
  <si>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</si>
  <si>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</si>
  <si>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</si>
  <si>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</si>
  <si>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</si>
  <si>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</si>
  <si>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</si>
  <si>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</si>
  <si>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</si>
  <si>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</si>
  <si>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</si>
  <si>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</si>
  <si>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</si>
  <si>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</si>
  <si>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</si>
  <si>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</si>
  <si>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</si>
  <si>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</si>
  <si>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</si>
  <si>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</si>
  <si>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</si>
  <si>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</si>
  <si>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</si>
  <si>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</si>
  <si>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</si>
  <si>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</si>
  <si>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</si>
  <si>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</si>
  <si>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</si>
  <si>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</si>
  <si>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</si>
  <si>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</si>
  <si>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</si>
  <si>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</si>
  <si>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</si>
  <si>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</si>
  <si>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</si>
  <si>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</si>
  <si>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</si>
  <si>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</si>
  <si>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</si>
  <si>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</si>
  <si>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</si>
  <si>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</si>
  <si>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</si>
  <si>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</si>
  <si>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</si>
  <si>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</si>
  <si>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</si>
  <si>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</si>
  <si>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</si>
  <si>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</si>
  <si>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</si>
  <si>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</si>
  <si>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</si>
  <si>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</si>
  <si>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</si>
  <si>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</si>
  <si>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</si>
  <si>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</si>
  <si>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</si>
  <si>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</si>
  <si>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</si>
  <si>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</si>
  <si>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</si>
  <si>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</si>
  <si>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</si>
  <si>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</si>
  <si>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</si>
  <si>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</si>
  <si>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</si>
  <si>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</si>
  <si>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</si>
  <si>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</si>
  <si>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</si>
  <si>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</si>
  <si>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</si>
  <si>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</si>
  <si>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</si>
  <si>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</si>
  <si>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</si>
  <si>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</si>
  <si>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</si>
  <si>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</si>
  <si>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</si>
  <si>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</si>
  <si>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</si>
  <si>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</si>
  <si>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</si>
  <si>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</si>
  <si>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</si>
  <si>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</si>
  <si>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</si>
  <si>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</si>
  <si>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</si>
  <si>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</si>
  <si>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</si>
  <si>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</si>
  <si>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</si>
  <si>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</si>
  <si>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</si>
  <si>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</si>
  <si>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</si>
  <si>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</si>
  <si>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</si>
  <si>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</si>
  <si>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</si>
  <si>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</si>
  <si>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</si>
  <si>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</si>
  <si>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</si>
  <si>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</si>
  <si>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</si>
  <si>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</si>
  <si>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</si>
  <si>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</si>
  <si>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</si>
  <si>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</si>
  <si>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</si>
  <si>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</si>
  <si>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</si>
  <si>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</si>
  <si>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</si>
  <si>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</si>
  <si>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</si>
  <si>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</si>
  <si>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</si>
  <si>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</si>
  <si>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</si>
  <si>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</si>
  <si>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</si>
  <si>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</si>
  <si>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</si>
  <si>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</si>
  <si>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</si>
  <si>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</si>
  <si>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</si>
  <si>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</si>
  <si>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</si>
  <si>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</si>
  <si>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</si>
  <si>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</si>
  <si>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</si>
  <si>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</si>
  <si>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</si>
  <si>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</si>
  <si>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</si>
  <si>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</si>
  <si>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</si>
  <si>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</si>
  <si>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</si>
  <si>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</si>
  <si>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</si>
  <si>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</si>
  <si>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</si>
  <si>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</si>
  <si>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</si>
  <si>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</si>
  <si>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</si>
  <si>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</si>
  <si>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</si>
  <si>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</si>
  <si>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</si>
  <si>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</si>
  <si>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</si>
  <si>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</si>
  <si>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</si>
  <si>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</si>
  <si>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</si>
  <si>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</si>
  <si>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</si>
  <si>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</si>
  <si>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</si>
  <si>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</si>
  <si>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</si>
  <si>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</si>
  <si>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</si>
  <si>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</si>
  <si>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</si>
  <si>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</si>
  <si>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</si>
  <si>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</si>
  <si>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</si>
  <si>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</si>
  <si>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</si>
  <si>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</si>
  <si>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</si>
  <si>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</si>
  <si>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</si>
  <si>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</si>
  <si>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</si>
  <si>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</si>
  <si>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</si>
  <si>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</si>
  <si>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</si>
  <si>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</si>
  <si>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</si>
  <si>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</si>
  <si>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</si>
  <si>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</si>
  <si>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</si>
  <si>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</si>
  <si>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</si>
  <si>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</si>
  <si>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</si>
  <si>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</si>
  <si>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</si>
  <si>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</si>
  <si>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</si>
  <si>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</si>
  <si>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</si>
  <si>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</si>
  <si>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</si>
  <si>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</si>
  <si>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</si>
  <si>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</si>
  <si>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</si>
  <si>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</si>
  <si>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</si>
  <si>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</si>
  <si>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</si>
  <si>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</si>
  <si>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</si>
  <si>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</si>
  <si>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</si>
  <si>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</si>
  <si>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</si>
  <si>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</si>
  <si>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</si>
  <si>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</si>
  <si>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</si>
  <si>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</si>
  <si>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</si>
  <si>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</si>
  <si>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</si>
  <si>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</si>
  <si>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</si>
  <si>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</si>
  <si>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</si>
  <si>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</si>
  <si>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</si>
  <si>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</si>
  <si>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</si>
  <si>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</si>
  <si>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</si>
  <si>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</si>
  <si>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</si>
  <si>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</si>
  <si>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</si>
  <si>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</si>
  <si>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</si>
  <si>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</si>
  <si>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</si>
  <si>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</si>
  <si>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</si>
  <si>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</si>
  <si>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</si>
  <si>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</si>
  <si>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</si>
  <si>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</si>
  <si>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</si>
  <si>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</si>
  <si>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</si>
  <si>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</si>
  <si>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</si>
  <si>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</si>
  <si>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</si>
  <si>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</si>
  <si>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</si>
  <si>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</si>
  <si>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</si>
  <si>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</si>
  <si>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</si>
  <si>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</si>
  <si>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</si>
  <si>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</si>
  <si>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</si>
  <si>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</si>
  <si>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</si>
  <si>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</si>
  <si>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</si>
  <si>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</si>
  <si>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</si>
  <si>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</si>
  <si>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</si>
  <si>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</si>
  <si>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</si>
  <si>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</si>
  <si>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</si>
  <si>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</si>
  <si>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</si>
  <si>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</si>
  <si>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</si>
  <si>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</si>
  <si>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</si>
  <si>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</si>
  <si>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</si>
  <si>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</si>
  <si>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</si>
  <si>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</si>
  <si>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</si>
  <si>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</si>
  <si>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</si>
  <si>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</si>
  <si>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</si>
  <si>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</si>
  <si>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</si>
  <si>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</si>
  <si>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</si>
  <si>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</si>
  <si>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</si>
  <si>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</si>
  <si>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</si>
  <si>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</si>
  <si>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</si>
  <si>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</si>
  <si>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</si>
  <si>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</si>
  <si>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</si>
  <si>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</si>
  <si>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</si>
  <si>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</si>
  <si>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</si>
  <si>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</si>
  <si>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</si>
  <si>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</si>
  <si>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</si>
  <si>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</si>
  <si>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</si>
  <si>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</si>
  <si>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</si>
  <si>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</si>
  <si>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</si>
  <si>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</si>
  <si>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</si>
  <si>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</si>
  <si>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</si>
  <si>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</si>
  <si>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</si>
  <si>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</si>
  <si>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</si>
  <si>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</si>
  <si>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</si>
  <si>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</si>
  <si>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</si>
  <si>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</si>
  <si>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</si>
  <si>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</si>
  <si>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</si>
  <si>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</si>
  <si>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</si>
  <si>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</si>
  <si>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</si>
  <si>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</si>
  <si>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</si>
  <si>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</si>
  <si>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</si>
  <si>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</si>
  <si>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</si>
  <si>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</si>
  <si>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</si>
  <si>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</si>
  <si>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</si>
  <si>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</si>
  <si>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</si>
  <si>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</si>
  <si>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</si>
  <si>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</si>
  <si>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</si>
  <si>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</si>
  <si>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</si>
  <si>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</si>
  <si>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</si>
  <si>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</si>
  <si>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</si>
  <si>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</si>
  <si>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</si>
  <si>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</si>
  <si>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</si>
  <si>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</si>
  <si>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</si>
  <si>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</si>
  <si>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</si>
  <si>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</si>
  <si>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</si>
  <si>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</si>
  <si>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</si>
  <si>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</si>
  <si>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</si>
  <si>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</si>
  <si>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</si>
  <si>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</si>
  <si>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</si>
  <si>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</si>
  <si>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</si>
  <si>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</si>
  <si>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</si>
  <si>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</si>
  <si>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</si>
  <si>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</si>
  <si>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</si>
  <si>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</si>
  <si>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</si>
  <si>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</si>
  <si>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</si>
  <si>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</si>
  <si>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</si>
  <si>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</si>
  <si>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</si>
  <si>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</si>
  <si>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</si>
  <si>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</si>
  <si>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</si>
  <si>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</si>
  <si>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</si>
  <si>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</si>
  <si>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</si>
  <si>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</si>
  <si>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</si>
  <si>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</si>
  <si>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</si>
  <si>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</si>
  <si>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</si>
  <si>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</si>
  <si>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</si>
  <si>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</si>
  <si>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</si>
  <si>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</si>
  <si>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</si>
  <si>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</si>
  <si>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</si>
  <si>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</si>
  <si>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</si>
  <si>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</si>
  <si>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</si>
  <si>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</si>
  <si>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</si>
  <si>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</si>
  <si>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</si>
  <si>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</si>
  <si>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</si>
  <si>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</si>
  <si>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</si>
  <si>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</si>
  <si>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</si>
  <si>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</si>
  <si>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</si>
  <si>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</si>
  <si>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</si>
  <si>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</si>
  <si>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</si>
  <si>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</si>
  <si>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</si>
  <si>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</si>
  <si>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</si>
  <si>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</si>
  <si>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</si>
  <si>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</si>
  <si>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</si>
  <si>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</si>
  <si>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</si>
  <si>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</si>
  <si>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</si>
  <si>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</si>
  <si>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</si>
  <si>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</si>
  <si>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</si>
  <si>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</si>
  <si>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</si>
  <si>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</si>
  <si>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</si>
  <si>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</si>
  <si>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</si>
  <si>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</si>
  <si>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</si>
  <si>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</si>
  <si>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</si>
  <si>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</si>
  <si>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</si>
  <si>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</si>
  <si>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</si>
  <si>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</si>
  <si>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</si>
  <si>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</si>
  <si>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</si>
  <si>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</si>
  <si>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</si>
  <si>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</si>
  <si>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</si>
  <si>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</si>
  <si>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</si>
  <si>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</si>
  <si>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</si>
  <si>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</si>
  <si>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</si>
  <si>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</si>
  <si>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</si>
  <si>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</si>
  <si>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</si>
  <si>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</si>
  <si>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</si>
  <si>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</si>
  <si>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</si>
  <si>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</si>
  <si>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</si>
  <si>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</si>
  <si>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</si>
  <si>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</si>
  <si>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</si>
  <si>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</si>
  <si>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</si>
  <si>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</si>
  <si>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</si>
  <si>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</si>
  <si>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</si>
  <si>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</si>
  <si>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</si>
  <si>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</si>
  <si>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</si>
  <si>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</si>
  <si>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</si>
  <si>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</si>
  <si>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</si>
  <si>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</si>
  <si>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</si>
  <si>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</si>
  <si>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</si>
  <si>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</si>
  <si>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</si>
  <si>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</si>
  <si>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</si>
  <si>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</si>
  <si>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</si>
  <si>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</si>
  <si>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</si>
  <si>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</si>
  <si>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</si>
  <si>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</si>
  <si>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</si>
  <si>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</si>
  <si>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</si>
  <si>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</si>
  <si>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</si>
  <si>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</si>
  <si>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</si>
  <si>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</si>
  <si>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</si>
  <si>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</si>
  <si>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</si>
  <si>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</si>
  <si>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</si>
  <si>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</si>
  <si>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</si>
  <si>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</si>
  <si>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</si>
  <si>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</si>
  <si>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</si>
  <si>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</si>
  <si>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</si>
  <si>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</si>
  <si>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</si>
  <si>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</si>
  <si>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</si>
  <si>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</si>
  <si>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</si>
  <si>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</si>
  <si>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</si>
  <si>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</si>
  <si>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</si>
  <si>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</si>
  <si>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</si>
  <si>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</si>
  <si>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</si>
  <si>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</si>
  <si>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</si>
  <si>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</si>
  <si>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</si>
  <si>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</si>
  <si>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</si>
  <si>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</si>
  <si>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</si>
  <si>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</si>
  <si>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</si>
  <si>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</si>
  <si>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</si>
  <si>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</si>
  <si>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</si>
  <si>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</si>
  <si>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</si>
  <si>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</si>
  <si>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</si>
  <si>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</si>
  <si>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</si>
  <si>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</si>
  <si>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</si>
  <si>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</si>
  <si>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</si>
  <si>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</si>
  <si>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</si>
  <si>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</si>
  <si>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</si>
  <si>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</si>
  <si>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</si>
  <si>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</si>
  <si>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</si>
  <si>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</si>
  <si>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</si>
  <si>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</si>
  <si>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</si>
  <si>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</si>
  <si>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</si>
  <si>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</si>
  <si>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</si>
  <si>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</si>
  <si>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</si>
  <si>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</si>
  <si>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</si>
  <si>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</si>
  <si>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</si>
  <si>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</si>
  <si>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</si>
  <si>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</si>
  <si>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</si>
  <si>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</si>
  <si>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</si>
  <si>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</si>
  <si>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</si>
  <si>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</si>
  <si>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</si>
  <si>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</si>
  <si>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</si>
  <si>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</si>
  <si>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</si>
  <si>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</si>
  <si>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</si>
  <si>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</si>
  <si>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</si>
  <si>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</si>
  <si>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</si>
  <si>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</si>
  <si>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</si>
  <si>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</si>
  <si>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</si>
  <si>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</si>
  <si>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</si>
  <si>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</si>
  <si>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</si>
  <si>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</si>
  <si>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</si>
  <si>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</si>
  <si>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</si>
  <si>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</si>
  <si>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</si>
  <si>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</si>
  <si>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</si>
  <si>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</si>
  <si>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</si>
  <si>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</si>
  <si>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</si>
  <si>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</si>
  <si>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</si>
  <si>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</si>
  <si>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</si>
  <si>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</si>
  <si>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</si>
  <si>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</si>
  <si>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</si>
  <si>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</si>
  <si>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</si>
  <si>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</si>
  <si>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</si>
  <si>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</si>
  <si>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</si>
  <si>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</si>
  <si>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</si>
  <si>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</si>
  <si>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</si>
  <si>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</si>
  <si>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</si>
  <si>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</si>
  <si>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</si>
  <si>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</si>
  <si>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</si>
  <si>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</si>
  <si>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</si>
  <si>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</si>
  <si>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</si>
  <si>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</si>
  <si>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</si>
  <si>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</si>
  <si>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</si>
  <si>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</si>
  <si>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</si>
  <si>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</si>
  <si>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</si>
  <si>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</si>
  <si>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</si>
  <si>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</si>
  <si>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</si>
  <si>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</si>
  <si>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</si>
  <si>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</si>
  <si>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</si>
  <si>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</si>
  <si>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</si>
  <si>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</si>
  <si>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</si>
  <si>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</si>
  <si>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</si>
  <si>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</si>
  <si>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</si>
  <si>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</si>
  <si>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</si>
  <si>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</si>
  <si>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</si>
  <si>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</si>
  <si>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</si>
  <si>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</si>
  <si>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</si>
  <si>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</si>
  <si>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</si>
  <si>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</si>
  <si>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</si>
  <si>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</si>
  <si>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</si>
  <si>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</si>
  <si>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</si>
  <si>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</si>
  <si>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</si>
  <si>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</si>
  <si>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</si>
  <si>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</si>
  <si>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</si>
  <si>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</si>
  <si>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</si>
  <si>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</si>
  <si>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</si>
  <si>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</si>
  <si>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</si>
  <si>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</si>
  <si>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</si>
  <si>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</si>
  <si>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</si>
  <si>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</si>
  <si>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</si>
  <si>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</si>
  <si>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</si>
  <si>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</si>
  <si>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</si>
  <si>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</si>
  <si>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</si>
  <si>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</si>
  <si>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</si>
  <si>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</si>
  <si>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</si>
  <si>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</si>
  <si>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</si>
  <si>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</si>
  <si>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</si>
  <si>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</si>
  <si>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</si>
  <si>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</si>
  <si>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</si>
  <si>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</si>
  <si>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</si>
  <si>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</si>
  <si>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</si>
  <si>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</si>
  <si>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</si>
  <si>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</si>
  <si>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</si>
  <si>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</si>
  <si>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</si>
  <si>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</si>
  <si>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</si>
  <si>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</si>
  <si>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</si>
  <si>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</si>
  <si>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</si>
  <si>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</si>
  <si>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</si>
  <si>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</si>
  <si>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</si>
  <si>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</si>
  <si>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</si>
  <si>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</si>
  <si>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</si>
  <si>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</si>
  <si>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</si>
  <si>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</si>
  <si>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</si>
  <si>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</si>
  <si>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</si>
  <si>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</si>
  <si>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</si>
  <si>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</si>
  <si>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</si>
  <si>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</si>
  <si>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</si>
  <si>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</si>
  <si>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</si>
  <si>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</si>
  <si>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</si>
  <si>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</si>
  <si>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</si>
  <si>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</si>
  <si>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</si>
  <si>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</si>
  <si>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</si>
  <si>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</si>
  <si>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</si>
  <si>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</si>
  <si>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</si>
  <si>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</si>
  <si>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</si>
  <si>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</si>
  <si>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</si>
  <si>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</si>
  <si>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</si>
  <si>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</si>
  <si>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</si>
  <si>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</si>
  <si>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</si>
  <si>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</si>
  <si>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</si>
  <si>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</si>
  <si>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</si>
  <si>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</si>
  <si>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</si>
  <si>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</si>
  <si>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</si>
  <si>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</si>
  <si>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</si>
  <si>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</si>
  <si>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</si>
  <si>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</si>
  <si>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</si>
  <si>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</si>
  <si>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</si>
  <si>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</si>
  <si>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</si>
  <si>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</si>
  <si>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</si>
  <si>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</si>
  <si>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</si>
  <si>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</si>
  <si>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</si>
  <si>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</si>
  <si>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</si>
  <si>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</si>
  <si>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</si>
  <si>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</si>
  <si>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</si>
  <si>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</si>
  <si>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</si>
  <si>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</si>
  <si>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</si>
  <si>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</si>
  <si>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</si>
  <si>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</si>
  <si>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</si>
  <si>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</si>
  <si>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</si>
  <si>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</si>
  <si>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</si>
  <si>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</si>
  <si>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</si>
  <si>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</si>
  <si>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</si>
  <si>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</si>
  <si>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</si>
  <si>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</si>
  <si>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</si>
  <si>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</si>
  <si>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</si>
  <si>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</si>
  <si>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</si>
  <si>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</si>
  <si>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</si>
  <si>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</si>
  <si>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</si>
  <si>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</si>
  <si>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</si>
  <si>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</si>
  <si>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</si>
  <si>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</si>
  <si>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</si>
  <si>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</si>
  <si>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</si>
  <si>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</si>
  <si>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</si>
  <si>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</si>
  <si>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</si>
  <si>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</si>
  <si>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</si>
  <si>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</si>
  <si>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</si>
  <si>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</si>
  <si>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</si>
  <si>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</si>
  <si>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</si>
  <si>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</si>
  <si>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</si>
  <si>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</si>
  <si>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</si>
  <si>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</si>
  <si>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</si>
  <si>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</si>
  <si>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</si>
  <si>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</si>
  <si>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</si>
  <si>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</si>
  <si>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</si>
  <si>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</si>
  <si>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</si>
  <si>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</si>
  <si>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</si>
  <si>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</si>
  <si>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</si>
  <si>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</si>
  <si>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</si>
  <si>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</si>
  <si>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</si>
  <si>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</si>
  <si>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</si>
  <si>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</si>
  <si>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</si>
  <si>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</si>
  <si>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</si>
  <si>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</si>
  <si>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</si>
  <si>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</si>
  <si>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</si>
  <si>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</si>
  <si>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</si>
  <si>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</si>
  <si>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</si>
  <si>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</si>
  <si>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</si>
  <si>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</si>
  <si>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</si>
  <si>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</si>
  <si>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</si>
  <si>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</si>
  <si>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</si>
  <si>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</si>
  <si>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</si>
  <si>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</si>
  <si>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</si>
  <si>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</si>
  <si>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</si>
  <si>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</si>
  <si>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</si>
  <si>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</si>
  <si>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</si>
  <si>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</si>
  <si>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</si>
  <si>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</si>
  <si>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</si>
  <si>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</si>
  <si>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</si>
  <si>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</si>
  <si>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</si>
  <si>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</si>
  <si>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</si>
  <si>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</si>
  <si>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</si>
  <si>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</si>
  <si>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</si>
  <si>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</si>
  <si>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</si>
  <si>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</si>
  <si>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</si>
  <si>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</si>
  <si>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</si>
  <si>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</si>
  <si>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</si>
  <si>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</si>
  <si>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</si>
  <si>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</si>
  <si>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</si>
  <si>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</si>
  <si>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</si>
  <si>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</si>
  <si>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</si>
  <si>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</si>
  <si>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</si>
  <si>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</si>
  <si>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</si>
  <si>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</si>
  <si>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</si>
  <si>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</si>
  <si>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</si>
  <si>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</si>
  <si>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</si>
  <si>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</si>
  <si>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</si>
  <si>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</si>
  <si>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</si>
  <si>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</si>
  <si>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</si>
  <si>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</si>
  <si>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</si>
  <si>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</si>
  <si>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</si>
  <si>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</si>
  <si>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</si>
  <si>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</si>
  <si>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</si>
  <si>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</si>
  <si>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</si>
  <si>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</si>
  <si>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</si>
  <si>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</si>
  <si>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</si>
  <si>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</si>
  <si>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</si>
  <si>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</si>
  <si>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</si>
  <si>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</si>
  <si>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</si>
  <si>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</si>
  <si>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</si>
  <si>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</si>
  <si>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</si>
  <si>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</si>
  <si>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</si>
  <si>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</si>
  <si>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</si>
  <si>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</si>
  <si>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</si>
  <si>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</si>
  <si>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</si>
  <si>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</si>
  <si>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</si>
  <si>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</si>
  <si>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</si>
  <si>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</si>
  <si>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</si>
  <si>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</si>
  <si>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</si>
  <si>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</si>
  <si>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</si>
  <si>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</si>
  <si>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</si>
  <si>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</si>
  <si>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</si>
  <si>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</si>
  <si>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</si>
  <si>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</si>
  <si>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</si>
  <si>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</si>
  <si>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</si>
  <si>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</si>
  <si>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</si>
  <si>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</si>
  <si>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</si>
  <si>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</si>
  <si>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</si>
  <si>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</si>
  <si>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</si>
  <si>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</si>
  <si>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</si>
  <si>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</si>
  <si>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</si>
  <si>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</si>
  <si>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</si>
  <si>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</si>
  <si>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</si>
  <si>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</si>
  <si>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</si>
  <si>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</si>
  <si>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</si>
  <si>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</si>
  <si>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</si>
  <si>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</si>
  <si>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</si>
  <si>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</si>
  <si>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</si>
  <si>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</si>
  <si>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</si>
  <si>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</si>
  <si>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</si>
  <si>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</si>
  <si>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</si>
  <si>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</si>
  <si>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</si>
  <si>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</si>
  <si>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</si>
  <si>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</si>
  <si>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</si>
  <si>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</si>
  <si>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</si>
  <si>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</si>
  <si>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</si>
  <si>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</si>
  <si>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</si>
  <si>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</si>
  <si>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</si>
  <si>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</si>
  <si>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</si>
  <si>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</si>
  <si>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</si>
  <si>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</si>
  <si>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</si>
  <si>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</si>
  <si>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</si>
  <si>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</si>
  <si>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</si>
  <si>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</si>
  <si>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</si>
  <si>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</si>
  <si>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</si>
  <si>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</si>
  <si>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</si>
  <si>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</si>
  <si>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</si>
  <si>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</si>
  <si>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</si>
  <si>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</si>
  <si>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</si>
  <si>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</si>
  <si>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</si>
  <si>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</si>
  <si>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</si>
  <si>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</si>
  <si>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</si>
  <si>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</si>
  <si>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</si>
  <si>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</si>
  <si>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</si>
  <si>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</si>
  <si>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</si>
  <si>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</si>
  <si>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</si>
  <si>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</si>
  <si>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</si>
  <si>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</si>
  <si>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</si>
  <si>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</si>
  <si>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</si>
  <si>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</si>
  <si>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</si>
  <si>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</si>
  <si>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</si>
  <si>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</si>
  <si>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</si>
  <si>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</si>
  <si>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</si>
  <si>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</si>
  <si>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</si>
  <si>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</si>
  <si>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</si>
  <si>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</si>
  <si>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</si>
  <si>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</si>
  <si>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</si>
  <si>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</si>
  <si>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</si>
  <si>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</si>
  <si>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</si>
  <si>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</si>
  <si>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</si>
  <si>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</si>
  <si>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</si>
  <si>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</si>
  <si>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</si>
  <si>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</si>
  <si>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</si>
  <si>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</si>
  <si>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</si>
  <si>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</si>
  <si>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</si>
  <si>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</si>
  <si>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</si>
  <si>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</si>
  <si>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</si>
  <si>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</si>
  <si>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</si>
  <si>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</si>
  <si>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</si>
  <si>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</si>
  <si>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</si>
  <si>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</si>
  <si>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</si>
  <si>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</si>
  <si>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</si>
  <si>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</si>
  <si>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</si>
  <si>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</si>
  <si>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</si>
  <si>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</si>
  <si>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</si>
  <si>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</si>
  <si>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</si>
  <si>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</si>
  <si>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</si>
  <si>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</si>
  <si>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</si>
  <si>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</si>
  <si>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</si>
  <si>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</si>
  <si>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</si>
  <si>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</si>
  <si>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</si>
  <si>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</si>
  <si>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</si>
  <si>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</si>
  <si>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</si>
  <si>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</si>
  <si>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</si>
  <si>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</si>
  <si>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</si>
  <si>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</si>
  <si>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</si>
  <si>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</si>
  <si>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</si>
  <si>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</si>
  <si>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</si>
  <si>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</si>
  <si>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</si>
  <si>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</si>
  <si>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</si>
  <si>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</si>
  <si>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</si>
  <si>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</si>
  <si>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</si>
  <si>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</si>
  <si>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</si>
  <si>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</si>
  <si>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</si>
  <si>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</si>
  <si>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</si>
  <si>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</si>
  <si>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</si>
  <si>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</si>
  <si>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</si>
  <si>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</si>
  <si>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</si>
  <si>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</si>
  <si>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</si>
  <si>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</si>
  <si>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</si>
  <si>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</si>
  <si>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</si>
  <si>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</si>
  <si>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</si>
  <si>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</si>
  <si>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</si>
  <si>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</si>
  <si>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</si>
  <si>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</si>
  <si>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</si>
  <si>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</si>
  <si>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</si>
  <si>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</si>
  <si>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</si>
  <si>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</si>
  <si>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</si>
  <si>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</si>
  <si>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</si>
  <si>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</si>
  <si>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</si>
  <si>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</si>
  <si>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</si>
  <si>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</si>
  <si>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</si>
  <si>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</si>
  <si>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</si>
  <si>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</si>
  <si>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</si>
  <si>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</si>
  <si>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</si>
  <si>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</si>
  <si>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</si>
  <si>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</si>
  <si>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</si>
  <si>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</si>
  <si>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</si>
  <si>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</si>
  <si>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</si>
  <si>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</si>
  <si>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</si>
  <si>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</si>
  <si>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</si>
  <si>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</si>
  <si>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</si>
  <si>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</si>
  <si>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</si>
  <si>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</si>
  <si>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</si>
  <si>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</si>
  <si>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</si>
  <si>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</si>
  <si>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</si>
  <si>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</si>
  <si>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</si>
  <si>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</si>
  <si>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</si>
  <si>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</si>
  <si>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</si>
  <si>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</si>
  <si>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</si>
  <si>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</si>
  <si>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</si>
  <si>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</si>
  <si>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</si>
  <si>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</si>
  <si>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</si>
  <si>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</si>
  <si>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</si>
  <si>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</si>
  <si>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</si>
  <si>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</si>
  <si>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</si>
  <si>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</si>
  <si>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</si>
  <si>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</si>
  <si>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</si>
  <si>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</si>
  <si>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</si>
  <si>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</si>
  <si>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</si>
  <si>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</si>
  <si>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</si>
  <si>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</si>
  <si>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</si>
  <si>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</si>
  <si>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</si>
  <si>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</si>
  <si>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</si>
  <si>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</si>
  <si>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</si>
  <si>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</si>
  <si>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</si>
  <si>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</si>
  <si>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</si>
  <si>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</si>
  <si>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</si>
  <si>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</si>
  <si>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</si>
  <si>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</si>
  <si>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</si>
  <si>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</si>
  <si>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</si>
  <si>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</si>
  <si>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</si>
  <si>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</si>
  <si>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</si>
  <si>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</si>
  <si>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</si>
  <si>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</si>
  <si>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</si>
  <si>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</si>
  <si>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</si>
  <si>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</si>
  <si>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</si>
  <si>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</si>
  <si>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</si>
  <si>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</si>
  <si>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</si>
  <si>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</si>
  <si>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</si>
  <si>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</si>
  <si>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</si>
  <si>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</si>
  <si>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</si>
  <si>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</si>
  <si>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</si>
  <si>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</si>
  <si>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</si>
  <si>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</si>
  <si>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</si>
  <si>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</si>
  <si>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</si>
  <si>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</si>
  <si>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</si>
  <si>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</si>
  <si>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</si>
  <si>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</si>
  <si>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</si>
  <si>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</si>
  <si>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</si>
  <si>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</si>
  <si>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</si>
  <si>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</si>
  <si>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</si>
  <si>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</si>
  <si>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</si>
  <si>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</si>
  <si>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</si>
  <si>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</si>
  <si>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</si>
  <si>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</si>
  <si>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</si>
  <si>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</si>
  <si>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</si>
  <si>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</si>
  <si>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</si>
  <si>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</si>
  <si>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</si>
  <si>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</si>
  <si>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</si>
  <si>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</si>
  <si>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</si>
  <si>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</si>
  <si>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</si>
  <si>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</si>
  <si>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</si>
  <si>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</si>
  <si>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</si>
  <si>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</si>
  <si>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</si>
  <si>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</si>
  <si>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</si>
  <si>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</si>
  <si>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</si>
  <si>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</si>
  <si>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</si>
  <si>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</si>
  <si>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</si>
  <si>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</si>
  <si>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</si>
  <si>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</si>
  <si>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</si>
  <si>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</si>
  <si>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</si>
  <si>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</si>
  <si>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</si>
  <si>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</si>
  <si>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</si>
  <si>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</si>
  <si>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</si>
  <si>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</si>
  <si>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</si>
  <si>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</si>
  <si>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</si>
  <si>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</si>
  <si>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</si>
  <si>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</si>
  <si>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</si>
  <si>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</si>
  <si>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</si>
  <si>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</si>
  <si>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</si>
  <si>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</si>
  <si>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</si>
  <si>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</si>
  <si>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</si>
  <si>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</si>
  <si>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</si>
  <si>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</si>
  <si>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</si>
  <si>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</si>
  <si>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</si>
  <si>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</si>
  <si>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</si>
  <si>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</si>
  <si>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</si>
  <si>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</si>
  <si>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</si>
  <si>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</si>
  <si>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</si>
  <si>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</si>
  <si>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</si>
  <si>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</si>
  <si>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</si>
  <si>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</si>
  <si>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</si>
  <si>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</si>
  <si>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</si>
  <si>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</si>
  <si>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</si>
  <si>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</si>
  <si>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</si>
  <si>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</si>
  <si>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</si>
  <si>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</si>
  <si>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</si>
  <si>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</si>
  <si>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</si>
  <si>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</si>
  <si>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</si>
  <si>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</si>
  <si>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</si>
  <si>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</si>
  <si>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</si>
  <si>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</si>
  <si>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</si>
  <si>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</si>
  <si>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</si>
  <si>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</si>
  <si>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</si>
  <si>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</si>
  <si>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</si>
  <si>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</si>
  <si>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</si>
  <si>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</si>
  <si>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</si>
  <si>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</si>
  <si>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</si>
  <si>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</si>
  <si>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</si>
  <si>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</si>
  <si>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</si>
  <si>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</si>
  <si>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</si>
  <si>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</si>
  <si>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</si>
  <si>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</si>
  <si>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</si>
  <si>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</si>
  <si>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</si>
  <si>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</si>
  <si>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</si>
  <si>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</si>
  <si>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</si>
  <si>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</si>
  <si>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</si>
  <si>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</si>
  <si>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</si>
  <si>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</si>
  <si>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</si>
  <si>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</si>
  <si>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</si>
  <si>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</si>
  <si>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</si>
  <si>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</si>
  <si>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</si>
  <si>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</si>
  <si>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</si>
  <si>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</si>
  <si>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</si>
  <si>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</si>
  <si>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</si>
  <si>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</si>
  <si>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</si>
  <si>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</si>
  <si>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</si>
  <si>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</si>
  <si>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</si>
  <si>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</si>
  <si>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</si>
  <si>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</si>
  <si>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</si>
  <si>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</si>
  <si>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</si>
  <si>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</si>
  <si>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</si>
  <si>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</si>
  <si>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</si>
  <si>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</si>
  <si>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</si>
  <si>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</si>
  <si>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</si>
  <si>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</si>
  <si>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</si>
  <si>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</si>
  <si>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</si>
  <si>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</si>
  <si>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</si>
  <si>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</si>
  <si>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</si>
  <si>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</si>
  <si>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</si>
  <si>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</si>
  <si>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</si>
  <si>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</si>
  <si>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</si>
  <si>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</si>
  <si>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</si>
  <si>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</si>
  <si>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</si>
  <si>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</si>
  <si>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</si>
  <si>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</si>
  <si>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</si>
  <si>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</si>
  <si>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</si>
  <si>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</si>
  <si>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</si>
  <si>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</si>
  <si>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</si>
  <si>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</si>
  <si>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</si>
  <si>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</si>
  <si>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</si>
  <si>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</si>
  <si>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</si>
  <si>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</si>
  <si>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</si>
  <si>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</si>
  <si>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</si>
  <si>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</si>
  <si>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</si>
  <si>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</si>
  <si>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</si>
  <si>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</si>
  <si>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</si>
  <si>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</si>
  <si>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</si>
  <si>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</si>
  <si>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</si>
  <si>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</si>
  <si>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</si>
  <si>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</si>
  <si>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</si>
  <si>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</si>
  <si>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</si>
  <si>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</si>
  <si>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</si>
  <si>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</si>
  <si>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</si>
  <si>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</si>
  <si>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</si>
  <si>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</si>
  <si>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</si>
  <si>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</si>
  <si>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</si>
  <si>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</si>
  <si>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</si>
  <si>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</si>
  <si>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</si>
  <si>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</si>
  <si>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</si>
  <si>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</si>
  <si>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</si>
  <si>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</si>
  <si>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</si>
  <si>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</si>
  <si>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</si>
  <si>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</si>
  <si>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</si>
  <si>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</si>
  <si>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</si>
  <si>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</si>
  <si>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</si>
  <si>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</si>
  <si>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</si>
  <si>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</si>
  <si>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</si>
  <si>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</si>
  <si>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</si>
  <si>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</si>
  <si>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</si>
  <si>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</si>
  <si>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</si>
  <si>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</si>
  <si>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</si>
  <si>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</si>
  <si>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</si>
  <si>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</si>
  <si>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</si>
  <si>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</si>
  <si>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</si>
  <si>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</si>
  <si>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</si>
  <si>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</si>
  <si>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</si>
  <si>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</si>
  <si>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</si>
  <si>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</si>
  <si>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</si>
  <si>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</si>
  <si>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</si>
  <si>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</si>
  <si>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</si>
  <si>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</si>
  <si>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</si>
  <si>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</si>
  <si>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</si>
  <si>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</si>
  <si>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</si>
  <si>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</si>
  <si>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</si>
  <si>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</si>
  <si>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</si>
  <si>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</si>
  <si>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</si>
  <si>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</si>
  <si>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</si>
  <si>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</si>
  <si>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</si>
  <si>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</si>
  <si>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</si>
  <si>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</si>
  <si>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</si>
  <si>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</si>
  <si>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</si>
  <si>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</si>
  <si>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</si>
  <si>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</si>
  <si>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</si>
  <si>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</si>
  <si>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</si>
  <si>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</si>
  <si>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</si>
  <si>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</si>
  <si>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</si>
  <si>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</si>
  <si>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</si>
  <si>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</si>
  <si>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</si>
  <si>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</si>
  <si>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</si>
  <si>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</si>
  <si>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</si>
  <si>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</si>
  <si>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</si>
  <si>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</si>
  <si>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</si>
  <si>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</si>
  <si>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</si>
  <si>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</si>
  <si>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</si>
  <si>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</si>
  <si>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</si>
  <si>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</si>
  <si>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</si>
  <si>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</si>
  <si>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</si>
  <si>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</si>
  <si>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</si>
  <si>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</si>
  <si>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</si>
  <si>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</si>
  <si>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</si>
  <si>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</si>
  <si>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</si>
  <si>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</si>
  <si>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</si>
  <si>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</si>
  <si>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</si>
  <si>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</si>
  <si>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</si>
  <si>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</si>
  <si>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</si>
  <si>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</si>
  <si>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</si>
  <si>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</si>
  <si>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</si>
  <si>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</si>
  <si>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</si>
  <si>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</si>
  <si>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</si>
  <si>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</si>
  <si>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</si>
  <si>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</si>
  <si>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</si>
  <si>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</si>
  <si>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</si>
  <si>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</si>
  <si>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</si>
  <si>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</si>
  <si>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</si>
  <si>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</si>
  <si>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</si>
  <si>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</si>
  <si>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</si>
  <si>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</si>
  <si>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</si>
  <si>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</si>
  <si>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</si>
  <si>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</si>
  <si>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</si>
  <si>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</si>
  <si>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</si>
  <si>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</si>
  <si>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</si>
  <si>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</si>
  <si>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</si>
  <si>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</si>
  <si>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</si>
  <si>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</si>
  <si>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</si>
  <si>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</si>
  <si>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</si>
  <si>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</si>
  <si>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</si>
  <si>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</si>
  <si>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</si>
  <si>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</si>
  <si>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</si>
  <si>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</si>
  <si>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</si>
  <si>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</si>
  <si>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</si>
  <si>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</si>
  <si>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</si>
  <si>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</si>
  <si>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</si>
  <si>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</si>
  <si>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</si>
  <si>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</si>
  <si>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</si>
  <si>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</si>
  <si>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</si>
  <si>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</si>
  <si>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</si>
  <si>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</si>
  <si>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</si>
  <si>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</si>
  <si>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</si>
  <si>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</si>
  <si>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</si>
  <si>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</si>
  <si>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</si>
  <si>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</si>
  <si>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</si>
  <si>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</si>
  <si>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</si>
  <si>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</si>
  <si>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</si>
  <si>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</si>
  <si>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</si>
  <si>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</si>
  <si>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</si>
  <si>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</si>
  <si>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</si>
  <si>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</si>
  <si>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</si>
  <si>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</si>
  <si>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</si>
  <si>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</si>
  <si>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</si>
  <si>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</si>
  <si>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</si>
  <si>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</si>
  <si>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</si>
  <si>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</si>
  <si>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</si>
  <si>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</si>
  <si>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</si>
  <si>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</si>
  <si>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</si>
  <si>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</si>
  <si>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</si>
  <si>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</si>
  <si>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</si>
  <si>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</si>
  <si>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</si>
  <si>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</si>
  <si>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</si>
  <si>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</si>
  <si>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</si>
  <si>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</si>
  <si>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</si>
  <si>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</si>
  <si>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</si>
  <si>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</si>
  <si>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</si>
  <si>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</si>
  <si>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</si>
  <si>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</si>
  <si>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</si>
  <si>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</si>
  <si>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</si>
  <si>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</si>
  <si>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</si>
  <si>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</si>
  <si>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</si>
  <si>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</si>
  <si>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</si>
  <si>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</si>
  <si>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</si>
  <si>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</si>
  <si>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</si>
  <si>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</si>
  <si>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</si>
  <si>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</si>
  <si>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</si>
  <si>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</si>
  <si>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</si>
  <si>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</si>
  <si>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</si>
  <si>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</si>
  <si>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</si>
  <si>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</si>
  <si>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</si>
  <si>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</si>
  <si>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</si>
  <si>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</si>
  <si>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</si>
  <si>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</si>
  <si>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</si>
  <si>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</si>
  <si>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</si>
  <si>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</si>
  <si>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</si>
  <si>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</si>
  <si>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</si>
  <si>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</si>
  <si>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</si>
  <si>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</si>
  <si>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</si>
  <si>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</si>
  <si>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</si>
  <si>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</si>
  <si>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</si>
  <si>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</si>
  <si>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</si>
  <si>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</si>
  <si>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</si>
  <si>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</si>
  <si>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</si>
  <si>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</si>
  <si>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</si>
  <si>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</si>
  <si>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</si>
  <si>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</si>
  <si>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</si>
  <si>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</si>
  <si>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</si>
  <si>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</si>
  <si>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</si>
  <si>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</si>
  <si>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</si>
  <si>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</si>
  <si>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</si>
  <si>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</si>
  <si>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</si>
  <si>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</si>
  <si>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</si>
  <si>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</si>
  <si>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</si>
  <si>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</si>
  <si>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</si>
  <si>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</si>
  <si>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</si>
  <si>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</si>
  <si>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</si>
  <si>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</si>
  <si>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</si>
  <si>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</si>
  <si>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</si>
  <si>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</si>
  <si>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</si>
  <si>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</si>
  <si>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</si>
  <si>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</si>
  <si>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</si>
  <si>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</si>
  <si>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</si>
  <si>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</si>
  <si>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</si>
  <si>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</si>
  <si>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</si>
  <si>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</si>
  <si>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</si>
  <si>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</si>
  <si>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</si>
  <si>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</si>
  <si>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</si>
  <si>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</si>
  <si>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</si>
  <si>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</si>
  <si>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</si>
  <si>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</si>
  <si>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</si>
  <si>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</si>
  <si>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</si>
  <si>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</si>
  <si>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</si>
  <si>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</si>
  <si>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</si>
  <si>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</si>
  <si>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</si>
  <si>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</si>
  <si>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</si>
  <si>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</si>
  <si>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</si>
  <si>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</si>
  <si>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</si>
  <si>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</si>
  <si>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</si>
  <si>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</si>
  <si>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</si>
  <si>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</si>
  <si>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</si>
  <si>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</si>
  <si>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</si>
  <si>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</si>
  <si>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</si>
  <si>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</si>
  <si>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</si>
  <si>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</si>
  <si>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</si>
  <si>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</si>
  <si>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</si>
  <si>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</si>
  <si>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</si>
  <si>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</si>
  <si>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</si>
  <si>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</si>
  <si>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</si>
  <si>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</si>
  <si>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</si>
  <si>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</si>
  <si>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</si>
  <si>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</si>
  <si>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</si>
  <si>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</si>
  <si>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</si>
  <si>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</si>
  <si>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</si>
  <si>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</si>
  <si>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</si>
  <si>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</si>
  <si>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</si>
  <si>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</si>
  <si>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</si>
  <si>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</si>
  <si>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</si>
  <si>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</si>
  <si>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</si>
  <si>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</si>
  <si>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</si>
  <si>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</si>
  <si>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</si>
  <si>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</si>
  <si>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</si>
  <si>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</si>
  <si>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</si>
  <si>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</si>
  <si>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</si>
  <si>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</si>
  <si>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</si>
  <si>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</si>
  <si>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</si>
  <si>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</si>
  <si>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</si>
  <si>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</si>
  <si>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</si>
  <si>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</si>
  <si>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</si>
  <si>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</si>
  <si>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</si>
  <si>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</si>
  <si>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</si>
  <si>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</si>
  <si>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</si>
  <si>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</si>
  <si>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</si>
  <si>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</si>
  <si>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</si>
  <si>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</si>
  <si>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</si>
  <si>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</si>
  <si>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</si>
  <si>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</si>
  <si>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</si>
  <si>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</si>
  <si>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</si>
  <si>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</si>
  <si>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</si>
  <si>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</si>
  <si>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</si>
  <si>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</si>
  <si>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</si>
  <si>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</si>
  <si>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</si>
  <si>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</si>
  <si>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</si>
  <si>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</si>
  <si>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</si>
  <si>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</si>
  <si>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</si>
  <si>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</si>
  <si>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</si>
  <si>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</si>
  <si>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</si>
  <si>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</si>
  <si>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</si>
  <si>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</si>
  <si>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</si>
  <si>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</si>
  <si>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</si>
  <si>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</si>
  <si>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</si>
  <si>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</si>
  <si>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</si>
  <si>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</si>
  <si>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</si>
  <si>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</si>
  <si>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</si>
  <si>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</si>
  <si>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</si>
  <si>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</si>
  <si>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</si>
  <si>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</si>
  <si>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</si>
  <si>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</si>
  <si>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</si>
  <si>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</si>
  <si>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</si>
  <si>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</si>
  <si>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</si>
  <si>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</si>
  <si>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</si>
  <si>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</si>
  <si>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</si>
  <si>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</si>
  <si>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</si>
  <si>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</si>
  <si>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</si>
  <si>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</si>
  <si>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</si>
  <si>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</si>
  <si>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</si>
  <si>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</si>
  <si>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</si>
  <si>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</si>
  <si>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</si>
  <si>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</si>
  <si>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</si>
  <si>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</si>
  <si>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</si>
  <si>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</si>
  <si>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</si>
  <si>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</si>
  <si>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</si>
  <si>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</si>
  <si>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</si>
  <si>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</si>
  <si>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</si>
  <si>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</si>
  <si>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</si>
  <si>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</si>
  <si>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</si>
  <si>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</si>
  <si>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</si>
  <si>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</si>
  <si>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</si>
  <si>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</si>
  <si>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</si>
  <si>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</si>
  <si>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</si>
  <si>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</si>
  <si>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</si>
  <si>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</si>
  <si>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</si>
  <si>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</si>
  <si>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</si>
  <si>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</si>
  <si>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</si>
  <si>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</si>
  <si>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</si>
  <si>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</si>
  <si>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</si>
  <si>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</si>
  <si>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</si>
  <si>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</si>
  <si>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</si>
  <si>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</si>
  <si>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</si>
  <si>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</si>
  <si>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</si>
  <si>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</si>
  <si>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</si>
  <si>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</si>
  <si>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</si>
  <si>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</si>
  <si>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</si>
  <si>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</si>
  <si>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</si>
  <si>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</si>
  <si>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</si>
  <si>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</si>
  <si>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</si>
  <si>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</si>
  <si>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</si>
  <si>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</si>
  <si>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</si>
  <si>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</si>
  <si>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</si>
  <si>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</si>
  <si>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</si>
  <si>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</si>
  <si>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</si>
  <si>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</si>
  <si>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</si>
  <si>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</si>
  <si>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</si>
  <si>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</si>
  <si>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</si>
  <si>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</si>
  <si>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</si>
  <si>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</si>
  <si>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</si>
  <si>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</si>
  <si>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</si>
  <si>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</si>
  <si>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</si>
  <si>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</si>
  <si>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</si>
  <si>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</si>
  <si>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</si>
  <si>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</si>
  <si>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</si>
  <si>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</si>
  <si>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</si>
  <si>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</si>
  <si>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</si>
  <si>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</si>
  <si>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</si>
  <si>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</si>
  <si>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</si>
  <si>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</si>
  <si>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</si>
  <si>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</si>
  <si>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</si>
  <si>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</si>
  <si>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</si>
  <si>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</si>
  <si>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</si>
  <si>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</si>
  <si>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</si>
  <si>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</si>
  <si>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</si>
  <si>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</si>
  <si>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</si>
  <si>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</si>
  <si>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</si>
  <si>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</si>
  <si>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</si>
  <si>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</si>
  <si>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</si>
  <si>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</si>
  <si>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</si>
  <si>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</si>
  <si>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</si>
  <si>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</si>
  <si>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</si>
  <si>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</si>
  <si>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</si>
  <si>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</si>
  <si>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</si>
  <si>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</si>
  <si>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</si>
  <si>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</si>
  <si>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</si>
  <si>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</si>
  <si>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</si>
  <si>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</si>
  <si>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</si>
  <si>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</si>
  <si>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</si>
  <si>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</si>
  <si>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</si>
  <si>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</si>
  <si>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</si>
  <si>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</si>
  <si>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</si>
  <si>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</si>
  <si>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</si>
  <si>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</si>
  <si>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</si>
  <si>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</si>
  <si>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</si>
  <si>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</si>
  <si>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</si>
  <si>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</si>
  <si>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</si>
  <si>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</si>
  <si>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</si>
  <si>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</si>
  <si>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</si>
  <si>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</si>
  <si>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</si>
  <si>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</si>
  <si>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</si>
  <si>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</si>
  <si>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</si>
  <si>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</si>
  <si>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</si>
  <si>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</si>
  <si>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</si>
  <si>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</si>
  <si>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</si>
  <si>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</si>
  <si>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</si>
  <si>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</si>
  <si>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</si>
  <si>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</si>
  <si>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</si>
  <si>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</si>
  <si>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</si>
  <si>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</si>
  <si>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</si>
  <si>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</si>
  <si>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</si>
  <si>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</si>
  <si>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</si>
  <si>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</si>
  <si>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</si>
  <si>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</si>
  <si>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</si>
  <si>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</si>
  <si>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</si>
  <si>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</si>
  <si>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</si>
  <si>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</si>
  <si>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</si>
  <si>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</si>
  <si>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</si>
  <si>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</si>
  <si>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</si>
  <si>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</si>
  <si>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</si>
  <si>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</si>
  <si>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</si>
  <si>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</si>
  <si>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</si>
  <si>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</si>
  <si>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</si>
  <si>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</si>
  <si>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</si>
  <si>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</si>
  <si>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</si>
  <si>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</si>
  <si>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</si>
  <si>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</si>
  <si>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</si>
  <si>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</si>
  <si>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</si>
  <si>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</si>
  <si>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</si>
  <si>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</si>
  <si>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</si>
  <si>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</si>
  <si>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</si>
  <si>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</si>
  <si>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</si>
  <si>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</si>
  <si>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</si>
  <si>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</si>
  <si>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</si>
  <si>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</si>
  <si>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</si>
  <si>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</si>
  <si>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</si>
  <si>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</si>
  <si>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</si>
  <si>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</si>
  <si>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</si>
  <si>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</si>
  <si>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</si>
  <si>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</si>
  <si>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</si>
  <si>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</si>
  <si>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</si>
  <si>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</si>
  <si>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</si>
  <si>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</si>
  <si>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</si>
  <si>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</si>
  <si>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</si>
  <si>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</si>
  <si>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</si>
  <si>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</si>
  <si>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</si>
  <si>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</si>
  <si>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</si>
  <si>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</si>
  <si>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</si>
  <si>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</si>
  <si>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</si>
  <si>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</si>
  <si>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</si>
  <si>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</si>
  <si>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</si>
  <si>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</si>
  <si>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</si>
  <si>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</si>
  <si>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</si>
  <si>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</si>
  <si>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</si>
  <si>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</si>
  <si>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</si>
  <si>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</si>
  <si>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</si>
  <si>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</si>
  <si>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</si>
  <si>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</si>
  <si>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</si>
  <si>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</si>
  <si>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</si>
  <si>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</si>
  <si>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</si>
  <si>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</si>
  <si>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</si>
  <si>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</si>
  <si>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</si>
  <si>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</si>
  <si>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</si>
  <si>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</si>
  <si>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</si>
  <si>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</si>
  <si>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</si>
  <si>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</si>
  <si>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</si>
  <si>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</si>
  <si>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</si>
  <si>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2 Gavetas Vacias + 1 Falando</t>
  </si>
  <si>
    <t>LECTOR</t>
  </si>
  <si>
    <t>3336012634 </t>
  </si>
  <si>
    <t>3336012601 </t>
  </si>
  <si>
    <t>Abastecido</t>
  </si>
  <si>
    <t>1 Gaveta Vacia + 2 Falando</t>
  </si>
  <si>
    <t>04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</si>
</sst>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0"/>
      <tableStyleElement type="headerRow" dxfId="369"/>
      <tableStyleElement type="totalRow" dxfId="368"/>
      <tableStyleElement type="firstColumn" dxfId="367"/>
      <tableStyleElement type="lastColumn" dxfId="366"/>
      <tableStyleElement type="firstRowStripe" dxfId="365"/>
      <tableStyleElement type="firstColumnStripe" dxfId="3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22.0611689814832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24.1852893518517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20.1782986111139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0545"/>
  <sheetViews>
    <sheetView tabSelected="1" zoomScale="85" zoomScaleNormal="85" workbookViewId="0">
      <pane ySplit="4" topLeftCell="A11" activePane="bottomLeft" state="frozen"/>
      <selection pane="bottomLeft" activeCell="C65" sqref="C65"/>
    </sheetView>
  </sheetViews>
  <sheetFormatPr baseColWidth="10" defaultColWidth="24.7109375" defaultRowHeight="15" x14ac:dyDescent="0.25"/>
  <cols>
    <col min="1" max="1" width="27.42578125" style="100" bestFit="1" customWidth="1"/>
    <col min="2" max="2" width="20.28515625" style="82" bestFit="1" customWidth="1"/>
    <col min="3" max="3" width="17" style="43" bestFit="1" customWidth="1"/>
    <col min="4" max="4" width="29.42578125" style="100" bestFit="1" customWidth="1"/>
    <col min="5" max="5" width="12.140625" style="75" bestFit="1" customWidth="1"/>
    <col min="6" max="6" width="12.140625" style="44" bestFit="1" customWidth="1"/>
    <col min="7" max="7" width="56.42578125" style="44" bestFit="1" customWidth="1"/>
    <col min="8" max="11" width="5.7109375" style="44" bestFit="1" customWidth="1"/>
    <col min="12" max="12" width="52.42578125" style="44" bestFit="1" customWidth="1"/>
    <col min="13" max="13" width="20.140625" style="100" bestFit="1" customWidth="1"/>
    <col min="14" max="14" width="17.5703125" style="100" bestFit="1" customWidth="1"/>
    <col min="15" max="15" width="43.140625" style="100" bestFit="1" customWidth="1"/>
    <col min="16" max="16" width="21.28515625" style="144" bestFit="1" customWidth="1"/>
    <col min="17" max="17" width="52.4257812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2635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3336009158</v>
      </c>
      <c r="C6" s="95">
        <v>44440.051053240742</v>
      </c>
      <c r="D6" s="95" t="s">
        <v>2441</v>
      </c>
      <c r="E6" s="124">
        <v>113</v>
      </c>
      <c r="F6" s="132" t="str">
        <f>VLOOKUP(E6,VIP!$A$2:$O15593,2,0)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VLOOKUP(E6,VIP!$A$2:$O20554,7,FALSE)</f>
        <v>Si</v>
      </c>
      <c r="I6" s="132" t="str">
        <f>VLOOKUP(E6,VIP!$A$2:$O12519,8,FALSE)</f>
        <v>No</v>
      </c>
      <c r="J6" s="132" t="str">
        <f>VLOOKUP(E6,VIP!$A$2:$O12469,8,FALSE)</f>
        <v>No</v>
      </c>
      <c r="K6" s="132" t="str">
        <f>VLOOKUP(E6,VIP!$A$2:$O16043,6,0)</f>
        <v>NO</v>
      </c>
      <c r="L6" s="138" t="s">
        <v>2621</v>
      </c>
      <c r="M6" s="94" t="s">
        <v>2438</v>
      </c>
      <c r="N6" s="94" t="s">
        <v>2444</v>
      </c>
      <c r="O6" s="132" t="s">
        <v>2445</v>
      </c>
      <c r="P6" s="138"/>
      <c r="Q6" s="127" t="s">
        <v>2621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3336009175</v>
      </c>
      <c r="C7" s="95">
        <v>44440.180960648147</v>
      </c>
      <c r="D7" s="95" t="s">
        <v>2441</v>
      </c>
      <c r="E7" s="124">
        <v>147</v>
      </c>
      <c r="F7" s="132" t="str">
        <f>VLOOKUP(E7,VIP!$A$2:$O15598,2,0)</f>
        <v>DRBR147</v>
      </c>
      <c r="G7" s="132" t="str">
        <f>VLOOKUP(E7,'LISTADO ATM'!$A$2:$B$900,2,0)</f>
        <v xml:space="preserve">ATM Kiosco Megacentro I </v>
      </c>
      <c r="H7" s="132" t="str">
        <f>VLOOKUP(E7,VIP!$A$2:$O20559,7,FALSE)</f>
        <v>Si</v>
      </c>
      <c r="I7" s="132" t="str">
        <f>VLOOKUP(E7,VIP!$A$2:$O12524,8,FALSE)</f>
        <v>Si</v>
      </c>
      <c r="J7" s="132" t="str">
        <f>VLOOKUP(E7,VIP!$A$2:$O12474,8,FALSE)</f>
        <v>Si</v>
      </c>
      <c r="K7" s="132" t="str">
        <f>VLOOKUP(E7,VIP!$A$2:$O16048,6,0)</f>
        <v>NO</v>
      </c>
      <c r="L7" s="138" t="s">
        <v>2410</v>
      </c>
      <c r="M7" s="94" t="s">
        <v>2438</v>
      </c>
      <c r="N7" s="94" t="s">
        <v>2444</v>
      </c>
      <c r="O7" s="132" t="s">
        <v>2445</v>
      </c>
      <c r="P7" s="138"/>
      <c r="Q7" s="127" t="s">
        <v>2410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3336009199</v>
      </c>
      <c r="C8" s="95">
        <v>44440.256249999999</v>
      </c>
      <c r="D8" s="95" t="s">
        <v>2441</v>
      </c>
      <c r="E8" s="124">
        <v>563</v>
      </c>
      <c r="F8" s="132" t="str">
        <f>VLOOKUP(E8,VIP!$A$2:$O15569,2,0)</f>
        <v>DRBR233</v>
      </c>
      <c r="G8" s="132" t="str">
        <f>VLOOKUP(E8,'LISTADO ATM'!$A$2:$B$900,2,0)</f>
        <v xml:space="preserve">ATM Base Aérea San Isidro </v>
      </c>
      <c r="H8" s="132" t="str">
        <f>VLOOKUP(E8,VIP!$A$2:$O20530,7,FALSE)</f>
        <v>Si</v>
      </c>
      <c r="I8" s="132" t="str">
        <f>VLOOKUP(E8,VIP!$A$2:$O12495,8,FALSE)</f>
        <v>Si</v>
      </c>
      <c r="J8" s="132" t="str">
        <f>VLOOKUP(E8,VIP!$A$2:$O12445,8,FALSE)</f>
        <v>Si</v>
      </c>
      <c r="K8" s="132" t="str">
        <f>VLOOKUP(E8,VIP!$A$2:$O16019,6,0)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</row>
    <row r="9" spans="1:17" s="121" customFormat="1" ht="18" x14ac:dyDescent="0.25">
      <c r="A9" s="132" t="str">
        <f>VLOOKUP(E9,'LISTADO ATM'!$A$2:$C$901,3,0)</f>
        <v>SUR</v>
      </c>
      <c r="B9" s="124">
        <v>3336010994</v>
      </c>
      <c r="C9" s="95">
        <v>44440.773414351854</v>
      </c>
      <c r="D9" s="95" t="s">
        <v>2174</v>
      </c>
      <c r="E9" s="124">
        <v>880</v>
      </c>
      <c r="F9" s="132" t="str">
        <f>VLOOKUP(E9,VIP!$A$2:$O15752,2,0)</f>
        <v>DRBR880</v>
      </c>
      <c r="G9" s="132" t="str">
        <f>VLOOKUP(E9,'LISTADO ATM'!$A$2:$B$900,2,0)</f>
        <v xml:space="preserve">ATM Autoservicio Barahona II </v>
      </c>
      <c r="H9" s="132" t="str">
        <f>VLOOKUP(E9,VIP!$A$2:$O20713,7,FALSE)</f>
        <v>Si</v>
      </c>
      <c r="I9" s="132" t="str">
        <f>VLOOKUP(E9,VIP!$A$2:$O12678,8,FALSE)</f>
        <v>Si</v>
      </c>
      <c r="J9" s="132" t="str">
        <f>VLOOKUP(E9,VIP!$A$2:$O12628,8,FALSE)</f>
        <v>Si</v>
      </c>
      <c r="K9" s="132" t="str">
        <f>VLOOKUP(E9,VIP!$A$2:$O16202,6,0)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3336011182</v>
      </c>
      <c r="C10" s="95">
        <v>44441.378668981481</v>
      </c>
      <c r="D10" s="95" t="s">
        <v>2441</v>
      </c>
      <c r="E10" s="124">
        <v>574</v>
      </c>
      <c r="F10" s="132" t="str">
        <f>VLOOKUP(E10,VIP!$A$2:$O15764,2,0)</f>
        <v>DRBR080</v>
      </c>
      <c r="G10" s="132" t="str">
        <f>VLOOKUP(E10,'LISTADO ATM'!$A$2:$B$900,2,0)</f>
        <v xml:space="preserve">ATM Club Obras Públicas </v>
      </c>
      <c r="H10" s="132" t="str">
        <f>VLOOKUP(E10,VIP!$A$2:$O20725,7,FALSE)</f>
        <v>Si</v>
      </c>
      <c r="I10" s="132" t="str">
        <f>VLOOKUP(E10,VIP!$A$2:$O12690,8,FALSE)</f>
        <v>Si</v>
      </c>
      <c r="J10" s="132" t="str">
        <f>VLOOKUP(E10,VIP!$A$2:$O12640,8,FALSE)</f>
        <v>Si</v>
      </c>
      <c r="K10" s="132" t="str">
        <f>VLOOKUP(E10,VIP!$A$2:$O16214,6,0)</f>
        <v>NO</v>
      </c>
      <c r="L10" s="138" t="s">
        <v>2410</v>
      </c>
      <c r="M10" s="94" t="s">
        <v>2438</v>
      </c>
      <c r="N10" s="94" t="s">
        <v>2444</v>
      </c>
      <c r="O10" s="132" t="s">
        <v>2445</v>
      </c>
      <c r="P10" s="138"/>
      <c r="Q10" s="94" t="s">
        <v>2410</v>
      </c>
    </row>
    <row r="11" spans="1:17" s="121" customFormat="1" ht="18" x14ac:dyDescent="0.25">
      <c r="A11" s="132" t="str">
        <f>VLOOKUP(E11,'LISTADO ATM'!$A$2:$C$901,3,0)</f>
        <v>SUR</v>
      </c>
      <c r="B11" s="124">
        <v>3336011329</v>
      </c>
      <c r="C11" s="95">
        <v>44441.418715277781</v>
      </c>
      <c r="D11" s="95" t="s">
        <v>2174</v>
      </c>
      <c r="E11" s="124">
        <v>137</v>
      </c>
      <c r="F11" s="132" t="str">
        <f>VLOOKUP(E11,VIP!$A$2:$O15759,2,0)</f>
        <v>DRBR137</v>
      </c>
      <c r="G11" s="132" t="str">
        <f>VLOOKUP(E11,'LISTADO ATM'!$A$2:$B$900,2,0)</f>
        <v xml:space="preserve">ATM Oficina Nizao </v>
      </c>
      <c r="H11" s="132" t="str">
        <f>VLOOKUP(E11,VIP!$A$2:$O20720,7,FALSE)</f>
        <v>Si</v>
      </c>
      <c r="I11" s="132" t="str">
        <f>VLOOKUP(E11,VIP!$A$2:$O12685,8,FALSE)</f>
        <v>Si</v>
      </c>
      <c r="J11" s="132" t="str">
        <f>VLOOKUP(E11,VIP!$A$2:$O12635,8,FALSE)</f>
        <v>Si</v>
      </c>
      <c r="K11" s="132" t="str">
        <f>VLOOKUP(E11,VIP!$A$2:$O16209,6,0)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94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3336012017</v>
      </c>
      <c r="C12" s="95">
        <v>44441.569537037038</v>
      </c>
      <c r="D12" s="95" t="s">
        <v>2174</v>
      </c>
      <c r="E12" s="124">
        <v>498</v>
      </c>
      <c r="F12" s="132" t="str">
        <f>VLOOKUP(E12,VIP!$A$2:$O15766,2,0)</f>
        <v>DRBR498</v>
      </c>
      <c r="G12" s="132" t="str">
        <f>VLOOKUP(E12,'LISTADO ATM'!$A$2:$B$900,2,0)</f>
        <v xml:space="preserve">ATM Estación Sunix 27 de Febrero </v>
      </c>
      <c r="H12" s="132" t="str">
        <f>VLOOKUP(E12,VIP!$A$2:$O20727,7,FALSE)</f>
        <v>Si</v>
      </c>
      <c r="I12" s="132" t="str">
        <f>VLOOKUP(E12,VIP!$A$2:$O12692,8,FALSE)</f>
        <v>Si</v>
      </c>
      <c r="J12" s="132" t="str">
        <f>VLOOKUP(E12,VIP!$A$2:$O12642,8,FALSE)</f>
        <v>Si</v>
      </c>
      <c r="K12" s="132" t="str">
        <f>VLOOKUP(E12,VIP!$A$2:$O16216,6,0)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3336012296</v>
      </c>
      <c r="C13" s="95">
        <v>44441.647800925923</v>
      </c>
      <c r="D13" s="95" t="s">
        <v>2174</v>
      </c>
      <c r="E13" s="124">
        <v>983</v>
      </c>
      <c r="F13" s="132" t="str">
        <f>VLOOKUP(E13,VIP!$A$2:$O15797,2,0)</f>
        <v>DRBR983</v>
      </c>
      <c r="G13" s="132" t="str">
        <f>VLOOKUP(E13,'LISTADO ATM'!$A$2:$B$900,2,0)</f>
        <v xml:space="preserve">ATM Bravo República de Colombia </v>
      </c>
      <c r="H13" s="132" t="str">
        <f>VLOOKUP(E13,VIP!$A$2:$O20758,7,FALSE)</f>
        <v>Si</v>
      </c>
      <c r="I13" s="132" t="str">
        <f>VLOOKUP(E13,VIP!$A$2:$O12723,8,FALSE)</f>
        <v>No</v>
      </c>
      <c r="J13" s="132" t="str">
        <f>VLOOKUP(E13,VIP!$A$2:$O12673,8,FALSE)</f>
        <v>No</v>
      </c>
      <c r="K13" s="132" t="str">
        <f>VLOOKUP(E13,VIP!$A$2:$O16247,6,0)</f>
        <v>NO</v>
      </c>
      <c r="L13" s="138" t="s">
        <v>2548</v>
      </c>
      <c r="M13" s="94" t="s">
        <v>2438</v>
      </c>
      <c r="N13" s="94" t="s">
        <v>2444</v>
      </c>
      <c r="O13" s="132" t="s">
        <v>2446</v>
      </c>
      <c r="P13" s="138"/>
      <c r="Q13" s="94" t="s">
        <v>2548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3336012412</v>
      </c>
      <c r="C14" s="95">
        <v>44441.682222222225</v>
      </c>
      <c r="D14" s="95" t="s">
        <v>2460</v>
      </c>
      <c r="E14" s="124">
        <v>514</v>
      </c>
      <c r="F14" s="132" t="str">
        <f>VLOOKUP(E14,VIP!$A$2:$O15790,2,0)</f>
        <v>DRBR514</v>
      </c>
      <c r="G14" s="132" t="str">
        <f>VLOOKUP(E14,'LISTADO ATM'!$A$2:$B$900,2,0)</f>
        <v>ATM Autoservicio Charles de Gaulle</v>
      </c>
      <c r="H14" s="132" t="str">
        <f>VLOOKUP(E14,VIP!$A$2:$O20751,7,FALSE)</f>
        <v>Si</v>
      </c>
      <c r="I14" s="132" t="str">
        <f>VLOOKUP(E14,VIP!$A$2:$O12716,8,FALSE)</f>
        <v>No</v>
      </c>
      <c r="J14" s="132" t="str">
        <f>VLOOKUP(E14,VIP!$A$2:$O12666,8,FALSE)</f>
        <v>No</v>
      </c>
      <c r="K14" s="132" t="str">
        <f>VLOOKUP(E14,VIP!$A$2:$O16240,6,0)</f>
        <v>NO</v>
      </c>
      <c r="L14" s="138" t="s">
        <v>2621</v>
      </c>
      <c r="M14" s="94" t="s">
        <v>2438</v>
      </c>
      <c r="N14" s="94" t="s">
        <v>2444</v>
      </c>
      <c r="O14" s="132" t="s">
        <v>2627</v>
      </c>
      <c r="P14" s="138"/>
      <c r="Q14" s="94" t="s">
        <v>2621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3336012434</v>
      </c>
      <c r="C15" s="95">
        <v>44441.68787037037</v>
      </c>
      <c r="D15" s="95" t="s">
        <v>2441</v>
      </c>
      <c r="E15" s="124">
        <v>240</v>
      </c>
      <c r="F15" s="132" t="str">
        <f>VLOOKUP(E15,VIP!$A$2:$O15788,2,0)</f>
        <v>DRBR24D</v>
      </c>
      <c r="G15" s="132" t="str">
        <f>VLOOKUP(E15,'LISTADO ATM'!$A$2:$B$900,2,0)</f>
        <v xml:space="preserve">ATM Oficina Carrefour I </v>
      </c>
      <c r="H15" s="132" t="str">
        <f>VLOOKUP(E15,VIP!$A$2:$O20749,7,FALSE)</f>
        <v>Si</v>
      </c>
      <c r="I15" s="132" t="str">
        <f>VLOOKUP(E15,VIP!$A$2:$O12714,8,FALSE)</f>
        <v>Si</v>
      </c>
      <c r="J15" s="132" t="str">
        <f>VLOOKUP(E15,VIP!$A$2:$O12664,8,FALSE)</f>
        <v>Si</v>
      </c>
      <c r="K15" s="132" t="str">
        <f>VLOOKUP(E15,VIP!$A$2:$O16238,6,0)</f>
        <v>SI</v>
      </c>
      <c r="L15" s="138" t="s">
        <v>2548</v>
      </c>
      <c r="M15" s="94" t="s">
        <v>2438</v>
      </c>
      <c r="N15" s="94" t="s">
        <v>2444</v>
      </c>
      <c r="O15" s="132" t="s">
        <v>2445</v>
      </c>
      <c r="P15" s="138"/>
      <c r="Q15" s="94" t="s">
        <v>2548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3336012576</v>
      </c>
      <c r="C16" s="95">
        <v>44441.734826388885</v>
      </c>
      <c r="D16" s="95" t="s">
        <v>2174</v>
      </c>
      <c r="E16" s="124">
        <v>989</v>
      </c>
      <c r="F16" s="132" t="str">
        <f>VLOOKUP(E16,VIP!$A$2:$O15778,2,0)</f>
        <v>DRBR989</v>
      </c>
      <c r="G16" s="132" t="str">
        <f>VLOOKUP(E16,'LISTADO ATM'!$A$2:$B$900,2,0)</f>
        <v xml:space="preserve">ATM Ministerio de Deportes </v>
      </c>
      <c r="H16" s="132" t="str">
        <f>VLOOKUP(E16,VIP!$A$2:$O20739,7,FALSE)</f>
        <v>Si</v>
      </c>
      <c r="I16" s="132" t="str">
        <f>VLOOKUP(E16,VIP!$A$2:$O12704,8,FALSE)</f>
        <v>Si</v>
      </c>
      <c r="J16" s="132" t="str">
        <f>VLOOKUP(E16,VIP!$A$2:$O12654,8,FALSE)</f>
        <v>Si</v>
      </c>
      <c r="K16" s="132" t="str">
        <f>VLOOKUP(E16,VIP!$A$2:$O16228,6,0)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NORTE</v>
      </c>
      <c r="B17" s="124">
        <v>3336012583</v>
      </c>
      <c r="C17" s="95">
        <v>44441.741331018522</v>
      </c>
      <c r="D17" s="95" t="s">
        <v>2460</v>
      </c>
      <c r="E17" s="124">
        <v>8</v>
      </c>
      <c r="F17" s="132" t="str">
        <f>VLOOKUP(E17,VIP!$A$2:$O15774,2,0)</f>
        <v>DRBR008</v>
      </c>
      <c r="G17" s="132" t="str">
        <f>VLOOKUP(E17,'LISTADO ATM'!$A$2:$B$900,2,0)</f>
        <v>ATM Autoservicio Yaque</v>
      </c>
      <c r="H17" s="132" t="str">
        <f>VLOOKUP(E17,VIP!$A$2:$O20735,7,FALSE)</f>
        <v>Si</v>
      </c>
      <c r="I17" s="132" t="str">
        <f>VLOOKUP(E17,VIP!$A$2:$O12700,8,FALSE)</f>
        <v>Si</v>
      </c>
      <c r="J17" s="132" t="str">
        <f>VLOOKUP(E17,VIP!$A$2:$O12650,8,FALSE)</f>
        <v>Si</v>
      </c>
      <c r="K17" s="132" t="str">
        <f>VLOOKUP(E17,VIP!$A$2:$O16224,6,0)</f>
        <v>NO</v>
      </c>
      <c r="L17" s="138" t="s">
        <v>2621</v>
      </c>
      <c r="M17" s="94" t="s">
        <v>2438</v>
      </c>
      <c r="N17" s="94" t="s">
        <v>2444</v>
      </c>
      <c r="O17" s="132" t="s">
        <v>2625</v>
      </c>
      <c r="P17" s="138"/>
      <c r="Q17" s="94" t="s">
        <v>2621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3336012592</v>
      </c>
      <c r="C18" s="95">
        <v>44441.752453703702</v>
      </c>
      <c r="D18" s="95" t="s">
        <v>2174</v>
      </c>
      <c r="E18" s="124">
        <v>318</v>
      </c>
      <c r="F18" s="132" t="str">
        <f>VLOOKUP(E18,VIP!$A$2:$O15771,2,0)</f>
        <v>DRBR318</v>
      </c>
      <c r="G18" s="132" t="str">
        <f>VLOOKUP(E18,'LISTADO ATM'!$A$2:$B$900,2,0)</f>
        <v>ATM Autoservicio Lope de Vega</v>
      </c>
      <c r="H18" s="132" t="str">
        <f>VLOOKUP(E18,VIP!$A$2:$O20732,7,FALSE)</f>
        <v>Si</v>
      </c>
      <c r="I18" s="132" t="str">
        <f>VLOOKUP(E18,VIP!$A$2:$O12697,8,FALSE)</f>
        <v>Si</v>
      </c>
      <c r="J18" s="132" t="str">
        <f>VLOOKUP(E18,VIP!$A$2:$O12647,8,FALSE)</f>
        <v>Si</v>
      </c>
      <c r="K18" s="132" t="str">
        <f>VLOOKUP(E18,VIP!$A$2:$O16221,6,0)</f>
        <v>NO</v>
      </c>
      <c r="L18" s="138" t="s">
        <v>2624</v>
      </c>
      <c r="M18" s="94" t="s">
        <v>2438</v>
      </c>
      <c r="N18" s="94" t="s">
        <v>2444</v>
      </c>
      <c r="O18" s="132" t="s">
        <v>2446</v>
      </c>
      <c r="P18" s="138"/>
      <c r="Q18" s="94" t="s">
        <v>2624</v>
      </c>
    </row>
    <row r="19" spans="1:17" s="121" customFormat="1" ht="18" x14ac:dyDescent="0.25">
      <c r="A19" s="132" t="str">
        <f>VLOOKUP(E19,'LISTADO ATM'!$A$2:$C$901,3,0)</f>
        <v>ESTE</v>
      </c>
      <c r="B19" s="124">
        <v>3336012594</v>
      </c>
      <c r="C19" s="95">
        <v>44441.754618055558</v>
      </c>
      <c r="D19" s="95" t="s">
        <v>2460</v>
      </c>
      <c r="E19" s="124">
        <v>219</v>
      </c>
      <c r="F19" s="132" t="str">
        <f>VLOOKUP(E19,VIP!$A$2:$O15770,2,0)</f>
        <v>DRBR219</v>
      </c>
      <c r="G19" s="132" t="str">
        <f>VLOOKUP(E19,'LISTADO ATM'!$A$2:$B$900,2,0)</f>
        <v xml:space="preserve">ATM Oficina La Altagracia (Higuey) </v>
      </c>
      <c r="H19" s="132" t="str">
        <f>VLOOKUP(E19,VIP!$A$2:$O20731,7,FALSE)</f>
        <v>Si</v>
      </c>
      <c r="I19" s="132" t="str">
        <f>VLOOKUP(E19,VIP!$A$2:$O12696,8,FALSE)</f>
        <v>Si</v>
      </c>
      <c r="J19" s="132" t="str">
        <f>VLOOKUP(E19,VIP!$A$2:$O12646,8,FALSE)</f>
        <v>Si</v>
      </c>
      <c r="K19" s="132" t="str">
        <f>VLOOKUP(E19,VIP!$A$2:$O16220,6,0)</f>
        <v>NO</v>
      </c>
      <c r="L19" s="138" t="s">
        <v>2621</v>
      </c>
      <c r="M19" s="94" t="s">
        <v>2438</v>
      </c>
      <c r="N19" s="94" t="s">
        <v>2444</v>
      </c>
      <c r="O19" s="132" t="s">
        <v>2461</v>
      </c>
      <c r="P19" s="138"/>
      <c r="Q19" s="94" t="s">
        <v>2621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3336012645</v>
      </c>
      <c r="C20" s="95">
        <v>44441.932557870372</v>
      </c>
      <c r="D20" s="95" t="s">
        <v>2175</v>
      </c>
      <c r="E20" s="124">
        <v>588</v>
      </c>
      <c r="F20" s="132" t="str">
        <f>VLOOKUP(E20,VIP!$A$2:$O15761,2,0)</f>
        <v>DRBR01O</v>
      </c>
      <c r="G20" s="132" t="str">
        <f>VLOOKUP(E20,'LISTADO ATM'!$A$2:$B$900,2,0)</f>
        <v xml:space="preserve">ATM INAVI </v>
      </c>
      <c r="H20" s="132" t="str">
        <f>VLOOKUP(E20,VIP!$A$2:$O20722,7,FALSE)</f>
        <v>Si</v>
      </c>
      <c r="I20" s="132" t="str">
        <f>VLOOKUP(E20,VIP!$A$2:$O12687,8,FALSE)</f>
        <v>Si</v>
      </c>
      <c r="J20" s="132" t="str">
        <f>VLOOKUP(E20,VIP!$A$2:$O12637,8,FALSE)</f>
        <v>Si</v>
      </c>
      <c r="K20" s="132" t="str">
        <f>VLOOKUP(E20,VIP!$A$2:$O16211,6,0)</f>
        <v>NO</v>
      </c>
      <c r="L20" s="138" t="s">
        <v>2239</v>
      </c>
      <c r="M20" s="94" t="s">
        <v>2438</v>
      </c>
      <c r="N20" s="94" t="s">
        <v>2444</v>
      </c>
      <c r="O20" s="132" t="s">
        <v>2628</v>
      </c>
      <c r="P20" s="138"/>
      <c r="Q20" s="94" t="s">
        <v>2239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3336012650</v>
      </c>
      <c r="C21" s="95">
        <v>44442.094687500001</v>
      </c>
      <c r="D21" s="95" t="s">
        <v>2175</v>
      </c>
      <c r="E21" s="124">
        <v>864</v>
      </c>
      <c r="F21" s="132" t="str">
        <f>VLOOKUP(E21,VIP!$A$2:$O15764,2,0)</f>
        <v>DRBR864</v>
      </c>
      <c r="G21" s="132" t="str">
        <f>VLOOKUP(E21,'LISTADO ATM'!$A$2:$B$900,2,0)</f>
        <v xml:space="preserve">ATM Palmares Mall (San Francisco) </v>
      </c>
      <c r="H21" s="132" t="str">
        <f>VLOOKUP(E21,VIP!$A$2:$O20725,7,FALSE)</f>
        <v>Si</v>
      </c>
      <c r="I21" s="132" t="str">
        <f>VLOOKUP(E21,VIP!$A$2:$O12690,8,FALSE)</f>
        <v>Si</v>
      </c>
      <c r="J21" s="132" t="str">
        <f>VLOOKUP(E21,VIP!$A$2:$O12640,8,FALSE)</f>
        <v>Si</v>
      </c>
      <c r="K21" s="132" t="str">
        <f>VLOOKUP(E21,VIP!$A$2:$O16214,6,0)</f>
        <v>NO</v>
      </c>
      <c r="L21" s="138" t="s">
        <v>2239</v>
      </c>
      <c r="M21" s="94" t="s">
        <v>2438</v>
      </c>
      <c r="N21" s="94" t="s">
        <v>2444</v>
      </c>
      <c r="O21" s="132" t="s">
        <v>2581</v>
      </c>
      <c r="P21" s="138"/>
      <c r="Q21" s="94" t="s">
        <v>2239</v>
      </c>
    </row>
    <row r="22" spans="1:17" s="121" customFormat="1" ht="18" x14ac:dyDescent="0.25">
      <c r="A22" s="132" t="str">
        <f>VLOOKUP(E22,'LISTADO ATM'!$A$2:$C$901,3,0)</f>
        <v>ESTE</v>
      </c>
      <c r="B22" s="124">
        <v>3336012894</v>
      </c>
      <c r="C22" s="95">
        <v>44442.385937500003</v>
      </c>
      <c r="D22" s="95" t="s">
        <v>2441</v>
      </c>
      <c r="E22" s="124">
        <v>631</v>
      </c>
      <c r="F22" s="132" t="str">
        <f>VLOOKUP(E22,VIP!$A$2:$O15767,2,0)</f>
        <v>DRBR417</v>
      </c>
      <c r="G22" s="132" t="str">
        <f>VLOOKUP(E22,'LISTADO ATM'!$A$2:$B$900,2,0)</f>
        <v xml:space="preserve">ATM ASOCODEQUI (San Pedro) </v>
      </c>
      <c r="H22" s="132" t="str">
        <f>VLOOKUP(E22,VIP!$A$2:$O20728,7,FALSE)</f>
        <v>Si</v>
      </c>
      <c r="I22" s="132" t="str">
        <f>VLOOKUP(E22,VIP!$A$2:$O12693,8,FALSE)</f>
        <v>Si</v>
      </c>
      <c r="J22" s="132" t="str">
        <f>VLOOKUP(E22,VIP!$A$2:$O12643,8,FALSE)</f>
        <v>Si</v>
      </c>
      <c r="K22" s="132" t="str">
        <f>VLOOKUP(E22,VIP!$A$2:$O16217,6,0)</f>
        <v>NO</v>
      </c>
      <c r="L22" s="138" t="s">
        <v>2548</v>
      </c>
      <c r="M22" s="94" t="s">
        <v>2438</v>
      </c>
      <c r="N22" s="94" t="s">
        <v>2444</v>
      </c>
      <c r="O22" s="132" t="s">
        <v>2445</v>
      </c>
      <c r="P22" s="138"/>
      <c r="Q22" s="94" t="s">
        <v>2548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3336012961</v>
      </c>
      <c r="C23" s="95">
        <v>44442.399016203701</v>
      </c>
      <c r="D23" s="95" t="s">
        <v>2174</v>
      </c>
      <c r="E23" s="124">
        <v>113</v>
      </c>
      <c r="F23" s="132" t="str">
        <f>VLOOKUP(E23,VIP!$A$2:$O15765,2,0)</f>
        <v>DRBR113</v>
      </c>
      <c r="G23" s="132" t="str">
        <f>VLOOKUP(E23,'LISTADO ATM'!$A$2:$B$900,2,0)</f>
        <v xml:space="preserve">ATM Autoservicio Atalaya del Mar </v>
      </c>
      <c r="H23" s="132" t="str">
        <f>VLOOKUP(E23,VIP!$A$2:$O20726,7,FALSE)</f>
        <v>Si</v>
      </c>
      <c r="I23" s="132" t="str">
        <f>VLOOKUP(E23,VIP!$A$2:$O12691,8,FALSE)</f>
        <v>No</v>
      </c>
      <c r="J23" s="132" t="str">
        <f>VLOOKUP(E23,VIP!$A$2:$O12641,8,FALSE)</f>
        <v>No</v>
      </c>
      <c r="K23" s="132" t="str">
        <f>VLOOKUP(E23,VIP!$A$2:$O16215,6,0)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3336013138</v>
      </c>
      <c r="C24" s="95">
        <v>44442.444444444445</v>
      </c>
      <c r="D24" s="95" t="s">
        <v>2174</v>
      </c>
      <c r="E24" s="124">
        <v>788</v>
      </c>
      <c r="F24" s="132" t="str">
        <f>VLOOKUP(E24,VIP!$A$2:$O15789,2,0)</f>
        <v>DRBR452</v>
      </c>
      <c r="G24" s="132" t="str">
        <f>VLOOKUP(E24,'LISTADO ATM'!$A$2:$B$900,2,0)</f>
        <v xml:space="preserve">ATM Relaciones Exteriores (Cancillería) </v>
      </c>
      <c r="H24" s="132" t="str">
        <f>VLOOKUP(E24,VIP!$A$2:$O20750,7,FALSE)</f>
        <v>No</v>
      </c>
      <c r="I24" s="132" t="str">
        <f>VLOOKUP(E24,VIP!$A$2:$O12715,8,FALSE)</f>
        <v>No</v>
      </c>
      <c r="J24" s="132" t="str">
        <f>VLOOKUP(E24,VIP!$A$2:$O12665,8,FALSE)</f>
        <v>No</v>
      </c>
      <c r="K24" s="132" t="str">
        <f>VLOOKUP(E24,VIP!$A$2:$O16239,6,0)</f>
        <v>NO</v>
      </c>
      <c r="L24" s="138" t="s">
        <v>2456</v>
      </c>
      <c r="M24" s="94" t="s">
        <v>2438</v>
      </c>
      <c r="N24" s="94" t="s">
        <v>2622</v>
      </c>
      <c r="O24" s="132" t="s">
        <v>2446</v>
      </c>
      <c r="P24" s="138"/>
      <c r="Q24" s="94" t="s">
        <v>2456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3336013257</v>
      </c>
      <c r="C25" s="95">
        <v>44442.47451388889</v>
      </c>
      <c r="D25" s="95" t="s">
        <v>2441</v>
      </c>
      <c r="E25" s="124">
        <v>336</v>
      </c>
      <c r="F25" s="132" t="str">
        <f>VLOOKUP(E25,VIP!$A$2:$O15778,2,0)</f>
        <v>DRBR336</v>
      </c>
      <c r="G25" s="132" t="str">
        <f>VLOOKUP(E25,'LISTADO ATM'!$A$2:$B$900,2,0)</f>
        <v>ATM Instituto Nacional de Cancer (incart)</v>
      </c>
      <c r="H25" s="132" t="str">
        <f>VLOOKUP(E25,VIP!$A$2:$O20739,7,FALSE)</f>
        <v>Si</v>
      </c>
      <c r="I25" s="132" t="str">
        <f>VLOOKUP(E25,VIP!$A$2:$O12704,8,FALSE)</f>
        <v>Si</v>
      </c>
      <c r="J25" s="132" t="str">
        <f>VLOOKUP(E25,VIP!$A$2:$O12654,8,FALSE)</f>
        <v>Si</v>
      </c>
      <c r="K25" s="132" t="str">
        <f>VLOOKUP(E25,VIP!$A$2:$O16228,6,0)</f>
        <v>NO</v>
      </c>
      <c r="L25" s="138" t="s">
        <v>2434</v>
      </c>
      <c r="M25" s="94" t="s">
        <v>2438</v>
      </c>
      <c r="N25" s="94" t="s">
        <v>2444</v>
      </c>
      <c r="O25" s="132" t="s">
        <v>2445</v>
      </c>
      <c r="P25" s="138"/>
      <c r="Q25" s="94" t="s">
        <v>2434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3336013284</v>
      </c>
      <c r="C26" s="95">
        <v>44442.479861111111</v>
      </c>
      <c r="D26" s="95" t="s">
        <v>2441</v>
      </c>
      <c r="E26" s="124">
        <v>338</v>
      </c>
      <c r="F26" s="132" t="str">
        <f>VLOOKUP(E26,VIP!$A$2:$O15798,2,0)</f>
        <v>DRBR338</v>
      </c>
      <c r="G26" s="132" t="str">
        <f>VLOOKUP(E26,'LISTADO ATM'!$A$2:$B$900,2,0)</f>
        <v>ATM S/M Aprezio Pantoja</v>
      </c>
      <c r="H26" s="132" t="str">
        <f>VLOOKUP(E26,VIP!$A$2:$O20759,7,FALSE)</f>
        <v>Si</v>
      </c>
      <c r="I26" s="132" t="str">
        <f>VLOOKUP(E26,VIP!$A$2:$O12724,8,FALSE)</f>
        <v>Si</v>
      </c>
      <c r="J26" s="132" t="str">
        <f>VLOOKUP(E26,VIP!$A$2:$O12674,8,FALSE)</f>
        <v>Si</v>
      </c>
      <c r="K26" s="132" t="str">
        <f>VLOOKUP(E26,VIP!$A$2:$O16248,6,0)</f>
        <v>NO</v>
      </c>
      <c r="L26" s="138" t="s">
        <v>2410</v>
      </c>
      <c r="M26" s="94" t="s">
        <v>2438</v>
      </c>
      <c r="N26" s="94" t="s">
        <v>2444</v>
      </c>
      <c r="O26" s="132" t="s">
        <v>2445</v>
      </c>
      <c r="P26" s="138"/>
      <c r="Q26" s="94" t="s">
        <v>2410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3336013394</v>
      </c>
      <c r="C27" s="95">
        <v>44442.505335648151</v>
      </c>
      <c r="D27" s="95" t="s">
        <v>2174</v>
      </c>
      <c r="E27" s="124">
        <v>281</v>
      </c>
      <c r="F27" s="132" t="str">
        <f>VLOOKUP(E27,VIP!$A$2:$O15793,2,0)</f>
        <v>DRBR737</v>
      </c>
      <c r="G27" s="132" t="str">
        <f>VLOOKUP(E27,'LISTADO ATM'!$A$2:$B$900,2,0)</f>
        <v xml:space="preserve">ATM S/M Pola Independencia </v>
      </c>
      <c r="H27" s="132" t="str">
        <f>VLOOKUP(E27,VIP!$A$2:$O20754,7,FALSE)</f>
        <v>Si</v>
      </c>
      <c r="I27" s="132" t="str">
        <f>VLOOKUP(E27,VIP!$A$2:$O12719,8,FALSE)</f>
        <v>Si</v>
      </c>
      <c r="J27" s="132" t="str">
        <f>VLOOKUP(E27,VIP!$A$2:$O12669,8,FALSE)</f>
        <v>Si</v>
      </c>
      <c r="K27" s="132" t="str">
        <f>VLOOKUP(E27,VIP!$A$2:$O16243,6,0)</f>
        <v>NO</v>
      </c>
      <c r="L27" s="138" t="s">
        <v>2456</v>
      </c>
      <c r="M27" s="94" t="s">
        <v>2438</v>
      </c>
      <c r="N27" s="94" t="s">
        <v>2622</v>
      </c>
      <c r="O27" s="132" t="s">
        <v>2446</v>
      </c>
      <c r="P27" s="138"/>
      <c r="Q27" s="94" t="s">
        <v>2456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3336013396</v>
      </c>
      <c r="C28" s="95">
        <v>44442.506851851853</v>
      </c>
      <c r="D28" s="95" t="s">
        <v>2441</v>
      </c>
      <c r="E28" s="124">
        <v>709</v>
      </c>
      <c r="F28" s="132" t="str">
        <f>VLOOKUP(E28,VIP!$A$2:$O15792,2,0)</f>
        <v>DRBR01N</v>
      </c>
      <c r="G28" s="132" t="str">
        <f>VLOOKUP(E28,'LISTADO ATM'!$A$2:$B$900,2,0)</f>
        <v xml:space="preserve">ATM Seguros Maestro SEMMA  </v>
      </c>
      <c r="H28" s="132" t="str">
        <f>VLOOKUP(E28,VIP!$A$2:$O20753,7,FALSE)</f>
        <v>Si</v>
      </c>
      <c r="I28" s="132" t="str">
        <f>VLOOKUP(E28,VIP!$A$2:$O12718,8,FALSE)</f>
        <v>Si</v>
      </c>
      <c r="J28" s="132" t="str">
        <f>VLOOKUP(E28,VIP!$A$2:$O12668,8,FALSE)</f>
        <v>Si</v>
      </c>
      <c r="K28" s="132" t="str">
        <f>VLOOKUP(E28,VIP!$A$2:$O16242,6,0)</f>
        <v>NO</v>
      </c>
      <c r="L28" s="138" t="s">
        <v>2434</v>
      </c>
      <c r="M28" s="94" t="s">
        <v>2438</v>
      </c>
      <c r="N28" s="94" t="s">
        <v>2444</v>
      </c>
      <c r="O28" s="132" t="s">
        <v>2445</v>
      </c>
      <c r="P28" s="138"/>
      <c r="Q28" s="94" t="s">
        <v>2434</v>
      </c>
    </row>
    <row r="29" spans="1:17" ht="18" x14ac:dyDescent="0.25">
      <c r="A29" s="132" t="str">
        <f>VLOOKUP(E29,'LISTADO ATM'!$A$2:$C$901,3,0)</f>
        <v>DISTRITO NACIONAL</v>
      </c>
      <c r="B29" s="124">
        <v>3336013461</v>
      </c>
      <c r="C29" s="95">
        <v>44442.527314814812</v>
      </c>
      <c r="D29" s="95" t="s">
        <v>2174</v>
      </c>
      <c r="E29" s="124">
        <v>35</v>
      </c>
      <c r="F29" s="132" t="str">
        <f>VLOOKUP(E29,VIP!$A$2:$O15790,2,0)</f>
        <v>DRBR035</v>
      </c>
      <c r="G29" s="132" t="str">
        <f>VLOOKUP(E29,'LISTADO ATM'!$A$2:$B$900,2,0)</f>
        <v xml:space="preserve">ATM Dirección General de Aduanas I </v>
      </c>
      <c r="H29" s="132" t="str">
        <f>VLOOKUP(E29,VIP!$A$2:$O20751,7,FALSE)</f>
        <v>Si</v>
      </c>
      <c r="I29" s="132" t="str">
        <f>VLOOKUP(E29,VIP!$A$2:$O12716,8,FALSE)</f>
        <v>Si</v>
      </c>
      <c r="J29" s="132" t="str">
        <f>VLOOKUP(E29,VIP!$A$2:$O12666,8,FALSE)</f>
        <v>Si</v>
      </c>
      <c r="K29" s="132" t="str">
        <f>VLOOKUP(E29,VIP!$A$2:$O16240,6,0)</f>
        <v>NO</v>
      </c>
      <c r="L29" s="138" t="s">
        <v>2456</v>
      </c>
      <c r="M29" s="94" t="s">
        <v>2438</v>
      </c>
      <c r="N29" s="94" t="s">
        <v>2622</v>
      </c>
      <c r="O29" s="132" t="s">
        <v>2446</v>
      </c>
      <c r="P29" s="138"/>
      <c r="Q29" s="94" t="s">
        <v>2456</v>
      </c>
    </row>
    <row r="30" spans="1:17" ht="18" x14ac:dyDescent="0.25">
      <c r="A30" s="132" t="str">
        <f>VLOOKUP(E30,'LISTADO ATM'!$A$2:$C$901,3,0)</f>
        <v>SUR</v>
      </c>
      <c r="B30" s="124">
        <v>3336013462</v>
      </c>
      <c r="C30" s="95">
        <v>44442.527754629627</v>
      </c>
      <c r="D30" s="95" t="s">
        <v>2174</v>
      </c>
      <c r="E30" s="124">
        <v>584</v>
      </c>
      <c r="F30" s="132" t="str">
        <f>VLOOKUP(E30,VIP!$A$2:$O15789,2,0)</f>
        <v>DRBR404</v>
      </c>
      <c r="G30" s="132" t="str">
        <f>VLOOKUP(E30,'LISTADO ATM'!$A$2:$B$900,2,0)</f>
        <v xml:space="preserve">ATM Oficina San Cristóbal I </v>
      </c>
      <c r="H30" s="132" t="str">
        <f>VLOOKUP(E30,VIP!$A$2:$O20750,7,FALSE)</f>
        <v>Si</v>
      </c>
      <c r="I30" s="132" t="str">
        <f>VLOOKUP(E30,VIP!$A$2:$O12715,8,FALSE)</f>
        <v>Si</v>
      </c>
      <c r="J30" s="132" t="str">
        <f>VLOOKUP(E30,VIP!$A$2:$O12665,8,FALSE)</f>
        <v>Si</v>
      </c>
      <c r="K30" s="132" t="str">
        <f>VLOOKUP(E30,VIP!$A$2:$O16239,6,0)</f>
        <v>SI</v>
      </c>
      <c r="L30" s="138" t="s">
        <v>2456</v>
      </c>
      <c r="M30" s="94" t="s">
        <v>2438</v>
      </c>
      <c r="N30" s="94" t="s">
        <v>2622</v>
      </c>
      <c r="O30" s="132" t="s">
        <v>2446</v>
      </c>
      <c r="P30" s="138"/>
      <c r="Q30" s="94" t="s">
        <v>2456</v>
      </c>
    </row>
    <row r="31" spans="1:17" ht="18" x14ac:dyDescent="0.25">
      <c r="A31" s="132" t="str">
        <f>VLOOKUP(E31,'LISTADO ATM'!$A$2:$C$901,3,0)</f>
        <v>DISTRITO NACIONAL</v>
      </c>
      <c r="B31" s="124">
        <v>3336013500</v>
      </c>
      <c r="C31" s="95">
        <v>44442.54614583333</v>
      </c>
      <c r="D31" s="95" t="s">
        <v>2174</v>
      </c>
      <c r="E31" s="124">
        <v>818</v>
      </c>
      <c r="F31" s="132" t="str">
        <f>VLOOKUP(E31,VIP!$A$2:$O15788,2,0)</f>
        <v>DRBR818</v>
      </c>
      <c r="G31" s="132" t="str">
        <f>VLOOKUP(E31,'LISTADO ATM'!$A$2:$B$900,2,0)</f>
        <v xml:space="preserve">ATM Juridicción Inmobiliaria </v>
      </c>
      <c r="H31" s="132" t="str">
        <f>VLOOKUP(E31,VIP!$A$2:$O20749,7,FALSE)</f>
        <v>No</v>
      </c>
      <c r="I31" s="132" t="str">
        <f>VLOOKUP(E31,VIP!$A$2:$O12714,8,FALSE)</f>
        <v>No</v>
      </c>
      <c r="J31" s="132" t="str">
        <f>VLOOKUP(E31,VIP!$A$2:$O12664,8,FALSE)</f>
        <v>No</v>
      </c>
      <c r="K31" s="132" t="str">
        <f>VLOOKUP(E31,VIP!$A$2:$O16238,6,0)</f>
        <v>NO</v>
      </c>
      <c r="L31" s="138" t="s">
        <v>2213</v>
      </c>
      <c r="M31" s="94" t="s">
        <v>2438</v>
      </c>
      <c r="N31" s="94" t="s">
        <v>2622</v>
      </c>
      <c r="O31" s="132" t="s">
        <v>2446</v>
      </c>
      <c r="P31" s="138"/>
      <c r="Q31" s="94" t="s">
        <v>2213</v>
      </c>
    </row>
    <row r="32" spans="1:17" ht="18" x14ac:dyDescent="0.25">
      <c r="A32" s="132" t="str">
        <f>VLOOKUP(E32,'LISTADO ATM'!$A$2:$C$901,3,0)</f>
        <v>DISTRITO NACIONAL</v>
      </c>
      <c r="B32" s="124">
        <v>3336013603</v>
      </c>
      <c r="C32" s="95">
        <v>44442.591863425929</v>
      </c>
      <c r="D32" s="95" t="s">
        <v>2174</v>
      </c>
      <c r="E32" s="124">
        <v>449</v>
      </c>
      <c r="F32" s="132" t="str">
        <f>VLOOKUP(E32,VIP!$A$2:$O15777,2,0)</f>
        <v>DRBR449</v>
      </c>
      <c r="G32" s="132" t="str">
        <f>VLOOKUP(E32,'LISTADO ATM'!$A$2:$B$900,2,0)</f>
        <v>ATM Autobanco Lope de Vega II</v>
      </c>
      <c r="H32" s="132" t="str">
        <f>VLOOKUP(E32,VIP!$A$2:$O20738,7,FALSE)</f>
        <v>Si</v>
      </c>
      <c r="I32" s="132" t="str">
        <f>VLOOKUP(E32,VIP!$A$2:$O12703,8,FALSE)</f>
        <v>Si</v>
      </c>
      <c r="J32" s="132" t="str">
        <f>VLOOKUP(E32,VIP!$A$2:$O12653,8,FALSE)</f>
        <v>Si</v>
      </c>
      <c r="K32" s="132" t="str">
        <f>VLOOKUP(E32,VIP!$A$2:$O16227,6,0)</f>
        <v>NO</v>
      </c>
      <c r="L32" s="138" t="s">
        <v>2456</v>
      </c>
      <c r="M32" s="94" t="s">
        <v>2438</v>
      </c>
      <c r="N32" s="94" t="s">
        <v>2622</v>
      </c>
      <c r="O32" s="132" t="s">
        <v>2446</v>
      </c>
      <c r="P32" s="138"/>
      <c r="Q32" s="94" t="s">
        <v>2456</v>
      </c>
    </row>
    <row r="33" spans="1:17" ht="18" x14ac:dyDescent="0.25">
      <c r="A33" s="132" t="str">
        <f>VLOOKUP(E33,'LISTADO ATM'!$A$2:$C$901,3,0)</f>
        <v>ESTE</v>
      </c>
      <c r="B33" s="124">
        <v>3336013689</v>
      </c>
      <c r="C33" s="95">
        <v>44442.626331018517</v>
      </c>
      <c r="D33" s="95" t="s">
        <v>2174</v>
      </c>
      <c r="E33" s="124">
        <v>111</v>
      </c>
      <c r="F33" s="132" t="str">
        <f>VLOOKUP(E33,VIP!$A$2:$O15806,2,0)</f>
        <v>DRBR111</v>
      </c>
      <c r="G33" s="132" t="str">
        <f>VLOOKUP(E33,'LISTADO ATM'!$A$2:$B$900,2,0)</f>
        <v xml:space="preserve">ATM Oficina San Pedro </v>
      </c>
      <c r="H33" s="132" t="str">
        <f>VLOOKUP(E33,VIP!$A$2:$O20767,7,FALSE)</f>
        <v>Si</v>
      </c>
      <c r="I33" s="132" t="str">
        <f>VLOOKUP(E33,VIP!$A$2:$O12732,8,FALSE)</f>
        <v>Si</v>
      </c>
      <c r="J33" s="132" t="str">
        <f>VLOOKUP(E33,VIP!$A$2:$O12682,8,FALSE)</f>
        <v>Si</v>
      </c>
      <c r="K33" s="132" t="str">
        <f>VLOOKUP(E33,VIP!$A$2:$O16256,6,0)</f>
        <v>SI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</row>
    <row r="34" spans="1:17" ht="18" x14ac:dyDescent="0.25">
      <c r="A34" s="132" t="str">
        <f>VLOOKUP(E34,'LISTADO ATM'!$A$2:$C$901,3,0)</f>
        <v>ESTE</v>
      </c>
      <c r="B34" s="124">
        <v>3336013779</v>
      </c>
      <c r="C34" s="95">
        <v>44442.651574074072</v>
      </c>
      <c r="D34" s="95" t="s">
        <v>2441</v>
      </c>
      <c r="E34" s="124">
        <v>843</v>
      </c>
      <c r="F34" s="132" t="str">
        <f>VLOOKUP(E34,VIP!$A$2:$O15804,2,0)</f>
        <v>DRBR843</v>
      </c>
      <c r="G34" s="132" t="str">
        <f>VLOOKUP(E34,'LISTADO ATM'!$A$2:$B$900,2,0)</f>
        <v xml:space="preserve">ATM Oficina Romana Centro </v>
      </c>
      <c r="H34" s="132" t="str">
        <f>VLOOKUP(E34,VIP!$A$2:$O20765,7,FALSE)</f>
        <v>Si</v>
      </c>
      <c r="I34" s="132" t="str">
        <f>VLOOKUP(E34,VIP!$A$2:$O12730,8,FALSE)</f>
        <v>Si</v>
      </c>
      <c r="J34" s="132" t="str">
        <f>VLOOKUP(E34,VIP!$A$2:$O12680,8,FALSE)</f>
        <v>Si</v>
      </c>
      <c r="K34" s="132" t="str">
        <f>VLOOKUP(E34,VIP!$A$2:$O16254,6,0)</f>
        <v>NO</v>
      </c>
      <c r="L34" s="138" t="s">
        <v>2410</v>
      </c>
      <c r="M34" s="94" t="s">
        <v>2438</v>
      </c>
      <c r="N34" s="94" t="s">
        <v>2444</v>
      </c>
      <c r="O34" s="132" t="s">
        <v>2445</v>
      </c>
      <c r="P34" s="138"/>
      <c r="Q34" s="94" t="s">
        <v>2410</v>
      </c>
    </row>
    <row r="35" spans="1:17" ht="18" x14ac:dyDescent="0.25">
      <c r="A35" s="132" t="str">
        <f>VLOOKUP(E35,'LISTADO ATM'!$A$2:$C$901,3,0)</f>
        <v>SUR</v>
      </c>
      <c r="B35" s="124">
        <v>3336013856</v>
      </c>
      <c r="C35" s="95">
        <v>44442.675682870373</v>
      </c>
      <c r="D35" s="95" t="s">
        <v>2174</v>
      </c>
      <c r="E35" s="124">
        <v>512</v>
      </c>
      <c r="F35" s="132" t="str">
        <f>VLOOKUP(E35,VIP!$A$2:$O15801,2,0)</f>
        <v>DRBR512</v>
      </c>
      <c r="G35" s="132" t="str">
        <f>VLOOKUP(E35,'LISTADO ATM'!$A$2:$B$900,2,0)</f>
        <v>ATM Plaza Jesús Ferreira</v>
      </c>
      <c r="H35" s="132" t="str">
        <f>VLOOKUP(E35,VIP!$A$2:$O20762,7,FALSE)</f>
        <v>N/A</v>
      </c>
      <c r="I35" s="132" t="str">
        <f>VLOOKUP(E35,VIP!$A$2:$O12727,8,FALSE)</f>
        <v>N/A</v>
      </c>
      <c r="J35" s="132" t="str">
        <f>VLOOKUP(E35,VIP!$A$2:$O12677,8,FALSE)</f>
        <v>N/A</v>
      </c>
      <c r="K35" s="132" t="str">
        <f>VLOOKUP(E35,VIP!$A$2:$O16251,6,0)</f>
        <v>N/A</v>
      </c>
      <c r="L35" s="138" t="s">
        <v>2624</v>
      </c>
      <c r="M35" s="94" t="s">
        <v>2438</v>
      </c>
      <c r="N35" s="94" t="s">
        <v>2444</v>
      </c>
      <c r="O35" s="132" t="s">
        <v>2446</v>
      </c>
      <c r="P35" s="138"/>
      <c r="Q35" s="94" t="s">
        <v>2624</v>
      </c>
    </row>
    <row r="36" spans="1:17" ht="18" x14ac:dyDescent="0.25">
      <c r="A36" s="132" t="str">
        <f>VLOOKUP(E36,'LISTADO ATM'!$A$2:$C$901,3,0)</f>
        <v>NORTE</v>
      </c>
      <c r="B36" s="124">
        <v>3336013885</v>
      </c>
      <c r="C36" s="95">
        <v>44442.681712962964</v>
      </c>
      <c r="D36" s="95" t="s">
        <v>2175</v>
      </c>
      <c r="E36" s="124">
        <v>799</v>
      </c>
      <c r="F36" s="132" t="str">
        <f>VLOOKUP(E36,VIP!$A$2:$O15799,2,0)</f>
        <v>DRBR799</v>
      </c>
      <c r="G36" s="132" t="str">
        <f>VLOOKUP(E36,'LISTADO ATM'!$A$2:$B$900,2,0)</f>
        <v xml:space="preserve">ATM Clínica Corominas (Santiago) </v>
      </c>
      <c r="H36" s="132" t="str">
        <f>VLOOKUP(E36,VIP!$A$2:$O20760,7,FALSE)</f>
        <v>Si</v>
      </c>
      <c r="I36" s="132" t="str">
        <f>VLOOKUP(E36,VIP!$A$2:$O12725,8,FALSE)</f>
        <v>Si</v>
      </c>
      <c r="J36" s="132" t="str">
        <f>VLOOKUP(E36,VIP!$A$2:$O12675,8,FALSE)</f>
        <v>Si</v>
      </c>
      <c r="K36" s="132" t="str">
        <f>VLOOKUP(E36,VIP!$A$2:$O16249,6,0)</f>
        <v>NO</v>
      </c>
      <c r="L36" s="138" t="s">
        <v>2239</v>
      </c>
      <c r="M36" s="94" t="s">
        <v>2438</v>
      </c>
      <c r="N36" s="94" t="s">
        <v>2444</v>
      </c>
      <c r="O36" s="132" t="s">
        <v>2628</v>
      </c>
      <c r="P36" s="138"/>
      <c r="Q36" s="94" t="s">
        <v>2239</v>
      </c>
    </row>
    <row r="37" spans="1:17" ht="18" x14ac:dyDescent="0.25">
      <c r="A37" s="132" t="str">
        <f>VLOOKUP(E37,'LISTADO ATM'!$A$2:$C$901,3,0)</f>
        <v>NORTE</v>
      </c>
      <c r="B37" s="124">
        <v>3336013893</v>
      </c>
      <c r="C37" s="95">
        <v>44442.684664351851</v>
      </c>
      <c r="D37" s="95" t="s">
        <v>2175</v>
      </c>
      <c r="E37" s="124">
        <v>138</v>
      </c>
      <c r="F37" s="132" t="str">
        <f>VLOOKUP(E37,VIP!$A$2:$O15798,2,0)</f>
        <v>DRBR138</v>
      </c>
      <c r="G37" s="132" t="str">
        <f>VLOOKUP(E37,'LISTADO ATM'!$A$2:$B$900,2,0)</f>
        <v xml:space="preserve">ATM UNP Fantino </v>
      </c>
      <c r="H37" s="132" t="str">
        <f>VLOOKUP(E37,VIP!$A$2:$O20759,7,FALSE)</f>
        <v>Si</v>
      </c>
      <c r="I37" s="132" t="str">
        <f>VLOOKUP(E37,VIP!$A$2:$O12724,8,FALSE)</f>
        <v>Si</v>
      </c>
      <c r="J37" s="132" t="str">
        <f>VLOOKUP(E37,VIP!$A$2:$O12674,8,FALSE)</f>
        <v>Si</v>
      </c>
      <c r="K37" s="132" t="str">
        <f>VLOOKUP(E37,VIP!$A$2:$O16248,6,0)</f>
        <v>NO</v>
      </c>
      <c r="L37" s="138" t="s">
        <v>2456</v>
      </c>
      <c r="M37" s="94" t="s">
        <v>2438</v>
      </c>
      <c r="N37" s="94" t="s">
        <v>2444</v>
      </c>
      <c r="O37" s="132" t="s">
        <v>2628</v>
      </c>
      <c r="P37" s="138"/>
      <c r="Q37" s="94" t="s">
        <v>2456</v>
      </c>
    </row>
    <row r="38" spans="1:17" ht="18" x14ac:dyDescent="0.25">
      <c r="A38" s="132" t="str">
        <f>VLOOKUP(E38,'LISTADO ATM'!$A$2:$C$901,3,0)</f>
        <v>DISTRITO NACIONAL</v>
      </c>
      <c r="B38" s="124">
        <v>3336013905</v>
      </c>
      <c r="C38" s="95">
        <v>44442.686898148146</v>
      </c>
      <c r="D38" s="95" t="s">
        <v>2174</v>
      </c>
      <c r="E38" s="124">
        <v>686</v>
      </c>
      <c r="F38" s="132" t="str">
        <f>VLOOKUP(E38,VIP!$A$2:$O15797,2,0)</f>
        <v>DRBR686</v>
      </c>
      <c r="G38" s="132" t="str">
        <f>VLOOKUP(E38,'LISTADO ATM'!$A$2:$B$900,2,0)</f>
        <v>ATM Autoservicio Oficina Máximo Gómez</v>
      </c>
      <c r="H38" s="132" t="str">
        <f>VLOOKUP(E38,VIP!$A$2:$O20758,7,FALSE)</f>
        <v>Si</v>
      </c>
      <c r="I38" s="132" t="str">
        <f>VLOOKUP(E38,VIP!$A$2:$O12723,8,FALSE)</f>
        <v>Si</v>
      </c>
      <c r="J38" s="132" t="str">
        <f>VLOOKUP(E38,VIP!$A$2:$O12673,8,FALSE)</f>
        <v>Si</v>
      </c>
      <c r="K38" s="132" t="str">
        <f>VLOOKUP(E38,VIP!$A$2:$O16247,6,0)</f>
        <v>NO</v>
      </c>
      <c r="L38" s="138" t="s">
        <v>2624</v>
      </c>
      <c r="M38" s="94" t="s">
        <v>2438</v>
      </c>
      <c r="N38" s="94" t="s">
        <v>2444</v>
      </c>
      <c r="O38" s="132" t="s">
        <v>2446</v>
      </c>
      <c r="P38" s="138"/>
      <c r="Q38" s="94" t="s">
        <v>2624</v>
      </c>
    </row>
    <row r="39" spans="1:17" ht="18" x14ac:dyDescent="0.25">
      <c r="A39" s="132" t="str">
        <f>VLOOKUP(E39,'LISTADO ATM'!$A$2:$C$901,3,0)</f>
        <v>SUR</v>
      </c>
      <c r="B39" s="124">
        <v>3336013911</v>
      </c>
      <c r="C39" s="95">
        <v>44442.689687500002</v>
      </c>
      <c r="D39" s="95" t="s">
        <v>2174</v>
      </c>
      <c r="E39" s="124">
        <v>48</v>
      </c>
      <c r="F39" s="132" t="str">
        <f>VLOOKUP(E39,VIP!$A$2:$O15796,2,0)</f>
        <v>DRBR048</v>
      </c>
      <c r="G39" s="132" t="str">
        <f>VLOOKUP(E39,'LISTADO ATM'!$A$2:$B$900,2,0)</f>
        <v xml:space="preserve">ATM Autoservicio Neiba I </v>
      </c>
      <c r="H39" s="132" t="str">
        <f>VLOOKUP(E39,VIP!$A$2:$O20757,7,FALSE)</f>
        <v>Si</v>
      </c>
      <c r="I39" s="132" t="str">
        <f>VLOOKUP(E39,VIP!$A$2:$O12722,8,FALSE)</f>
        <v>Si</v>
      </c>
      <c r="J39" s="132" t="str">
        <f>VLOOKUP(E39,VIP!$A$2:$O12672,8,FALSE)</f>
        <v>Si</v>
      </c>
      <c r="K39" s="132" t="str">
        <f>VLOOKUP(E39,VIP!$A$2:$O16246,6,0)</f>
        <v>SI</v>
      </c>
      <c r="L39" s="138" t="s">
        <v>2456</v>
      </c>
      <c r="M39" s="94" t="s">
        <v>2438</v>
      </c>
      <c r="N39" s="94" t="s">
        <v>2444</v>
      </c>
      <c r="O39" s="132" t="s">
        <v>2446</v>
      </c>
      <c r="P39" s="138"/>
      <c r="Q39" s="94" t="s">
        <v>2456</v>
      </c>
    </row>
    <row r="40" spans="1:17" ht="18" x14ac:dyDescent="0.25">
      <c r="A40" s="132" t="str">
        <f>VLOOKUP(E40,'LISTADO ATM'!$A$2:$C$901,3,0)</f>
        <v>DISTRITO NACIONAL</v>
      </c>
      <c r="B40" s="124">
        <v>3336013917</v>
      </c>
      <c r="C40" s="95">
        <v>44442.693738425929</v>
      </c>
      <c r="D40" s="95" t="s">
        <v>2441</v>
      </c>
      <c r="E40" s="124">
        <v>993</v>
      </c>
      <c r="F40" s="132" t="str">
        <f>VLOOKUP(E40,VIP!$A$2:$O15794,2,0)</f>
        <v>DRBR993</v>
      </c>
      <c r="G40" s="132" t="str">
        <f>VLOOKUP(E40,'LISTADO ATM'!$A$2:$B$900,2,0)</f>
        <v xml:space="preserve">ATM Centro Medico Integral II </v>
      </c>
      <c r="H40" s="132" t="str">
        <f>VLOOKUP(E40,VIP!$A$2:$O20755,7,FALSE)</f>
        <v>Si</v>
      </c>
      <c r="I40" s="132" t="str">
        <f>VLOOKUP(E40,VIP!$A$2:$O12720,8,FALSE)</f>
        <v>Si</v>
      </c>
      <c r="J40" s="132" t="str">
        <f>VLOOKUP(E40,VIP!$A$2:$O12670,8,FALSE)</f>
        <v>Si</v>
      </c>
      <c r="K40" s="132" t="str">
        <f>VLOOKUP(E40,VIP!$A$2:$O16244,6,0)</f>
        <v>NO</v>
      </c>
      <c r="L40" s="138" t="s">
        <v>2410</v>
      </c>
      <c r="M40" s="94" t="s">
        <v>2438</v>
      </c>
      <c r="N40" s="94" t="s">
        <v>2444</v>
      </c>
      <c r="O40" s="132" t="s">
        <v>2445</v>
      </c>
      <c r="P40" s="138"/>
      <c r="Q40" s="94" t="s">
        <v>2410</v>
      </c>
    </row>
    <row r="41" spans="1:17" ht="18" x14ac:dyDescent="0.25">
      <c r="A41" s="132" t="str">
        <f>VLOOKUP(E41,'LISTADO ATM'!$A$2:$C$901,3,0)</f>
        <v>DISTRITO NACIONAL</v>
      </c>
      <c r="B41" s="124">
        <v>3336013928</v>
      </c>
      <c r="C41" s="95">
        <v>44442.697500000002</v>
      </c>
      <c r="D41" s="95" t="s">
        <v>2174</v>
      </c>
      <c r="E41" s="124">
        <v>355</v>
      </c>
      <c r="F41" s="132" t="str">
        <f>VLOOKUP(E41,VIP!$A$2:$O15793,2,0)</f>
        <v>DRBR355</v>
      </c>
      <c r="G41" s="132" t="str">
        <f>VLOOKUP(E41,'LISTADO ATM'!$A$2:$B$900,2,0)</f>
        <v xml:space="preserve">ATM UNP Metro II </v>
      </c>
      <c r="H41" s="132" t="str">
        <f>VLOOKUP(E41,VIP!$A$2:$O20754,7,FALSE)</f>
        <v>Si</v>
      </c>
      <c r="I41" s="132" t="str">
        <f>VLOOKUP(E41,VIP!$A$2:$O12719,8,FALSE)</f>
        <v>Si</v>
      </c>
      <c r="J41" s="132" t="str">
        <f>VLOOKUP(E41,VIP!$A$2:$O12669,8,FALSE)</f>
        <v>Si</v>
      </c>
      <c r="K41" s="132" t="str">
        <f>VLOOKUP(E41,VIP!$A$2:$O16243,6,0)</f>
        <v>SI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</row>
    <row r="42" spans="1:17" ht="18" x14ac:dyDescent="0.25">
      <c r="A42" s="132" t="str">
        <f>VLOOKUP(E42,'LISTADO ATM'!$A$2:$C$901,3,0)</f>
        <v>DISTRITO NACIONAL</v>
      </c>
      <c r="B42" s="124">
        <v>3336013934</v>
      </c>
      <c r="C42" s="95">
        <v>44442.699479166666</v>
      </c>
      <c r="D42" s="95" t="s">
        <v>2441</v>
      </c>
      <c r="E42" s="124">
        <v>738</v>
      </c>
      <c r="F42" s="132" t="str">
        <f>VLOOKUP(E42,VIP!$A$2:$O15792,2,0)</f>
        <v>DRBR24S</v>
      </c>
      <c r="G42" s="132" t="str">
        <f>VLOOKUP(E42,'LISTADO ATM'!$A$2:$B$900,2,0)</f>
        <v xml:space="preserve">ATM Zona Franca Los Alcarrizos </v>
      </c>
      <c r="H42" s="132" t="str">
        <f>VLOOKUP(E42,VIP!$A$2:$O20753,7,FALSE)</f>
        <v>Si</v>
      </c>
      <c r="I42" s="132" t="str">
        <f>VLOOKUP(E42,VIP!$A$2:$O12718,8,FALSE)</f>
        <v>Si</v>
      </c>
      <c r="J42" s="132" t="str">
        <f>VLOOKUP(E42,VIP!$A$2:$O12668,8,FALSE)</f>
        <v>Si</v>
      </c>
      <c r="K42" s="132" t="str">
        <f>VLOOKUP(E42,VIP!$A$2:$O16242,6,0)</f>
        <v>NO</v>
      </c>
      <c r="L42" s="138" t="s">
        <v>2410</v>
      </c>
      <c r="M42" s="94" t="s">
        <v>2438</v>
      </c>
      <c r="N42" s="94" t="s">
        <v>2444</v>
      </c>
      <c r="O42" s="132" t="s">
        <v>2445</v>
      </c>
      <c r="P42" s="138"/>
      <c r="Q42" s="94" t="s">
        <v>2410</v>
      </c>
    </row>
    <row r="43" spans="1:17" ht="18" x14ac:dyDescent="0.25">
      <c r="A43" s="132" t="str">
        <f>VLOOKUP(E43,'LISTADO ATM'!$A$2:$C$901,3,0)</f>
        <v>DISTRITO NACIONAL</v>
      </c>
      <c r="B43" s="124">
        <v>3336013974</v>
      </c>
      <c r="C43" s="95">
        <v>44442.711967592593</v>
      </c>
      <c r="D43" s="95" t="s">
        <v>2174</v>
      </c>
      <c r="E43" s="124">
        <v>696</v>
      </c>
      <c r="F43" s="132" t="str">
        <f>VLOOKUP(E43,VIP!$A$2:$O15791,2,0)</f>
        <v>DRBR696</v>
      </c>
      <c r="G43" s="132" t="str">
        <f>VLOOKUP(E43,'LISTADO ATM'!$A$2:$B$900,2,0)</f>
        <v>ATM Olé Jacobo Majluta</v>
      </c>
      <c r="H43" s="132" t="str">
        <f>VLOOKUP(E43,VIP!$A$2:$O20752,7,FALSE)</f>
        <v>Si</v>
      </c>
      <c r="I43" s="132" t="str">
        <f>VLOOKUP(E43,VIP!$A$2:$O12717,8,FALSE)</f>
        <v>Si</v>
      </c>
      <c r="J43" s="132" t="str">
        <f>VLOOKUP(E43,VIP!$A$2:$O12667,8,FALSE)</f>
        <v>Si</v>
      </c>
      <c r="K43" s="132" t="str">
        <f>VLOOKUP(E43,VIP!$A$2:$O16241,6,0)</f>
        <v>NO</v>
      </c>
      <c r="L43" s="138" t="s">
        <v>2456</v>
      </c>
      <c r="M43" s="94" t="s">
        <v>2438</v>
      </c>
      <c r="N43" s="94" t="s">
        <v>2444</v>
      </c>
      <c r="O43" s="132" t="s">
        <v>2446</v>
      </c>
      <c r="P43" s="138"/>
      <c r="Q43" s="94" t="s">
        <v>2456</v>
      </c>
    </row>
    <row r="44" spans="1:17" ht="18" x14ac:dyDescent="0.25">
      <c r="A44" s="132" t="str">
        <f>VLOOKUP(E44,'LISTADO ATM'!$A$2:$C$901,3,0)</f>
        <v>SUR</v>
      </c>
      <c r="B44" s="124">
        <v>3336013979</v>
      </c>
      <c r="C44" s="95">
        <v>44442.716770833336</v>
      </c>
      <c r="D44" s="95" t="s">
        <v>2174</v>
      </c>
      <c r="E44" s="124">
        <v>249</v>
      </c>
      <c r="F44" s="132" t="str">
        <f>VLOOKUP(E44,VIP!$A$2:$O15790,2,0)</f>
        <v>DRBR249</v>
      </c>
      <c r="G44" s="132" t="str">
        <f>VLOOKUP(E44,'LISTADO ATM'!$A$2:$B$900,2,0)</f>
        <v xml:space="preserve">ATM Banco Agrícola Neiba </v>
      </c>
      <c r="H44" s="132" t="str">
        <f>VLOOKUP(E44,VIP!$A$2:$O20751,7,FALSE)</f>
        <v>Si</v>
      </c>
      <c r="I44" s="132" t="str">
        <f>VLOOKUP(E44,VIP!$A$2:$O12716,8,FALSE)</f>
        <v>Si</v>
      </c>
      <c r="J44" s="132" t="str">
        <f>VLOOKUP(E44,VIP!$A$2:$O12666,8,FALSE)</f>
        <v>Si</v>
      </c>
      <c r="K44" s="132" t="str">
        <f>VLOOKUP(E44,VIP!$A$2:$O16240,6,0)</f>
        <v>NO</v>
      </c>
      <c r="L44" s="138" t="s">
        <v>2456</v>
      </c>
      <c r="M44" s="94" t="s">
        <v>2438</v>
      </c>
      <c r="N44" s="94" t="s">
        <v>2444</v>
      </c>
      <c r="O44" s="132" t="s">
        <v>2446</v>
      </c>
      <c r="P44" s="138"/>
      <c r="Q44" s="94" t="s">
        <v>2456</v>
      </c>
    </row>
    <row r="45" spans="1:17" ht="18" x14ac:dyDescent="0.25">
      <c r="A45" s="132" t="str">
        <f>VLOOKUP(E45,'LISTADO ATM'!$A$2:$C$901,3,0)</f>
        <v>ESTE</v>
      </c>
      <c r="B45" s="124">
        <v>3336013985</v>
      </c>
      <c r="C45" s="95">
        <v>44442.72115740741</v>
      </c>
      <c r="D45" s="95" t="s">
        <v>2460</v>
      </c>
      <c r="E45" s="124">
        <v>158</v>
      </c>
      <c r="F45" s="132" t="str">
        <f>VLOOKUP(E45,VIP!$A$2:$O15789,2,0)</f>
        <v>DRBR158</v>
      </c>
      <c r="G45" s="132" t="str">
        <f>VLOOKUP(E45,'LISTADO ATM'!$A$2:$B$900,2,0)</f>
        <v xml:space="preserve">ATM Oficina Romana Norte </v>
      </c>
      <c r="H45" s="132" t="str">
        <f>VLOOKUP(E45,VIP!$A$2:$O20750,7,FALSE)</f>
        <v>Si</v>
      </c>
      <c r="I45" s="132" t="str">
        <f>VLOOKUP(E45,VIP!$A$2:$O12715,8,FALSE)</f>
        <v>Si</v>
      </c>
      <c r="J45" s="132" t="str">
        <f>VLOOKUP(E45,VIP!$A$2:$O12665,8,FALSE)</f>
        <v>Si</v>
      </c>
      <c r="K45" s="132" t="str">
        <f>VLOOKUP(E45,VIP!$A$2:$O16239,6,0)</f>
        <v>SI</v>
      </c>
      <c r="L45" s="138" t="s">
        <v>2621</v>
      </c>
      <c r="M45" s="94" t="s">
        <v>2438</v>
      </c>
      <c r="N45" s="94" t="s">
        <v>2444</v>
      </c>
      <c r="O45" s="132" t="s">
        <v>2461</v>
      </c>
      <c r="P45" s="138"/>
      <c r="Q45" s="94" t="s">
        <v>2621</v>
      </c>
    </row>
    <row r="46" spans="1:17" ht="18" x14ac:dyDescent="0.25">
      <c r="A46" s="132" t="str">
        <f>VLOOKUP(E46,'LISTADO ATM'!$A$2:$C$901,3,0)</f>
        <v>SUR</v>
      </c>
      <c r="B46" s="124">
        <v>3336013992</v>
      </c>
      <c r="C46" s="95">
        <v>44442.726655092592</v>
      </c>
      <c r="D46" s="95" t="s">
        <v>2174</v>
      </c>
      <c r="E46" s="124">
        <v>5</v>
      </c>
      <c r="F46" s="132" t="str">
        <f>VLOOKUP(E46,VIP!$A$2:$O15788,2,0)</f>
        <v>DRBR005</v>
      </c>
      <c r="G46" s="132" t="str">
        <f>VLOOKUP(E46,'LISTADO ATM'!$A$2:$B$900,2,0)</f>
        <v>ATM Oficina Autoservicio Villa Ofelia (San Juan)</v>
      </c>
      <c r="H46" s="132" t="str">
        <f>VLOOKUP(E46,VIP!$A$2:$O20749,7,FALSE)</f>
        <v>Si</v>
      </c>
      <c r="I46" s="132" t="str">
        <f>VLOOKUP(E46,VIP!$A$2:$O12714,8,FALSE)</f>
        <v>Si</v>
      </c>
      <c r="J46" s="132" t="str">
        <f>VLOOKUP(E46,VIP!$A$2:$O12664,8,FALSE)</f>
        <v>Si</v>
      </c>
      <c r="K46" s="132" t="str">
        <f>VLOOKUP(E46,VIP!$A$2:$O16238,6,0)</f>
        <v>NO</v>
      </c>
      <c r="L46" s="138" t="s">
        <v>2456</v>
      </c>
      <c r="M46" s="94" t="s">
        <v>2438</v>
      </c>
      <c r="N46" s="94" t="s">
        <v>2444</v>
      </c>
      <c r="O46" s="132" t="s">
        <v>2446</v>
      </c>
      <c r="P46" s="138"/>
      <c r="Q46" s="94" t="s">
        <v>2456</v>
      </c>
    </row>
    <row r="47" spans="1:17" ht="18" x14ac:dyDescent="0.25">
      <c r="A47" s="132" t="str">
        <f>VLOOKUP(E47,'LISTADO ATM'!$A$2:$C$901,3,0)</f>
        <v>DISTRITO NACIONAL</v>
      </c>
      <c r="B47" s="124">
        <v>3336014001</v>
      </c>
      <c r="C47" s="95">
        <v>44442.73</v>
      </c>
      <c r="D47" s="95" t="s">
        <v>2174</v>
      </c>
      <c r="E47" s="124">
        <v>347</v>
      </c>
      <c r="F47" s="132" t="str">
        <f>VLOOKUP(E47,VIP!$A$2:$O15787,2,0)</f>
        <v>DRBR347</v>
      </c>
      <c r="G47" s="132" t="str">
        <f>VLOOKUP(E47,'LISTADO ATM'!$A$2:$B$900,2,0)</f>
        <v>ATM Patio de Colombia</v>
      </c>
      <c r="H47" s="132" t="str">
        <f>VLOOKUP(E47,VIP!$A$2:$O20748,7,FALSE)</f>
        <v>N/A</v>
      </c>
      <c r="I47" s="132" t="str">
        <f>VLOOKUP(E47,VIP!$A$2:$O12713,8,FALSE)</f>
        <v>N/A</v>
      </c>
      <c r="J47" s="132" t="str">
        <f>VLOOKUP(E47,VIP!$A$2:$O12663,8,FALSE)</f>
        <v>N/A</v>
      </c>
      <c r="K47" s="132" t="str">
        <f>VLOOKUP(E47,VIP!$A$2:$O16237,6,0)</f>
        <v>N/A</v>
      </c>
      <c r="L47" s="138" t="s">
        <v>2456</v>
      </c>
      <c r="M47" s="94" t="s">
        <v>2438</v>
      </c>
      <c r="N47" s="94" t="s">
        <v>2444</v>
      </c>
      <c r="O47" s="132" t="s">
        <v>2446</v>
      </c>
      <c r="P47" s="138"/>
      <c r="Q47" s="94" t="s">
        <v>2456</v>
      </c>
    </row>
    <row r="48" spans="1:17" ht="18" x14ac:dyDescent="0.25">
      <c r="A48" s="132" t="str">
        <f>VLOOKUP(E48,'LISTADO ATM'!$A$2:$C$901,3,0)</f>
        <v>DISTRITO NACIONAL</v>
      </c>
      <c r="B48" s="124">
        <v>3336014015</v>
      </c>
      <c r="C48" s="95">
        <v>44442.737476851849</v>
      </c>
      <c r="D48" s="95" t="s">
        <v>2174</v>
      </c>
      <c r="E48" s="124">
        <v>718</v>
      </c>
      <c r="F48" s="132" t="str">
        <f>VLOOKUP(E48,VIP!$A$2:$O15786,2,0)</f>
        <v>DRBR24Y</v>
      </c>
      <c r="G48" s="132" t="str">
        <f>VLOOKUP(E48,'LISTADO ATM'!$A$2:$B$900,2,0)</f>
        <v xml:space="preserve">ATM Feria Ganadera </v>
      </c>
      <c r="H48" s="132" t="str">
        <f>VLOOKUP(E48,VIP!$A$2:$O20747,7,FALSE)</f>
        <v>Si</v>
      </c>
      <c r="I48" s="132" t="str">
        <f>VLOOKUP(E48,VIP!$A$2:$O12712,8,FALSE)</f>
        <v>Si</v>
      </c>
      <c r="J48" s="132" t="str">
        <f>VLOOKUP(E48,VIP!$A$2:$O12662,8,FALSE)</f>
        <v>Si</v>
      </c>
      <c r="K48" s="132" t="str">
        <f>VLOOKUP(E48,VIP!$A$2:$O16236,6,0)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</row>
    <row r="49" spans="1:17" ht="18" x14ac:dyDescent="0.25">
      <c r="A49" s="132" t="str">
        <f>VLOOKUP(E49,'LISTADO ATM'!$A$2:$C$901,3,0)</f>
        <v>NORTE</v>
      </c>
      <c r="B49" s="124">
        <v>3336014036</v>
      </c>
      <c r="C49" s="95">
        <v>44442.752118055556</v>
      </c>
      <c r="D49" s="95" t="s">
        <v>2175</v>
      </c>
      <c r="E49" s="124">
        <v>775</v>
      </c>
      <c r="F49" s="132" t="str">
        <f>VLOOKUP(E49,VIP!$A$2:$O15785,2,0)</f>
        <v>DRBR450</v>
      </c>
      <c r="G49" s="132" t="str">
        <f>VLOOKUP(E49,'LISTADO ATM'!$A$2:$B$900,2,0)</f>
        <v xml:space="preserve">ATM S/M Lilo (Montecristi) </v>
      </c>
      <c r="H49" s="132" t="str">
        <f>VLOOKUP(E49,VIP!$A$2:$O20746,7,FALSE)</f>
        <v>Si</v>
      </c>
      <c r="I49" s="132" t="str">
        <f>VLOOKUP(E49,VIP!$A$2:$O12711,8,FALSE)</f>
        <v>Si</v>
      </c>
      <c r="J49" s="132" t="str">
        <f>VLOOKUP(E49,VIP!$A$2:$O12661,8,FALSE)</f>
        <v>Si</v>
      </c>
      <c r="K49" s="132" t="str">
        <f>VLOOKUP(E49,VIP!$A$2:$O16235,6,0)</f>
        <v>NO</v>
      </c>
      <c r="L49" s="138" t="s">
        <v>2239</v>
      </c>
      <c r="M49" s="94" t="s">
        <v>2438</v>
      </c>
      <c r="N49" s="94" t="s">
        <v>2444</v>
      </c>
      <c r="O49" s="132" t="s">
        <v>2628</v>
      </c>
      <c r="P49" s="138"/>
      <c r="Q49" s="94" t="s">
        <v>2239</v>
      </c>
    </row>
    <row r="50" spans="1:17" ht="18" x14ac:dyDescent="0.25">
      <c r="A50" s="132" t="str">
        <f>VLOOKUP(E50,'LISTADO ATM'!$A$2:$C$901,3,0)</f>
        <v>ESTE</v>
      </c>
      <c r="B50" s="124">
        <v>3336014044</v>
      </c>
      <c r="C50" s="95">
        <v>44442.76221064815</v>
      </c>
      <c r="D50" s="95" t="s">
        <v>2460</v>
      </c>
      <c r="E50" s="124">
        <v>366</v>
      </c>
      <c r="F50" s="132" t="str">
        <f>VLOOKUP(E50,VIP!$A$2:$O15784,2,0)</f>
        <v>DRBR366</v>
      </c>
      <c r="G50" s="132" t="str">
        <f>VLOOKUP(E50,'LISTADO ATM'!$A$2:$B$900,2,0)</f>
        <v>ATM Oficina Boulevard (Higuey) II</v>
      </c>
      <c r="H50" s="132" t="str">
        <f>VLOOKUP(E50,VIP!$A$2:$O20745,7,FALSE)</f>
        <v>N/A</v>
      </c>
      <c r="I50" s="132" t="str">
        <f>VLOOKUP(E50,VIP!$A$2:$O12710,8,FALSE)</f>
        <v>N/A</v>
      </c>
      <c r="J50" s="132" t="str">
        <f>VLOOKUP(E50,VIP!$A$2:$O12660,8,FALSE)</f>
        <v>N/A</v>
      </c>
      <c r="K50" s="132" t="str">
        <f>VLOOKUP(E50,VIP!$A$2:$O16234,6,0)</f>
        <v>N/A</v>
      </c>
      <c r="L50" s="138" t="s">
        <v>2434</v>
      </c>
      <c r="M50" s="94" t="s">
        <v>2438</v>
      </c>
      <c r="N50" s="94" t="s">
        <v>2444</v>
      </c>
      <c r="O50" s="132" t="s">
        <v>2625</v>
      </c>
      <c r="P50" s="138"/>
      <c r="Q50" s="94" t="s">
        <v>2434</v>
      </c>
    </row>
    <row r="51" spans="1:17" ht="18" x14ac:dyDescent="0.25">
      <c r="A51" s="132" t="str">
        <f>VLOOKUP(E51,'LISTADO ATM'!$A$2:$C$901,3,0)</f>
        <v>DISTRITO NACIONAL</v>
      </c>
      <c r="B51" s="124">
        <v>3336014060</v>
      </c>
      <c r="C51" s="95">
        <v>44442.793078703704</v>
      </c>
      <c r="D51" s="95" t="s">
        <v>2174</v>
      </c>
      <c r="E51" s="124">
        <v>13</v>
      </c>
      <c r="F51" s="132" t="str">
        <f>VLOOKUP(E51,VIP!$A$2:$O15783,2,0)</f>
        <v>DRBR013</v>
      </c>
      <c r="G51" s="132" t="str">
        <f>VLOOKUP(E51,'LISTADO ATM'!$A$2:$B$900,2,0)</f>
        <v xml:space="preserve">ATM CDEEE </v>
      </c>
      <c r="H51" s="132" t="str">
        <f>VLOOKUP(E51,VIP!$A$2:$O20744,7,FALSE)</f>
        <v>Si</v>
      </c>
      <c r="I51" s="132" t="str">
        <f>VLOOKUP(E51,VIP!$A$2:$O12709,8,FALSE)</f>
        <v>Si</v>
      </c>
      <c r="J51" s="132" t="str">
        <f>VLOOKUP(E51,VIP!$A$2:$O12659,8,FALSE)</f>
        <v>Si</v>
      </c>
      <c r="K51" s="132" t="str">
        <f>VLOOKUP(E51,VIP!$A$2:$O16233,6,0)</f>
        <v>NO</v>
      </c>
      <c r="L51" s="138" t="s">
        <v>2630</v>
      </c>
      <c r="M51" s="94" t="s">
        <v>2438</v>
      </c>
      <c r="N51" s="94" t="s">
        <v>2444</v>
      </c>
      <c r="O51" s="132" t="s">
        <v>2446</v>
      </c>
      <c r="P51" s="138"/>
      <c r="Q51" s="94" t="s">
        <v>2630</v>
      </c>
    </row>
    <row r="52" spans="1:17" ht="18" x14ac:dyDescent="0.25">
      <c r="A52" s="132" t="str">
        <f>VLOOKUP(E52,'LISTADO ATM'!$A$2:$C$901,3,0)</f>
        <v>NORTE</v>
      </c>
      <c r="B52" s="124">
        <v>3336014061</v>
      </c>
      <c r="C52" s="95">
        <v>44442.794374999998</v>
      </c>
      <c r="D52" s="95" t="s">
        <v>2175</v>
      </c>
      <c r="E52" s="124">
        <v>358</v>
      </c>
      <c r="F52" s="132" t="str">
        <f>VLOOKUP(E52,VIP!$A$2:$O15782,2,0)</f>
        <v>DRBR358</v>
      </c>
      <c r="G52" s="132" t="str">
        <f>VLOOKUP(E52,'LISTADO ATM'!$A$2:$B$900,2,0)</f>
        <v>ATM Ayuntamiento Cevico</v>
      </c>
      <c r="H52" s="132" t="str">
        <f>VLOOKUP(E52,VIP!$A$2:$O20743,7,FALSE)</f>
        <v>Si</v>
      </c>
      <c r="I52" s="132" t="str">
        <f>VLOOKUP(E52,VIP!$A$2:$O12708,8,FALSE)</f>
        <v>Si</v>
      </c>
      <c r="J52" s="132" t="str">
        <f>VLOOKUP(E52,VIP!$A$2:$O12658,8,FALSE)</f>
        <v>Si</v>
      </c>
      <c r="K52" s="132" t="str">
        <f>VLOOKUP(E52,VIP!$A$2:$O16232,6,0)</f>
        <v>NO</v>
      </c>
      <c r="L52" s="138" t="s">
        <v>2239</v>
      </c>
      <c r="M52" s="94" t="s">
        <v>2438</v>
      </c>
      <c r="N52" s="94" t="s">
        <v>2444</v>
      </c>
      <c r="O52" s="132" t="s">
        <v>2628</v>
      </c>
      <c r="P52" s="138"/>
      <c r="Q52" s="94" t="s">
        <v>2239</v>
      </c>
    </row>
    <row r="53" spans="1:17" ht="18" x14ac:dyDescent="0.25">
      <c r="A53" s="132" t="str">
        <f>VLOOKUP(E53,'LISTADO ATM'!$A$2:$C$901,3,0)</f>
        <v>ESTE</v>
      </c>
      <c r="B53" s="124">
        <v>3336014062</v>
      </c>
      <c r="C53" s="95">
        <v>44442.795856481483</v>
      </c>
      <c r="D53" s="95" t="s">
        <v>2174</v>
      </c>
      <c r="E53" s="124">
        <v>293</v>
      </c>
      <c r="F53" s="132" t="str">
        <f>VLOOKUP(E53,VIP!$A$2:$O15781,2,0)</f>
        <v>DRBR293</v>
      </c>
      <c r="G53" s="132" t="str">
        <f>VLOOKUP(E53,'LISTADO ATM'!$A$2:$B$900,2,0)</f>
        <v xml:space="preserve">ATM S/M Nueva Visión (San Pedro) </v>
      </c>
      <c r="H53" s="132" t="str">
        <f>VLOOKUP(E53,VIP!$A$2:$O20742,7,FALSE)</f>
        <v>Si</v>
      </c>
      <c r="I53" s="132" t="str">
        <f>VLOOKUP(E53,VIP!$A$2:$O12707,8,FALSE)</f>
        <v>Si</v>
      </c>
      <c r="J53" s="132" t="str">
        <f>VLOOKUP(E53,VIP!$A$2:$O12657,8,FALSE)</f>
        <v>Si</v>
      </c>
      <c r="K53" s="132" t="str">
        <f>VLOOKUP(E53,VIP!$A$2:$O16231,6,0)</f>
        <v>NO</v>
      </c>
      <c r="L53" s="138" t="s">
        <v>2456</v>
      </c>
      <c r="M53" s="94" t="s">
        <v>2438</v>
      </c>
      <c r="N53" s="94" t="s">
        <v>2444</v>
      </c>
      <c r="O53" s="132" t="s">
        <v>2446</v>
      </c>
      <c r="P53" s="138"/>
      <c r="Q53" s="94" t="s">
        <v>2456</v>
      </c>
    </row>
    <row r="54" spans="1:17" ht="18" x14ac:dyDescent="0.25">
      <c r="A54" s="132" t="str">
        <f>VLOOKUP(E54,'LISTADO ATM'!$A$2:$C$901,3,0)</f>
        <v>DISTRITO NACIONAL</v>
      </c>
      <c r="B54" s="124">
        <v>3336014064</v>
      </c>
      <c r="C54" s="95">
        <v>44442.797256944446</v>
      </c>
      <c r="D54" s="95" t="s">
        <v>2174</v>
      </c>
      <c r="E54" s="124">
        <v>744</v>
      </c>
      <c r="F54" s="132" t="str">
        <f>VLOOKUP(E54,VIP!$A$2:$O15780,2,0)</f>
        <v>DRBR289</v>
      </c>
      <c r="G54" s="132" t="str">
        <f>VLOOKUP(E54,'LISTADO ATM'!$A$2:$B$900,2,0)</f>
        <v xml:space="preserve">ATM Multicentro La Sirena Venezuela </v>
      </c>
      <c r="H54" s="132" t="str">
        <f>VLOOKUP(E54,VIP!$A$2:$O20741,7,FALSE)</f>
        <v>Si</v>
      </c>
      <c r="I54" s="132" t="str">
        <f>VLOOKUP(E54,VIP!$A$2:$O12706,8,FALSE)</f>
        <v>Si</v>
      </c>
      <c r="J54" s="132" t="str">
        <f>VLOOKUP(E54,VIP!$A$2:$O12656,8,FALSE)</f>
        <v>Si</v>
      </c>
      <c r="K54" s="132" t="str">
        <f>VLOOKUP(E54,VIP!$A$2:$O16230,6,0)</f>
        <v>SI</v>
      </c>
      <c r="L54" s="138" t="s">
        <v>2456</v>
      </c>
      <c r="M54" s="94" t="s">
        <v>2438</v>
      </c>
      <c r="N54" s="94" t="s">
        <v>2444</v>
      </c>
      <c r="O54" s="132" t="s">
        <v>2446</v>
      </c>
      <c r="P54" s="138"/>
      <c r="Q54" s="94" t="s">
        <v>2456</v>
      </c>
    </row>
    <row r="55" spans="1:17" ht="18" x14ac:dyDescent="0.25">
      <c r="A55" s="132" t="str">
        <f>VLOOKUP(E55,'LISTADO ATM'!$A$2:$C$901,3,0)</f>
        <v>DISTRITO NACIONAL</v>
      </c>
      <c r="B55" s="124">
        <v>3336014066</v>
      </c>
      <c r="C55" s="95">
        <v>44442.800254629627</v>
      </c>
      <c r="D55" s="95" t="s">
        <v>2174</v>
      </c>
      <c r="E55" s="124">
        <v>516</v>
      </c>
      <c r="F55" s="132" t="str">
        <f>VLOOKUP(E55,VIP!$A$2:$O15779,2,0)</f>
        <v>DRBR516</v>
      </c>
      <c r="G55" s="132" t="str">
        <f>VLOOKUP(E55,'LISTADO ATM'!$A$2:$B$900,2,0)</f>
        <v xml:space="preserve">ATM Oficina Gascue </v>
      </c>
      <c r="H55" s="132" t="str">
        <f>VLOOKUP(E55,VIP!$A$2:$O20740,7,FALSE)</f>
        <v>Si</v>
      </c>
      <c r="I55" s="132" t="str">
        <f>VLOOKUP(E55,VIP!$A$2:$O12705,8,FALSE)</f>
        <v>Si</v>
      </c>
      <c r="J55" s="132" t="str">
        <f>VLOOKUP(E55,VIP!$A$2:$O12655,8,FALSE)</f>
        <v>Si</v>
      </c>
      <c r="K55" s="132" t="str">
        <f>VLOOKUP(E55,VIP!$A$2:$O16229,6,0)</f>
        <v>SI</v>
      </c>
      <c r="L55" s="138" t="s">
        <v>2456</v>
      </c>
      <c r="M55" s="94" t="s">
        <v>2438</v>
      </c>
      <c r="N55" s="94" t="s">
        <v>2444</v>
      </c>
      <c r="O55" s="132" t="s">
        <v>2446</v>
      </c>
      <c r="P55" s="138"/>
      <c r="Q55" s="94" t="s">
        <v>2456</v>
      </c>
    </row>
    <row r="56" spans="1:17" ht="18" x14ac:dyDescent="0.25">
      <c r="A56" s="132" t="str">
        <f>VLOOKUP(E56,'LISTADO ATM'!$A$2:$C$901,3,0)</f>
        <v>DISTRITO NACIONAL</v>
      </c>
      <c r="B56" s="124">
        <v>3336014067</v>
      </c>
      <c r="C56" s="95">
        <v>44442.801585648151</v>
      </c>
      <c r="D56" s="95" t="s">
        <v>2174</v>
      </c>
      <c r="E56" s="124">
        <v>425</v>
      </c>
      <c r="F56" s="132" t="str">
        <f>VLOOKUP(E56,VIP!$A$2:$O15778,2,0)</f>
        <v>DRBR425</v>
      </c>
      <c r="G56" s="132" t="str">
        <f>VLOOKUP(E56,'LISTADO ATM'!$A$2:$B$900,2,0)</f>
        <v xml:space="preserve">ATM UNP Jumbo Luperón II </v>
      </c>
      <c r="H56" s="132" t="str">
        <f>VLOOKUP(E56,VIP!$A$2:$O20739,7,FALSE)</f>
        <v>Si</v>
      </c>
      <c r="I56" s="132" t="str">
        <f>VLOOKUP(E56,VIP!$A$2:$O12704,8,FALSE)</f>
        <v>Si</v>
      </c>
      <c r="J56" s="132" t="str">
        <f>VLOOKUP(E56,VIP!$A$2:$O12654,8,FALSE)</f>
        <v>Si</v>
      </c>
      <c r="K56" s="132" t="str">
        <f>VLOOKUP(E56,VIP!$A$2:$O16228,6,0)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</row>
    <row r="57" spans="1:17" ht="18" x14ac:dyDescent="0.25">
      <c r="A57" s="132" t="str">
        <f>VLOOKUP(E57,'LISTADO ATM'!$A$2:$C$901,3,0)</f>
        <v>DISTRITO NACIONAL</v>
      </c>
      <c r="B57" s="124">
        <v>3336014073</v>
      </c>
      <c r="C57" s="95">
        <v>44442.816562499997</v>
      </c>
      <c r="D57" s="95" t="s">
        <v>2441</v>
      </c>
      <c r="E57" s="124">
        <v>162</v>
      </c>
      <c r="F57" s="132" t="str">
        <f>VLOOKUP(E57,VIP!$A$2:$O15794,2,0)</f>
        <v>DRBR162</v>
      </c>
      <c r="G57" s="132" t="str">
        <f>VLOOKUP(E57,'LISTADO ATM'!$A$2:$B$900,2,0)</f>
        <v xml:space="preserve">ATM Oficina Tiradentes I </v>
      </c>
      <c r="H57" s="132" t="str">
        <f>VLOOKUP(E57,VIP!$A$2:$O20755,7,FALSE)</f>
        <v>Si</v>
      </c>
      <c r="I57" s="132" t="str">
        <f>VLOOKUP(E57,VIP!$A$2:$O12720,8,FALSE)</f>
        <v>Si</v>
      </c>
      <c r="J57" s="132" t="str">
        <f>VLOOKUP(E57,VIP!$A$2:$O12670,8,FALSE)</f>
        <v>Si</v>
      </c>
      <c r="K57" s="132" t="str">
        <f>VLOOKUP(E57,VIP!$A$2:$O16244,6,0)</f>
        <v>NO</v>
      </c>
      <c r="L57" s="138" t="s">
        <v>2410</v>
      </c>
      <c r="M57" s="94" t="s">
        <v>2438</v>
      </c>
      <c r="N57" s="94" t="s">
        <v>2444</v>
      </c>
      <c r="O57" s="132" t="s">
        <v>2445</v>
      </c>
      <c r="P57" s="138"/>
      <c r="Q57" s="94" t="s">
        <v>2410</v>
      </c>
    </row>
    <row r="58" spans="1:17" ht="18" x14ac:dyDescent="0.25">
      <c r="A58" s="132" t="str">
        <f>VLOOKUP(E58,'LISTADO ATM'!$A$2:$C$901,3,0)</f>
        <v>DISTRITO NACIONAL</v>
      </c>
      <c r="B58" s="124">
        <v>3336014074</v>
      </c>
      <c r="C58" s="95">
        <v>44442.818668981483</v>
      </c>
      <c r="D58" s="95" t="s">
        <v>2441</v>
      </c>
      <c r="E58" s="124">
        <v>152</v>
      </c>
      <c r="F58" s="132" t="str">
        <f>VLOOKUP(E58,VIP!$A$2:$O15793,2,0)</f>
        <v>DRBR152</v>
      </c>
      <c r="G58" s="132" t="str">
        <f>VLOOKUP(E58,'LISTADO ATM'!$A$2:$B$900,2,0)</f>
        <v xml:space="preserve">ATM Kiosco Megacentro II </v>
      </c>
      <c r="H58" s="132" t="str">
        <f>VLOOKUP(E58,VIP!$A$2:$O20754,7,FALSE)</f>
        <v>Si</v>
      </c>
      <c r="I58" s="132" t="str">
        <f>VLOOKUP(E58,VIP!$A$2:$O12719,8,FALSE)</f>
        <v>Si</v>
      </c>
      <c r="J58" s="132" t="str">
        <f>VLOOKUP(E58,VIP!$A$2:$O12669,8,FALSE)</f>
        <v>Si</v>
      </c>
      <c r="K58" s="132" t="str">
        <f>VLOOKUP(E58,VIP!$A$2:$O16243,6,0)</f>
        <v>NO</v>
      </c>
      <c r="L58" s="138" t="s">
        <v>2434</v>
      </c>
      <c r="M58" s="94" t="s">
        <v>2438</v>
      </c>
      <c r="N58" s="94" t="s">
        <v>2444</v>
      </c>
      <c r="O58" s="132" t="s">
        <v>2445</v>
      </c>
      <c r="P58" s="138"/>
      <c r="Q58" s="94" t="s">
        <v>2434</v>
      </c>
    </row>
    <row r="59" spans="1:17" ht="18" x14ac:dyDescent="0.25">
      <c r="A59" s="132" t="str">
        <f>VLOOKUP(E59,'LISTADO ATM'!$A$2:$C$901,3,0)</f>
        <v>DISTRITO NACIONAL</v>
      </c>
      <c r="B59" s="124">
        <v>3336014075</v>
      </c>
      <c r="C59" s="95">
        <v>44442.820405092592</v>
      </c>
      <c r="D59" s="95" t="s">
        <v>2441</v>
      </c>
      <c r="E59" s="124">
        <v>629</v>
      </c>
      <c r="F59" s="132" t="str">
        <f>VLOOKUP(E59,VIP!$A$2:$O15792,2,0)</f>
        <v>DRBR24M</v>
      </c>
      <c r="G59" s="132" t="str">
        <f>VLOOKUP(E59,'LISTADO ATM'!$A$2:$B$900,2,0)</f>
        <v xml:space="preserve">ATM Oficina Americana Independencia I </v>
      </c>
      <c r="H59" s="132" t="str">
        <f>VLOOKUP(E59,VIP!$A$2:$O20753,7,FALSE)</f>
        <v>Si</v>
      </c>
      <c r="I59" s="132" t="str">
        <f>VLOOKUP(E59,VIP!$A$2:$O12718,8,FALSE)</f>
        <v>Si</v>
      </c>
      <c r="J59" s="132" t="str">
        <f>VLOOKUP(E59,VIP!$A$2:$O12668,8,FALSE)</f>
        <v>Si</v>
      </c>
      <c r="K59" s="132" t="str">
        <f>VLOOKUP(E59,VIP!$A$2:$O16242,6,0)</f>
        <v>SI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94" t="s">
        <v>2410</v>
      </c>
    </row>
    <row r="60" spans="1:17" ht="18" x14ac:dyDescent="0.25">
      <c r="A60" s="132" t="str">
        <f>VLOOKUP(E60,'LISTADO ATM'!$A$2:$C$901,3,0)</f>
        <v>DISTRITO NACIONAL</v>
      </c>
      <c r="B60" s="124">
        <v>3336014076</v>
      </c>
      <c r="C60" s="95">
        <v>44442.825787037036</v>
      </c>
      <c r="D60" s="95" t="s">
        <v>2441</v>
      </c>
      <c r="E60" s="124">
        <v>836</v>
      </c>
      <c r="F60" s="132" t="str">
        <f>VLOOKUP(E60,VIP!$A$2:$O15791,2,0)</f>
        <v>DRBR836</v>
      </c>
      <c r="G60" s="132" t="str">
        <f>VLOOKUP(E60,'LISTADO ATM'!$A$2:$B$900,2,0)</f>
        <v xml:space="preserve">ATM UNP Plaza Luperón </v>
      </c>
      <c r="H60" s="132" t="str">
        <f>VLOOKUP(E60,VIP!$A$2:$O20752,7,FALSE)</f>
        <v>Si</v>
      </c>
      <c r="I60" s="132" t="str">
        <f>VLOOKUP(E60,VIP!$A$2:$O12717,8,FALSE)</f>
        <v>Si</v>
      </c>
      <c r="J60" s="132" t="str">
        <f>VLOOKUP(E60,VIP!$A$2:$O12667,8,FALSE)</f>
        <v>Si</v>
      </c>
      <c r="K60" s="132" t="str">
        <f>VLOOKUP(E60,VIP!$A$2:$O16241,6,0)</f>
        <v>NO</v>
      </c>
      <c r="L60" s="138" t="s">
        <v>2410</v>
      </c>
      <c r="M60" s="94" t="s">
        <v>2438</v>
      </c>
      <c r="N60" s="94" t="s">
        <v>2444</v>
      </c>
      <c r="O60" s="132" t="s">
        <v>2445</v>
      </c>
      <c r="P60" s="138"/>
      <c r="Q60" s="94" t="s">
        <v>2410</v>
      </c>
    </row>
    <row r="61" spans="1:17" ht="18" x14ac:dyDescent="0.25">
      <c r="A61" s="132" t="str">
        <f>VLOOKUP(E61,'LISTADO ATM'!$A$2:$C$901,3,0)</f>
        <v>ESTE</v>
      </c>
      <c r="B61" s="124">
        <v>3336014077</v>
      </c>
      <c r="C61" s="95">
        <v>44442.829004629632</v>
      </c>
      <c r="D61" s="95" t="s">
        <v>2460</v>
      </c>
      <c r="E61" s="124">
        <v>114</v>
      </c>
      <c r="F61" s="132" t="str">
        <f>VLOOKUP(E61,VIP!$A$2:$O15790,2,0)</f>
        <v>DRBR114</v>
      </c>
      <c r="G61" s="132" t="str">
        <f>VLOOKUP(E61,'LISTADO ATM'!$A$2:$B$900,2,0)</f>
        <v xml:space="preserve">ATM Oficina Hato Mayor </v>
      </c>
      <c r="H61" s="132" t="str">
        <f>VLOOKUP(E61,VIP!$A$2:$O20751,7,FALSE)</f>
        <v>Si</v>
      </c>
      <c r="I61" s="132" t="str">
        <f>VLOOKUP(E61,VIP!$A$2:$O12716,8,FALSE)</f>
        <v>Si</v>
      </c>
      <c r="J61" s="132" t="str">
        <f>VLOOKUP(E61,VIP!$A$2:$O12666,8,FALSE)</f>
        <v>Si</v>
      </c>
      <c r="K61" s="132" t="str">
        <f>VLOOKUP(E61,VIP!$A$2:$O16240,6,0)</f>
        <v>NO</v>
      </c>
      <c r="L61" s="138" t="s">
        <v>2410</v>
      </c>
      <c r="M61" s="94" t="s">
        <v>2438</v>
      </c>
      <c r="N61" s="94" t="s">
        <v>2444</v>
      </c>
      <c r="O61" s="132" t="s">
        <v>2625</v>
      </c>
      <c r="P61" s="138"/>
      <c r="Q61" s="94" t="s">
        <v>2410</v>
      </c>
    </row>
    <row r="62" spans="1:17" ht="18" x14ac:dyDescent="0.25">
      <c r="A62" s="132" t="str">
        <f>VLOOKUP(E62,'LISTADO ATM'!$A$2:$C$901,3,0)</f>
        <v>DISTRITO NACIONAL</v>
      </c>
      <c r="B62" s="124">
        <v>3336014085</v>
      </c>
      <c r="C62" s="95">
        <v>44442.845231481479</v>
      </c>
      <c r="D62" s="95" t="s">
        <v>2460</v>
      </c>
      <c r="E62" s="124">
        <v>354</v>
      </c>
      <c r="F62" s="132" t="str">
        <f>VLOOKUP(E62,VIP!$A$2:$O15789,2,0)</f>
        <v>DRBR354</v>
      </c>
      <c r="G62" s="132" t="str">
        <f>VLOOKUP(E62,'LISTADO ATM'!$A$2:$B$900,2,0)</f>
        <v xml:space="preserve">ATM Oficina Núñez de Cáceres II </v>
      </c>
      <c r="H62" s="132" t="str">
        <f>VLOOKUP(E62,VIP!$A$2:$O20750,7,FALSE)</f>
        <v>Si</v>
      </c>
      <c r="I62" s="132" t="str">
        <f>VLOOKUP(E62,VIP!$A$2:$O12715,8,FALSE)</f>
        <v>Si</v>
      </c>
      <c r="J62" s="132" t="str">
        <f>VLOOKUP(E62,VIP!$A$2:$O12665,8,FALSE)</f>
        <v>Si</v>
      </c>
      <c r="K62" s="132" t="str">
        <f>VLOOKUP(E62,VIP!$A$2:$O16239,6,0)</f>
        <v>NO</v>
      </c>
      <c r="L62" s="138" t="s">
        <v>2410</v>
      </c>
      <c r="M62" s="94" t="s">
        <v>2438</v>
      </c>
      <c r="N62" s="94" t="s">
        <v>2444</v>
      </c>
      <c r="O62" s="132" t="s">
        <v>2625</v>
      </c>
      <c r="P62" s="138"/>
      <c r="Q62" s="94" t="s">
        <v>2410</v>
      </c>
    </row>
    <row r="63" spans="1:17" ht="18" x14ac:dyDescent="0.25">
      <c r="A63" s="132" t="str">
        <f>VLOOKUP(E63,'LISTADO ATM'!$A$2:$C$901,3,0)</f>
        <v>ESTE</v>
      </c>
      <c r="B63" s="124">
        <v>3336014086</v>
      </c>
      <c r="C63" s="95">
        <v>44442.847268518519</v>
      </c>
      <c r="D63" s="95" t="s">
        <v>2174</v>
      </c>
      <c r="E63" s="124">
        <v>804</v>
      </c>
      <c r="F63" s="132" t="str">
        <f>VLOOKUP(E63,VIP!$A$2:$O15788,2,0)</f>
        <v>DRBR804</v>
      </c>
      <c r="G63" s="132" t="str">
        <f>VLOOKUP(E63,'LISTADO ATM'!$A$2:$B$900,2,0)</f>
        <v xml:space="preserve">ATM Hotel Be Live Punta Cana (Cabeza de Toro) </v>
      </c>
      <c r="H63" s="132" t="str">
        <f>VLOOKUP(E63,VIP!$A$2:$O20749,7,FALSE)</f>
        <v>Si</v>
      </c>
      <c r="I63" s="132" t="str">
        <f>VLOOKUP(E63,VIP!$A$2:$O12714,8,FALSE)</f>
        <v>Si</v>
      </c>
      <c r="J63" s="132" t="str">
        <f>VLOOKUP(E63,VIP!$A$2:$O12664,8,FALSE)</f>
        <v>Si</v>
      </c>
      <c r="K63" s="132" t="str">
        <f>VLOOKUP(E63,VIP!$A$2:$O16238,6,0)</f>
        <v>NO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</row>
    <row r="64" spans="1:17" ht="18" x14ac:dyDescent="0.25">
      <c r="A64" s="132" t="str">
        <f>VLOOKUP(E64,'LISTADO ATM'!$A$2:$C$901,3,0)</f>
        <v>DISTRITO NACIONAL</v>
      </c>
      <c r="B64" s="124">
        <v>3336014087</v>
      </c>
      <c r="C64" s="95">
        <v>44442.850902777776</v>
      </c>
      <c r="D64" s="95" t="s">
        <v>2174</v>
      </c>
      <c r="E64" s="124">
        <v>562</v>
      </c>
      <c r="F64" s="132" t="str">
        <f>VLOOKUP(E64,VIP!$A$2:$O15787,2,0)</f>
        <v>DRBR226</v>
      </c>
      <c r="G64" s="132" t="str">
        <f>VLOOKUP(E64,'LISTADO ATM'!$A$2:$B$900,2,0)</f>
        <v xml:space="preserve">ATM S/M Jumbo Carretera Mella </v>
      </c>
      <c r="H64" s="132" t="str">
        <f>VLOOKUP(E64,VIP!$A$2:$O20748,7,FALSE)</f>
        <v>Si</v>
      </c>
      <c r="I64" s="132" t="str">
        <f>VLOOKUP(E64,VIP!$A$2:$O12713,8,FALSE)</f>
        <v>Si</v>
      </c>
      <c r="J64" s="132" t="str">
        <f>VLOOKUP(E64,VIP!$A$2:$O12663,8,FALSE)</f>
        <v>Si</v>
      </c>
      <c r="K64" s="132" t="str">
        <f>VLOOKUP(E64,VIP!$A$2:$O16237,6,0)</f>
        <v>SI</v>
      </c>
      <c r="L64" s="138" t="s">
        <v>2456</v>
      </c>
      <c r="M64" s="94" t="s">
        <v>2438</v>
      </c>
      <c r="N64" s="94" t="s">
        <v>2444</v>
      </c>
      <c r="O64" s="132" t="s">
        <v>2446</v>
      </c>
      <c r="P64" s="138"/>
      <c r="Q64" s="94" t="s">
        <v>2456</v>
      </c>
    </row>
    <row r="65" spans="1:17" ht="18" x14ac:dyDescent="0.25">
      <c r="A65" s="132" t="str">
        <f>VLOOKUP(E65,'LISTADO ATM'!$A$2:$C$901,3,0)</f>
        <v>DISTRITO NACIONAL</v>
      </c>
      <c r="B65" s="124">
        <v>3336014088</v>
      </c>
      <c r="C65" s="95">
        <v>44442.852824074071</v>
      </c>
      <c r="D65" s="95" t="s">
        <v>2174</v>
      </c>
      <c r="E65" s="124">
        <v>238</v>
      </c>
      <c r="F65" s="132" t="str">
        <f>VLOOKUP(E65,VIP!$A$2:$O15786,2,0)</f>
        <v>DRBR238</v>
      </c>
      <c r="G65" s="132" t="str">
        <f>VLOOKUP(E65,'LISTADO ATM'!$A$2:$B$900,2,0)</f>
        <v xml:space="preserve">ATM Multicentro La Sirena Charles de Gaulle </v>
      </c>
      <c r="H65" s="132" t="str">
        <f>VLOOKUP(E65,VIP!$A$2:$O20747,7,FALSE)</f>
        <v>Si</v>
      </c>
      <c r="I65" s="132" t="str">
        <f>VLOOKUP(E65,VIP!$A$2:$O12712,8,FALSE)</f>
        <v>Si</v>
      </c>
      <c r="J65" s="132" t="str">
        <f>VLOOKUP(E65,VIP!$A$2:$O12662,8,FALSE)</f>
        <v>Si</v>
      </c>
      <c r="K65" s="132" t="str">
        <f>VLOOKUP(E65,VIP!$A$2:$O16236,6,0)</f>
        <v>No</v>
      </c>
      <c r="L65" s="138" t="s">
        <v>2456</v>
      </c>
      <c r="M65" s="94" t="s">
        <v>2438</v>
      </c>
      <c r="N65" s="94" t="s">
        <v>2444</v>
      </c>
      <c r="O65" s="132" t="s">
        <v>2446</v>
      </c>
      <c r="P65" s="138"/>
      <c r="Q65" s="94" t="s">
        <v>2456</v>
      </c>
    </row>
    <row r="66" spans="1:17" ht="18" x14ac:dyDescent="0.25">
      <c r="A66" s="132" t="str">
        <f>VLOOKUP(E66,'LISTADO ATM'!$A$2:$C$901,3,0)</f>
        <v>DISTRITO NACIONAL</v>
      </c>
      <c r="B66" s="124">
        <v>3336014089</v>
      </c>
      <c r="C66" s="95">
        <v>44442.857118055559</v>
      </c>
      <c r="D66" s="95" t="s">
        <v>2174</v>
      </c>
      <c r="E66" s="124">
        <v>493</v>
      </c>
      <c r="F66" s="132" t="str">
        <f>VLOOKUP(E66,VIP!$A$2:$O15785,2,0)</f>
        <v>DRBR493</v>
      </c>
      <c r="G66" s="132" t="str">
        <f>VLOOKUP(E66,'LISTADO ATM'!$A$2:$B$900,2,0)</f>
        <v xml:space="preserve">ATM Oficina Haina Occidental II </v>
      </c>
      <c r="H66" s="132" t="str">
        <f>VLOOKUP(E66,VIP!$A$2:$O20746,7,FALSE)</f>
        <v>Si</v>
      </c>
      <c r="I66" s="132" t="str">
        <f>VLOOKUP(E66,VIP!$A$2:$O12711,8,FALSE)</f>
        <v>Si</v>
      </c>
      <c r="J66" s="132" t="str">
        <f>VLOOKUP(E66,VIP!$A$2:$O12661,8,FALSE)</f>
        <v>Si</v>
      </c>
      <c r="K66" s="132" t="str">
        <f>VLOOKUP(E66,VIP!$A$2:$O16235,6,0)</f>
        <v>NO</v>
      </c>
      <c r="L66" s="138" t="s">
        <v>2456</v>
      </c>
      <c r="M66" s="94" t="s">
        <v>2438</v>
      </c>
      <c r="N66" s="94" t="s">
        <v>2444</v>
      </c>
      <c r="O66" s="132" t="s">
        <v>2446</v>
      </c>
      <c r="P66" s="138"/>
      <c r="Q66" s="94" t="s">
        <v>2456</v>
      </c>
    </row>
    <row r="67" spans="1:17" ht="18" x14ac:dyDescent="0.25">
      <c r="A67" s="132" t="str">
        <f>VLOOKUP(E67,'LISTADO ATM'!$A$2:$C$901,3,0)</f>
        <v>SUR</v>
      </c>
      <c r="B67" s="124">
        <v>3336014090</v>
      </c>
      <c r="C67" s="95">
        <v>44442.858831018515</v>
      </c>
      <c r="D67" s="95" t="s">
        <v>2174</v>
      </c>
      <c r="E67" s="124">
        <v>537</v>
      </c>
      <c r="F67" s="132" t="str">
        <f>VLOOKUP(E67,VIP!$A$2:$O15784,2,0)</f>
        <v>DRBR537</v>
      </c>
      <c r="G67" s="132" t="str">
        <f>VLOOKUP(E67,'LISTADO ATM'!$A$2:$B$900,2,0)</f>
        <v xml:space="preserve">ATM Estación Texaco Enriquillo (Barahona) </v>
      </c>
      <c r="H67" s="132" t="str">
        <f>VLOOKUP(E67,VIP!$A$2:$O20745,7,FALSE)</f>
        <v>Si</v>
      </c>
      <c r="I67" s="132" t="str">
        <f>VLOOKUP(E67,VIP!$A$2:$O12710,8,FALSE)</f>
        <v>Si</v>
      </c>
      <c r="J67" s="132" t="str">
        <f>VLOOKUP(E67,VIP!$A$2:$O12660,8,FALSE)</f>
        <v>Si</v>
      </c>
      <c r="K67" s="132" t="str">
        <f>VLOOKUP(E67,VIP!$A$2:$O16234,6,0)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94" t="s">
        <v>2213</v>
      </c>
    </row>
    <row r="68" spans="1:17" ht="18" x14ac:dyDescent="0.25">
      <c r="A68" s="132" t="str">
        <f>VLOOKUP(E68,'LISTADO ATM'!$A$2:$C$901,3,0)</f>
        <v>NORTE</v>
      </c>
      <c r="B68" s="124">
        <v>3336014091</v>
      </c>
      <c r="C68" s="95">
        <v>44442.865706018521</v>
      </c>
      <c r="D68" s="95" t="s">
        <v>2460</v>
      </c>
      <c r="E68" s="124">
        <v>288</v>
      </c>
      <c r="F68" s="132" t="str">
        <f>VLOOKUP(E68,VIP!$A$2:$O15783,2,0)</f>
        <v>DRBR288</v>
      </c>
      <c r="G68" s="132" t="str">
        <f>VLOOKUP(E68,'LISTADO ATM'!$A$2:$B$900,2,0)</f>
        <v xml:space="preserve">ATM Oficina Camino Real II (Puerto Plata) </v>
      </c>
      <c r="H68" s="132" t="str">
        <f>VLOOKUP(E68,VIP!$A$2:$O20744,7,FALSE)</f>
        <v>N/A</v>
      </c>
      <c r="I68" s="132" t="str">
        <f>VLOOKUP(E68,VIP!$A$2:$O12709,8,FALSE)</f>
        <v>N/A</v>
      </c>
      <c r="J68" s="132" t="str">
        <f>VLOOKUP(E68,VIP!$A$2:$O12659,8,FALSE)</f>
        <v>N/A</v>
      </c>
      <c r="K68" s="132" t="str">
        <f>VLOOKUP(E68,VIP!$A$2:$O16233,6,0)</f>
        <v>N/A</v>
      </c>
      <c r="L68" s="138" t="s">
        <v>2410</v>
      </c>
      <c r="M68" s="94" t="s">
        <v>2438</v>
      </c>
      <c r="N68" s="94" t="s">
        <v>2444</v>
      </c>
      <c r="O68" s="132" t="s">
        <v>2625</v>
      </c>
      <c r="P68" s="138"/>
      <c r="Q68" s="94" t="s">
        <v>2410</v>
      </c>
    </row>
    <row r="69" spans="1:17" ht="18" x14ac:dyDescent="0.25">
      <c r="A69" s="132" t="str">
        <f>VLOOKUP(E69,'LISTADO ATM'!$A$2:$C$901,3,0)</f>
        <v>DISTRITO NACIONAL</v>
      </c>
      <c r="B69" s="124">
        <v>3336014096</v>
      </c>
      <c r="C69" s="95">
        <v>44442.930787037039</v>
      </c>
      <c r="D69" s="95" t="s">
        <v>2441</v>
      </c>
      <c r="E69" s="124">
        <v>967</v>
      </c>
      <c r="F69" s="132" t="str">
        <f>VLOOKUP(E69,VIP!$A$2:$O15782,2,0)</f>
        <v>DRBR967</v>
      </c>
      <c r="G69" s="132" t="str">
        <f>VLOOKUP(E69,'LISTADO ATM'!$A$2:$B$900,2,0)</f>
        <v xml:space="preserve">ATM UNP Hiper Olé Autopista Duarte </v>
      </c>
      <c r="H69" s="132" t="str">
        <f>VLOOKUP(E69,VIP!$A$2:$O20743,7,FALSE)</f>
        <v>Si</v>
      </c>
      <c r="I69" s="132" t="str">
        <f>VLOOKUP(E69,VIP!$A$2:$O12708,8,FALSE)</f>
        <v>Si</v>
      </c>
      <c r="J69" s="132" t="str">
        <f>VLOOKUP(E69,VIP!$A$2:$O12658,8,FALSE)</f>
        <v>Si</v>
      </c>
      <c r="K69" s="132" t="str">
        <f>VLOOKUP(E69,VIP!$A$2:$O16232,6,0)</f>
        <v>NO</v>
      </c>
      <c r="L69" s="138" t="s">
        <v>2548</v>
      </c>
      <c r="M69" s="94" t="s">
        <v>2438</v>
      </c>
      <c r="N69" s="94" t="s">
        <v>2444</v>
      </c>
      <c r="O69" s="132" t="s">
        <v>2445</v>
      </c>
      <c r="P69" s="138"/>
      <c r="Q69" s="94" t="s">
        <v>2548</v>
      </c>
    </row>
    <row r="70" spans="1:17" ht="18" x14ac:dyDescent="0.25">
      <c r="A70" s="132" t="str">
        <f>VLOOKUP(E70,'LISTADO ATM'!$A$2:$C$901,3,0)</f>
        <v>NORTE</v>
      </c>
      <c r="B70" s="124">
        <v>3336014097</v>
      </c>
      <c r="C70" s="95">
        <v>44442.941631944443</v>
      </c>
      <c r="D70" s="95" t="s">
        <v>2174</v>
      </c>
      <c r="E70" s="124">
        <v>500</v>
      </c>
      <c r="F70" s="132" t="str">
        <f>VLOOKUP(E70,VIP!$A$2:$O15781,2,0)</f>
        <v>DRBR500</v>
      </c>
      <c r="G70" s="132" t="str">
        <f>VLOOKUP(E70,'LISTADO ATM'!$A$2:$B$900,2,0)</f>
        <v xml:space="preserve">ATM UNP Cutupú </v>
      </c>
      <c r="H70" s="132" t="str">
        <f>VLOOKUP(E70,VIP!$A$2:$O20742,7,FALSE)</f>
        <v>Si</v>
      </c>
      <c r="I70" s="132" t="str">
        <f>VLOOKUP(E70,VIP!$A$2:$O12707,8,FALSE)</f>
        <v>Si</v>
      </c>
      <c r="J70" s="132" t="str">
        <f>VLOOKUP(E70,VIP!$A$2:$O12657,8,FALSE)</f>
        <v>Si</v>
      </c>
      <c r="K70" s="132" t="str">
        <f>VLOOKUP(E70,VIP!$A$2:$O16231,6,0)</f>
        <v>NO</v>
      </c>
      <c r="L70" s="138" t="s">
        <v>2456</v>
      </c>
      <c r="M70" s="94" t="s">
        <v>2438</v>
      </c>
      <c r="N70" s="94" t="s">
        <v>2444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ESTE</v>
      </c>
      <c r="B71" s="124">
        <v>3336014101</v>
      </c>
      <c r="C71" s="95">
        <v>44442.962106481478</v>
      </c>
      <c r="D71" s="95" t="s">
        <v>2174</v>
      </c>
      <c r="E71" s="124">
        <v>368</v>
      </c>
      <c r="F71" s="132" t="str">
        <f>VLOOKUP(E71,VIP!$A$2:$O15780,2,0)</f>
        <v xml:space="preserve">DRBR368 </v>
      </c>
      <c r="G71" s="132" t="str">
        <f>VLOOKUP(E71,'LISTADO ATM'!$A$2:$B$900,2,0)</f>
        <v>ATM Ayuntamiento Peralvillo</v>
      </c>
      <c r="H71" s="132" t="str">
        <f>VLOOKUP(E71,VIP!$A$2:$O20741,7,FALSE)</f>
        <v>N/A</v>
      </c>
      <c r="I71" s="132" t="str">
        <f>VLOOKUP(E71,VIP!$A$2:$O12706,8,FALSE)</f>
        <v>N/A</v>
      </c>
      <c r="J71" s="132" t="str">
        <f>VLOOKUP(E71,VIP!$A$2:$O12656,8,FALSE)</f>
        <v>N/A</v>
      </c>
      <c r="K71" s="132" t="str">
        <f>VLOOKUP(E71,VIP!$A$2:$O16230,6,0)</f>
        <v>N/A</v>
      </c>
      <c r="L71" s="138" t="s">
        <v>2239</v>
      </c>
      <c r="M71" s="94" t="s">
        <v>2438</v>
      </c>
      <c r="N71" s="94" t="s">
        <v>2444</v>
      </c>
      <c r="O71" s="132" t="s">
        <v>2446</v>
      </c>
      <c r="P71" s="138"/>
      <c r="Q71" s="94" t="s">
        <v>2239</v>
      </c>
    </row>
    <row r="72" spans="1:17" ht="18" x14ac:dyDescent="0.25">
      <c r="A72" s="132" t="str">
        <f>VLOOKUP(E72,'LISTADO ATM'!$A$2:$C$901,3,0)</f>
        <v>NORTE</v>
      </c>
      <c r="B72" s="124">
        <v>3336014102</v>
      </c>
      <c r="C72" s="95">
        <v>44442.964849537035</v>
      </c>
      <c r="D72" s="95" t="s">
        <v>2460</v>
      </c>
      <c r="E72" s="124">
        <v>956</v>
      </c>
      <c r="F72" s="132" t="str">
        <f>VLOOKUP(E72,VIP!$A$2:$O15783,2,0)</f>
        <v>DRBR956</v>
      </c>
      <c r="G72" s="132" t="str">
        <f>VLOOKUP(E72,'LISTADO ATM'!$A$2:$B$900,2,0)</f>
        <v xml:space="preserve">ATM Autoservicio El Jaya (SFM) </v>
      </c>
      <c r="H72" s="132" t="str">
        <f>VLOOKUP(E72,VIP!$A$2:$O20744,7,FALSE)</f>
        <v>Si</v>
      </c>
      <c r="I72" s="132" t="str">
        <f>VLOOKUP(E72,VIP!$A$2:$O12709,8,FALSE)</f>
        <v>Si</v>
      </c>
      <c r="J72" s="132" t="str">
        <f>VLOOKUP(E72,VIP!$A$2:$O12659,8,FALSE)</f>
        <v>Si</v>
      </c>
      <c r="K72" s="132" t="str">
        <f>VLOOKUP(E72,VIP!$A$2:$O16233,6,0)</f>
        <v>NO</v>
      </c>
      <c r="L72" s="138" t="s">
        <v>2621</v>
      </c>
      <c r="M72" s="94" t="s">
        <v>2438</v>
      </c>
      <c r="N72" s="94" t="s">
        <v>2444</v>
      </c>
      <c r="O72" s="132" t="s">
        <v>2461</v>
      </c>
      <c r="P72" s="138"/>
      <c r="Q72" s="94" t="s">
        <v>2621</v>
      </c>
    </row>
    <row r="73" spans="1:17" ht="18" x14ac:dyDescent="0.25">
      <c r="A73" s="132" t="str">
        <f>VLOOKUP(E73,'LISTADO ATM'!$A$2:$C$901,3,0)</f>
        <v>NORTE</v>
      </c>
      <c r="B73" s="124">
        <v>3336014105</v>
      </c>
      <c r="C73" s="95">
        <v>44443.065034722225</v>
      </c>
      <c r="D73" s="95" t="s">
        <v>2175</v>
      </c>
      <c r="E73" s="124">
        <v>869</v>
      </c>
      <c r="F73" s="132" t="str">
        <f>VLOOKUP(E73,VIP!$A$2:$O15782,2,0)</f>
        <v>DRBR869</v>
      </c>
      <c r="G73" s="132" t="str">
        <f>VLOOKUP(E73,'LISTADO ATM'!$A$2:$B$900,2,0)</f>
        <v xml:space="preserve">ATM Estación Isla La Cueva (Cotuí) </v>
      </c>
      <c r="H73" s="132" t="str">
        <f>VLOOKUP(E73,VIP!$A$2:$O20743,7,FALSE)</f>
        <v>Si</v>
      </c>
      <c r="I73" s="132" t="str">
        <f>VLOOKUP(E73,VIP!$A$2:$O12708,8,FALSE)</f>
        <v>Si</v>
      </c>
      <c r="J73" s="132" t="str">
        <f>VLOOKUP(E73,VIP!$A$2:$O12658,8,FALSE)</f>
        <v>Si</v>
      </c>
      <c r="K73" s="132" t="str">
        <f>VLOOKUP(E73,VIP!$A$2:$O16232,6,0)</f>
        <v>NO</v>
      </c>
      <c r="L73" s="138" t="s">
        <v>2239</v>
      </c>
      <c r="M73" s="94" t="s">
        <v>2438</v>
      </c>
      <c r="N73" s="94" t="s">
        <v>2444</v>
      </c>
      <c r="O73" s="132" t="s">
        <v>2581</v>
      </c>
      <c r="P73" s="138"/>
      <c r="Q73" s="94" t="s">
        <v>2239</v>
      </c>
    </row>
    <row r="74" spans="1:17" ht="18" x14ac:dyDescent="0.25">
      <c r="A74" s="132" t="str">
        <f>VLOOKUP(E74,'LISTADO ATM'!$A$2:$C$901,3,0)</f>
        <v>DISTRITO NACIONAL</v>
      </c>
      <c r="B74" s="124">
        <v>3336014106</v>
      </c>
      <c r="C74" s="95">
        <v>44443.07372685185</v>
      </c>
      <c r="D74" s="95" t="s">
        <v>2441</v>
      </c>
      <c r="E74" s="124">
        <v>319</v>
      </c>
      <c r="F74" s="132" t="str">
        <f>VLOOKUP(E74,VIP!$A$2:$O15781,2,0)</f>
        <v>DRBR319</v>
      </c>
      <c r="G74" s="132" t="str">
        <f>VLOOKUP(E74,'LISTADO ATM'!$A$2:$B$900,2,0)</f>
        <v>ATM Autobanco Lopez de Vega</v>
      </c>
      <c r="H74" s="132" t="str">
        <f>VLOOKUP(E74,VIP!$A$2:$O20742,7,FALSE)</f>
        <v>Si</v>
      </c>
      <c r="I74" s="132" t="str">
        <f>VLOOKUP(E74,VIP!$A$2:$O12707,8,FALSE)</f>
        <v>Si</v>
      </c>
      <c r="J74" s="132" t="str">
        <f>VLOOKUP(E74,VIP!$A$2:$O12657,8,FALSE)</f>
        <v>Si</v>
      </c>
      <c r="K74" s="132" t="str">
        <f>VLOOKUP(E74,VIP!$A$2:$O16231,6,0)</f>
        <v>NO</v>
      </c>
      <c r="L74" s="138" t="s">
        <v>2410</v>
      </c>
      <c r="M74" s="94" t="s">
        <v>2438</v>
      </c>
      <c r="N74" s="94" t="s">
        <v>2444</v>
      </c>
      <c r="O74" s="132" t="s">
        <v>2445</v>
      </c>
      <c r="P74" s="138"/>
      <c r="Q74" s="94" t="s">
        <v>2410</v>
      </c>
    </row>
    <row r="75" spans="1:17" ht="18" x14ac:dyDescent="0.25">
      <c r="A75" s="132" t="str">
        <f>VLOOKUP(E75,'LISTADO ATM'!$A$2:$C$901,3,0)</f>
        <v>DISTRITO NACIONAL</v>
      </c>
      <c r="B75" s="124">
        <v>3336014107</v>
      </c>
      <c r="C75" s="95">
        <v>44443.103645833333</v>
      </c>
      <c r="D75" s="95" t="s">
        <v>2174</v>
      </c>
      <c r="E75" s="124">
        <v>149</v>
      </c>
      <c r="F75" s="132" t="str">
        <f>VLOOKUP(E75,VIP!$A$2:$O15787,2,0)</f>
        <v>DRBR149</v>
      </c>
      <c r="G75" s="132" t="str">
        <f>VLOOKUP(E75,'LISTADO ATM'!$A$2:$B$900,2,0)</f>
        <v>ATM Estación Metro Concepción</v>
      </c>
      <c r="H75" s="132" t="str">
        <f>VLOOKUP(E75,VIP!$A$2:$O20748,7,FALSE)</f>
        <v>N/A</v>
      </c>
      <c r="I75" s="132" t="str">
        <f>VLOOKUP(E75,VIP!$A$2:$O12713,8,FALSE)</f>
        <v>N/A</v>
      </c>
      <c r="J75" s="132" t="str">
        <f>VLOOKUP(E75,VIP!$A$2:$O12663,8,FALSE)</f>
        <v>N/A</v>
      </c>
      <c r="K75" s="132" t="str">
        <f>VLOOKUP(E75,VIP!$A$2:$O16237,6,0)</f>
        <v>N/A</v>
      </c>
      <c r="L75" s="138" t="s">
        <v>2456</v>
      </c>
      <c r="M75" s="94" t="s">
        <v>2438</v>
      </c>
      <c r="N75" s="94" t="s">
        <v>2444</v>
      </c>
      <c r="O75" s="132" t="s">
        <v>2446</v>
      </c>
      <c r="P75" s="138"/>
      <c r="Q75" s="94" t="s">
        <v>2456</v>
      </c>
    </row>
    <row r="76" spans="1:17" ht="18" x14ac:dyDescent="0.25">
      <c r="A76" s="132" t="str">
        <f>VLOOKUP(E76,'LISTADO ATM'!$A$2:$C$901,3,0)</f>
        <v>DISTRITO NACIONAL</v>
      </c>
      <c r="B76" s="124">
        <v>3336014108</v>
      </c>
      <c r="C76" s="95">
        <v>44443.105173611111</v>
      </c>
      <c r="D76" s="95" t="s">
        <v>2174</v>
      </c>
      <c r="E76" s="124">
        <v>909</v>
      </c>
      <c r="F76" s="132" t="str">
        <f>VLOOKUP(E76,VIP!$A$2:$O15786,2,0)</f>
        <v>DRBR01A</v>
      </c>
      <c r="G76" s="132" t="str">
        <f>VLOOKUP(E76,'LISTADO ATM'!$A$2:$B$900,2,0)</f>
        <v xml:space="preserve">ATM UNP UASD </v>
      </c>
      <c r="H76" s="132" t="str">
        <f>VLOOKUP(E76,VIP!$A$2:$O20747,7,FALSE)</f>
        <v>Si</v>
      </c>
      <c r="I76" s="132" t="str">
        <f>VLOOKUP(E76,VIP!$A$2:$O12712,8,FALSE)</f>
        <v>Si</v>
      </c>
      <c r="J76" s="132" t="str">
        <f>VLOOKUP(E76,VIP!$A$2:$O12662,8,FALSE)</f>
        <v>Si</v>
      </c>
      <c r="K76" s="132" t="str">
        <f>VLOOKUP(E76,VIP!$A$2:$O16236,6,0)</f>
        <v>SI</v>
      </c>
      <c r="L76" s="138" t="s">
        <v>2239</v>
      </c>
      <c r="M76" s="94" t="s">
        <v>2438</v>
      </c>
      <c r="N76" s="94" t="s">
        <v>2444</v>
      </c>
      <c r="O76" s="132" t="s">
        <v>2446</v>
      </c>
      <c r="P76" s="138"/>
      <c r="Q76" s="94" t="s">
        <v>2239</v>
      </c>
    </row>
    <row r="77" spans="1:17" ht="18" x14ac:dyDescent="0.25">
      <c r="A77" s="132" t="str">
        <f>VLOOKUP(E77,'LISTADO ATM'!$A$2:$C$901,3,0)</f>
        <v>DISTRITO NACIONAL</v>
      </c>
      <c r="B77" s="124">
        <v>3336014109</v>
      </c>
      <c r="C77" s="95">
        <v>44443.106319444443</v>
      </c>
      <c r="D77" s="95" t="s">
        <v>2174</v>
      </c>
      <c r="E77" s="124">
        <v>239</v>
      </c>
      <c r="F77" s="132" t="str">
        <f>VLOOKUP(E77,VIP!$A$2:$O15785,2,0)</f>
        <v>DRBR239</v>
      </c>
      <c r="G77" s="132" t="str">
        <f>VLOOKUP(E77,'LISTADO ATM'!$A$2:$B$900,2,0)</f>
        <v xml:space="preserve">ATM Autobanco Charles de Gaulle </v>
      </c>
      <c r="H77" s="132" t="str">
        <f>VLOOKUP(E77,VIP!$A$2:$O20746,7,FALSE)</f>
        <v>Si</v>
      </c>
      <c r="I77" s="132" t="str">
        <f>VLOOKUP(E77,VIP!$A$2:$O12711,8,FALSE)</f>
        <v>Si</v>
      </c>
      <c r="J77" s="132" t="str">
        <f>VLOOKUP(E77,VIP!$A$2:$O12661,8,FALSE)</f>
        <v>Si</v>
      </c>
      <c r="K77" s="132" t="str">
        <f>VLOOKUP(E77,VIP!$A$2:$O16235,6,0)</f>
        <v>SI</v>
      </c>
      <c r="L77" s="138" t="s">
        <v>2624</v>
      </c>
      <c r="M77" s="94" t="s">
        <v>2438</v>
      </c>
      <c r="N77" s="94" t="s">
        <v>2444</v>
      </c>
      <c r="O77" s="132" t="s">
        <v>2446</v>
      </c>
      <c r="P77" s="138"/>
      <c r="Q77" s="94" t="s">
        <v>2624</v>
      </c>
    </row>
    <row r="78" spans="1:17" ht="18" x14ac:dyDescent="0.25">
      <c r="A78" s="132" t="str">
        <f>VLOOKUP(E78,'LISTADO ATM'!$A$2:$C$901,3,0)</f>
        <v>DISTRITO NACIONAL</v>
      </c>
      <c r="B78" s="124">
        <v>3336014111</v>
      </c>
      <c r="C78" s="95">
        <v>44443.112592592595</v>
      </c>
      <c r="D78" s="95" t="s">
        <v>2174</v>
      </c>
      <c r="E78" s="124">
        <v>115</v>
      </c>
      <c r="F78" s="132" t="str">
        <f>VLOOKUP(E78,VIP!$A$2:$O15784,2,0)</f>
        <v>DRBR115</v>
      </c>
      <c r="G78" s="132" t="str">
        <f>VLOOKUP(E78,'LISTADO ATM'!$A$2:$B$900,2,0)</f>
        <v xml:space="preserve">ATM Oficina Megacentro I </v>
      </c>
      <c r="H78" s="132" t="str">
        <f>VLOOKUP(E78,VIP!$A$2:$O20745,7,FALSE)</f>
        <v>Si</v>
      </c>
      <c r="I78" s="132" t="str">
        <f>VLOOKUP(E78,VIP!$A$2:$O12710,8,FALSE)</f>
        <v>Si</v>
      </c>
      <c r="J78" s="132" t="str">
        <f>VLOOKUP(E78,VIP!$A$2:$O12660,8,FALSE)</f>
        <v>Si</v>
      </c>
      <c r="K78" s="132" t="str">
        <f>VLOOKUP(E78,VIP!$A$2:$O16234,6,0)</f>
        <v>SI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17" ht="18" x14ac:dyDescent="0.25">
      <c r="A79" s="132" t="str">
        <f>VLOOKUP(E79,'LISTADO ATM'!$A$2:$C$901,3,0)</f>
        <v>DISTRITO NACIONAL</v>
      </c>
      <c r="B79" s="124">
        <v>3336014112</v>
      </c>
      <c r="C79" s="95">
        <v>44443.113136574073</v>
      </c>
      <c r="D79" s="95" t="s">
        <v>2174</v>
      </c>
      <c r="E79" s="124">
        <v>792</v>
      </c>
      <c r="F79" s="132" t="str">
        <f>VLOOKUP(E79,VIP!$A$2:$O15783,2,0)</f>
        <v>DRBR792</v>
      </c>
      <c r="G79" s="132" t="str">
        <f>VLOOKUP(E79,'LISTADO ATM'!$A$2:$B$900,2,0)</f>
        <v>ATM Hospital Salvador de Gautier</v>
      </c>
      <c r="H79" s="132" t="str">
        <f>VLOOKUP(E79,VIP!$A$2:$O20744,7,FALSE)</f>
        <v>Si</v>
      </c>
      <c r="I79" s="132" t="str">
        <f>VLOOKUP(E79,VIP!$A$2:$O12709,8,FALSE)</f>
        <v>Si</v>
      </c>
      <c r="J79" s="132" t="str">
        <f>VLOOKUP(E79,VIP!$A$2:$O12659,8,FALSE)</f>
        <v>Si</v>
      </c>
      <c r="K79" s="132" t="str">
        <f>VLOOKUP(E79,VIP!$A$2:$O16233,6,0)</f>
        <v>NO</v>
      </c>
      <c r="L79" s="138" t="s">
        <v>2213</v>
      </c>
      <c r="M79" s="94" t="s">
        <v>2438</v>
      </c>
      <c r="N79" s="94" t="s">
        <v>2444</v>
      </c>
      <c r="O79" s="132" t="s">
        <v>2446</v>
      </c>
      <c r="P79" s="138"/>
      <c r="Q79" s="94" t="s">
        <v>2213</v>
      </c>
    </row>
    <row r="80" spans="1:17" ht="18" x14ac:dyDescent="0.25">
      <c r="A80" s="132" t="str">
        <f>VLOOKUP(E80,'LISTADO ATM'!$A$2:$C$901,3,0)</f>
        <v>NORTE</v>
      </c>
      <c r="B80" s="124">
        <v>3336014113</v>
      </c>
      <c r="C80" s="95">
        <v>44443.113749999997</v>
      </c>
      <c r="D80" s="95" t="s">
        <v>2175</v>
      </c>
      <c r="E80" s="124">
        <v>371</v>
      </c>
      <c r="F80" s="132" t="str">
        <f>VLOOKUP(E80,VIP!$A$2:$O15782,2,0)</f>
        <v>DRBR371</v>
      </c>
      <c r="G80" s="132" t="str">
        <f>VLOOKUP(E80,'LISTADO ATM'!$A$2:$B$900,2,0)</f>
        <v>ATM AYUNTAMIENTO JIMA LA VEGA</v>
      </c>
      <c r="H80" s="132">
        <f>VLOOKUP(E80,VIP!$A$2:$O20743,7,FALSE)</f>
        <v>0</v>
      </c>
      <c r="I80" s="132">
        <f>VLOOKUP(E80,VIP!$A$2:$O12708,8,FALSE)</f>
        <v>0</v>
      </c>
      <c r="J80" s="132">
        <f>VLOOKUP(E80,VIP!$A$2:$O12658,8,FALSE)</f>
        <v>0</v>
      </c>
      <c r="K80" s="132">
        <f>VLOOKUP(E80,VIP!$A$2:$O16232,6,0)</f>
        <v>0</v>
      </c>
      <c r="L80" s="138" t="s">
        <v>2213</v>
      </c>
      <c r="M80" s="94" t="s">
        <v>2438</v>
      </c>
      <c r="N80" s="94" t="s">
        <v>2444</v>
      </c>
      <c r="O80" s="132" t="s">
        <v>2581</v>
      </c>
      <c r="P80" s="138"/>
      <c r="Q80" s="94" t="s">
        <v>2213</v>
      </c>
    </row>
    <row r="1030545" spans="16:16" ht="18" x14ac:dyDescent="0.25">
      <c r="P1030545" s="138"/>
    </row>
  </sheetData>
  <autoFilter ref="A4:Q4">
    <sortState ref="A5:Q8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:E4 E29:E1048576">
    <cfRule type="duplicateValues" dxfId="363" priority="100"/>
    <cfRule type="duplicateValues" dxfId="362" priority="106"/>
    <cfRule type="duplicateValues" dxfId="361" priority="107"/>
  </conditionalFormatting>
  <conditionalFormatting sqref="B1:B4 B29:B1048576">
    <cfRule type="duplicateValues" dxfId="360" priority="99"/>
    <cfRule type="duplicateValues" dxfId="359" priority="105"/>
  </conditionalFormatting>
  <conditionalFormatting sqref="E1:E4 E29:E1048576">
    <cfRule type="duplicateValues" dxfId="358" priority="132914"/>
  </conditionalFormatting>
  <conditionalFormatting sqref="E29:E1048576">
    <cfRule type="duplicateValues" dxfId="357" priority="79"/>
  </conditionalFormatting>
  <conditionalFormatting sqref="B1:B4 B29:B1048576">
    <cfRule type="duplicateValues" dxfId="356" priority="67"/>
  </conditionalFormatting>
  <conditionalFormatting sqref="E29:E1048576">
    <cfRule type="duplicateValues" dxfId="355" priority="64"/>
    <cfRule type="duplicateValues" dxfId="354" priority="65"/>
    <cfRule type="duplicateValues" dxfId="353" priority="66"/>
  </conditionalFormatting>
  <conditionalFormatting sqref="E1:E9 E29:E1048576">
    <cfRule type="duplicateValues" dxfId="352" priority="25"/>
  </conditionalFormatting>
  <conditionalFormatting sqref="E1:E1048576">
    <cfRule type="duplicateValues" dxfId="351" priority="16"/>
  </conditionalFormatting>
  <conditionalFormatting sqref="E72:E74">
    <cfRule type="duplicateValues" dxfId="350" priority="15"/>
  </conditionalFormatting>
  <conditionalFormatting sqref="E72:E74">
    <cfRule type="duplicateValues" dxfId="349" priority="12"/>
    <cfRule type="duplicateValues" dxfId="348" priority="13"/>
    <cfRule type="duplicateValues" dxfId="347" priority="14"/>
  </conditionalFormatting>
  <conditionalFormatting sqref="B72:B74">
    <cfRule type="duplicateValues" dxfId="346" priority="10"/>
    <cfRule type="duplicateValues" dxfId="345" priority="11"/>
  </conditionalFormatting>
  <conditionalFormatting sqref="B72:B74">
    <cfRule type="duplicateValues" dxfId="344" priority="9"/>
  </conditionalFormatting>
  <conditionalFormatting sqref="E10:E71">
    <cfRule type="duplicateValues" dxfId="343" priority="136991"/>
  </conditionalFormatting>
  <conditionalFormatting sqref="E10:E71">
    <cfRule type="duplicateValues" dxfId="342" priority="136993"/>
    <cfRule type="duplicateValues" dxfId="341" priority="136994"/>
    <cfRule type="duplicateValues" dxfId="340" priority="136995"/>
  </conditionalFormatting>
  <conditionalFormatting sqref="B10:B71">
    <cfRule type="duplicateValues" dxfId="339" priority="136999"/>
    <cfRule type="duplicateValues" dxfId="338" priority="137000"/>
  </conditionalFormatting>
  <conditionalFormatting sqref="B10:B71">
    <cfRule type="duplicateValues" dxfId="337" priority="137003"/>
  </conditionalFormatting>
  <conditionalFormatting sqref="B1:B1048576">
    <cfRule type="duplicateValues" dxfId="336" priority="8"/>
  </conditionalFormatting>
  <conditionalFormatting sqref="E5:E9">
    <cfRule type="duplicateValues" dxfId="335" priority="137178"/>
    <cfRule type="duplicateValues" dxfId="334" priority="137179"/>
    <cfRule type="duplicateValues" dxfId="333" priority="137180"/>
  </conditionalFormatting>
  <conditionalFormatting sqref="B5:B9">
    <cfRule type="duplicateValues" dxfId="332" priority="137181"/>
    <cfRule type="duplicateValues" dxfId="331" priority="137182"/>
  </conditionalFormatting>
  <conditionalFormatting sqref="E5:E9">
    <cfRule type="duplicateValues" dxfId="330" priority="137183"/>
  </conditionalFormatting>
  <conditionalFormatting sqref="B5:B9">
    <cfRule type="duplicateValues" dxfId="329" priority="137184"/>
  </conditionalFormatting>
  <conditionalFormatting sqref="E75:E80">
    <cfRule type="duplicateValues" dxfId="328" priority="7"/>
  </conditionalFormatting>
  <conditionalFormatting sqref="E75:E80">
    <cfRule type="duplicateValues" dxfId="327" priority="4"/>
    <cfRule type="duplicateValues" dxfId="326" priority="5"/>
    <cfRule type="duplicateValues" dxfId="325" priority="6"/>
  </conditionalFormatting>
  <conditionalFormatting sqref="B75:B80">
    <cfRule type="duplicateValues" dxfId="324" priority="2"/>
    <cfRule type="duplicateValues" dxfId="323" priority="3"/>
  </conditionalFormatting>
  <conditionalFormatting sqref="B75:B80">
    <cfRule type="duplicateValues" dxfId="32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opLeftCell="A43" zoomScale="70" zoomScaleNormal="70" workbookViewId="0">
      <selection activeCell="C110" sqref="C11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Vacías + 1 Fallando")</f>
        <v>0</v>
      </c>
      <c r="I1" s="99">
        <f>COUNTIF(A:E,("3 Gavetas Vacías"))</f>
        <v>12</v>
      </c>
      <c r="J1" s="121">
        <f>COUNTIF(A:E,"2 Gavetas Fallando + 1 Vacia")</f>
        <v>0</v>
      </c>
      <c r="K1" s="121"/>
    </row>
    <row r="2" spans="1:11" ht="25.5" customHeight="1" x14ac:dyDescent="0.25">
      <c r="A2" s="206" t="s">
        <v>2619</v>
      </c>
      <c r="B2" s="207"/>
      <c r="C2" s="207"/>
      <c r="D2" s="207"/>
      <c r="E2" s="208"/>
      <c r="F2" s="98" t="s">
        <v>2537</v>
      </c>
      <c r="G2" s="97">
        <f>G3+G4</f>
        <v>76</v>
      </c>
      <c r="H2" s="98" t="s">
        <v>2547</v>
      </c>
      <c r="I2" s="97">
        <f>COUNTIF(A:E,"Abastecido")</f>
        <v>35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4"/>
      <c r="B3" s="170"/>
      <c r="C3" s="195"/>
      <c r="D3" s="195"/>
      <c r="E3" s="196"/>
      <c r="F3" s="98" t="s">
        <v>2536</v>
      </c>
      <c r="G3" s="97">
        <f>COUNTIF(REPORTE!A:Q,"fuera de Servicio")</f>
        <v>76</v>
      </c>
      <c r="H3" s="98" t="s">
        <v>2543</v>
      </c>
      <c r="I3" s="97">
        <f>COUNTIF(A:E,"Gavetas Vacías + Gavetas Fallando")</f>
        <v>4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44442.25</v>
      </c>
      <c r="C4" s="197"/>
      <c r="D4" s="197"/>
      <c r="E4" s="198"/>
      <c r="F4" s="98" t="s">
        <v>2533</v>
      </c>
      <c r="G4" s="97">
        <f>COUNTIF(REPORTE!A:Q,"En Servicio")</f>
        <v>0</v>
      </c>
      <c r="H4" s="98" t="s">
        <v>2546</v>
      </c>
      <c r="I4" s="97">
        <f>COUNTIF(A:E,"Solucionado")</f>
        <v>9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44442.708333333336</v>
      </c>
      <c r="C5" s="197"/>
      <c r="D5" s="197"/>
      <c r="E5" s="198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12</v>
      </c>
      <c r="J5" s="121"/>
      <c r="K5" s="121"/>
    </row>
    <row r="6" spans="1:11" ht="15" customHeight="1" x14ac:dyDescent="0.25">
      <c r="A6" s="187"/>
      <c r="B6" s="188"/>
      <c r="C6" s="199"/>
      <c r="D6" s="199"/>
      <c r="E6" s="200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0" t="s">
        <v>2568</v>
      </c>
      <c r="B7" s="191"/>
      <c r="C7" s="191"/>
      <c r="D7" s="191"/>
      <c r="E7" s="192"/>
      <c r="F7" s="98" t="s">
        <v>2539</v>
      </c>
      <c r="G7" s="97">
        <f>COUNTIF(A:E,"Sin Efectivo")</f>
        <v>16</v>
      </c>
      <c r="H7" s="98" t="s">
        <v>2545</v>
      </c>
      <c r="I7" s="97">
        <f>COUNTIF(A:E,"GAVETA DE DEPOSITO LLENA")</f>
        <v>5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ESTE</v>
      </c>
      <c r="B9" s="132">
        <v>429</v>
      </c>
      <c r="C9" s="134" t="str">
        <f>VLOOKUP(B9,'[1]LISTADO ATM'!$A$2:$B$922,2,0)</f>
        <v xml:space="preserve">ATM Oficina Jumbo La Romana </v>
      </c>
      <c r="D9" s="133" t="s">
        <v>2633</v>
      </c>
      <c r="E9" s="142">
        <v>3336009841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527</v>
      </c>
      <c r="C10" s="134" t="str">
        <f>VLOOKUP(B10,'[1]LISTADO ATM'!$A$2:$B$922,2,0)</f>
        <v>ATM Oficina Zona Oriental II</v>
      </c>
      <c r="D10" s="133" t="s">
        <v>2633</v>
      </c>
      <c r="E10" s="142">
        <v>3336011048</v>
      </c>
    </row>
    <row r="11" spans="1:11" s="107" customFormat="1" ht="18" x14ac:dyDescent="0.25">
      <c r="A11" s="134" t="str">
        <f>VLOOKUP(B11,'[1]LISTADO ATM'!$A$2:$C$922,3,0)</f>
        <v>DISTRITO NACIONAL</v>
      </c>
      <c r="B11" s="132">
        <v>24</v>
      </c>
      <c r="C11" s="134" t="str">
        <f>VLOOKUP(B11,'[1]LISTADO ATM'!$A$2:$B$922,2,0)</f>
        <v xml:space="preserve">ATM Oficina Eusebio Manzueta </v>
      </c>
      <c r="D11" s="133" t="s">
        <v>2633</v>
      </c>
      <c r="E11" s="142">
        <v>3336011682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2">
        <v>722</v>
      </c>
      <c r="C12" s="134" t="str">
        <f>VLOOKUP(B12,'[1]LISTADO ATM'!$A$2:$B$922,2,0)</f>
        <v xml:space="preserve">ATM Oficina Charles de Gaulle III </v>
      </c>
      <c r="D12" s="133" t="s">
        <v>2633</v>
      </c>
      <c r="E12" s="142">
        <v>3336012001</v>
      </c>
    </row>
    <row r="13" spans="1:11" s="107" customFormat="1" ht="18" customHeight="1" x14ac:dyDescent="0.25">
      <c r="A13" s="134" t="str">
        <f>VLOOKUP(B13,'[1]LISTADO ATM'!$A$2:$C$922,3,0)</f>
        <v>NORTE</v>
      </c>
      <c r="B13" s="132">
        <v>736</v>
      </c>
      <c r="C13" s="134" t="str">
        <f>VLOOKUP(B13,'[1]LISTADO ATM'!$A$2:$B$922,2,0)</f>
        <v xml:space="preserve">ATM Oficina Puerto Plata I </v>
      </c>
      <c r="D13" s="133" t="s">
        <v>2633</v>
      </c>
      <c r="E13" s="142">
        <v>3336011754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259</v>
      </c>
      <c r="C14" s="134" t="str">
        <f>VLOOKUP(B14,'[1]LISTADO ATM'!$A$2:$B$922,2,0)</f>
        <v>ATM Senado de la Republica</v>
      </c>
      <c r="D14" s="133" t="s">
        <v>2633</v>
      </c>
      <c r="E14" s="142">
        <v>3336010871</v>
      </c>
    </row>
    <row r="15" spans="1:11" s="107" customFormat="1" ht="18" x14ac:dyDescent="0.25">
      <c r="A15" s="134" t="str">
        <f>VLOOKUP(B15,'[1]LISTADO ATM'!$A$2:$C$922,3,0)</f>
        <v>NORTE</v>
      </c>
      <c r="B15" s="132">
        <v>740</v>
      </c>
      <c r="C15" s="134" t="str">
        <f>VLOOKUP(B15,'[1]LISTADO ATM'!$A$2:$B$922,2,0)</f>
        <v xml:space="preserve">ATM EDENORTE (Santiago) </v>
      </c>
      <c r="D15" s="133" t="s">
        <v>2633</v>
      </c>
      <c r="E15" s="142">
        <v>3336011044</v>
      </c>
    </row>
    <row r="16" spans="1:11" s="107" customFormat="1" ht="18" customHeight="1" x14ac:dyDescent="0.25">
      <c r="A16" s="134" t="str">
        <f>VLOOKUP(B16,'[1]LISTADO ATM'!$A$2:$C$922,3,0)</f>
        <v>ESTE</v>
      </c>
      <c r="B16" s="132">
        <v>963</v>
      </c>
      <c r="C16" s="134" t="str">
        <f>VLOOKUP(B16,'[1]LISTADO ATM'!$A$2:$B$922,2,0)</f>
        <v xml:space="preserve">ATM Multiplaza La Romana </v>
      </c>
      <c r="D16" s="133" t="s">
        <v>2633</v>
      </c>
      <c r="E16" s="142">
        <v>3336012045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32">
        <v>493</v>
      </c>
      <c r="C17" s="134" t="str">
        <f>VLOOKUP(B17,'[1]LISTADO ATM'!$A$2:$B$922,2,0)</f>
        <v xml:space="preserve">ATM Oficina Haina Occidental II </v>
      </c>
      <c r="D17" s="133" t="s">
        <v>2633</v>
      </c>
      <c r="E17" s="142">
        <v>3336012159</v>
      </c>
    </row>
    <row r="18" spans="1:5" s="107" customFormat="1" ht="18" customHeight="1" x14ac:dyDescent="0.25">
      <c r="A18" s="134" t="str">
        <f>VLOOKUP(B18,'[1]LISTADO ATM'!$A$2:$C$922,3,0)</f>
        <v>SUR</v>
      </c>
      <c r="B18" s="132">
        <v>84</v>
      </c>
      <c r="C18" s="134" t="str">
        <f>VLOOKUP(B18,'[1]LISTADO ATM'!$A$2:$B$922,2,0)</f>
        <v xml:space="preserve">ATM Oficina Multicentro Sirena San Cristóbal </v>
      </c>
      <c r="D18" s="133" t="s">
        <v>2633</v>
      </c>
      <c r="E18" s="142">
        <v>3336012380</v>
      </c>
    </row>
    <row r="19" spans="1:5" s="107" customFormat="1" ht="18" customHeight="1" x14ac:dyDescent="0.25">
      <c r="A19" s="134" t="str">
        <f>VLOOKUP(B19,'[1]LISTADO ATM'!$A$2:$C$922,3,0)</f>
        <v>ESTE</v>
      </c>
      <c r="B19" s="132">
        <v>480</v>
      </c>
      <c r="C19" s="134" t="str">
        <f>VLOOKUP(B19,'[1]LISTADO ATM'!$A$2:$B$922,2,0)</f>
        <v>ATM UNP Farmaconal Higuey</v>
      </c>
      <c r="D19" s="133" t="s">
        <v>2633</v>
      </c>
      <c r="E19" s="142">
        <v>3336012402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507</v>
      </c>
      <c r="C20" s="134" t="str">
        <f>VLOOKUP(B20,'[1]LISTADO ATM'!$A$2:$B$922,2,0)</f>
        <v>ATM Estación Sigma Boca Chica</v>
      </c>
      <c r="D20" s="133" t="s">
        <v>2633</v>
      </c>
      <c r="E20" s="142">
        <v>3336012430</v>
      </c>
    </row>
    <row r="21" spans="1:5" s="112" customFormat="1" ht="18" customHeight="1" x14ac:dyDescent="0.25">
      <c r="A21" s="134" t="str">
        <f>VLOOKUP(B21,'[1]LISTADO ATM'!$A$2:$C$922,3,0)</f>
        <v>NORTE</v>
      </c>
      <c r="B21" s="132">
        <v>950</v>
      </c>
      <c r="C21" s="134" t="str">
        <f>VLOOKUP(B21,'[1]LISTADO ATM'!$A$2:$B$922,2,0)</f>
        <v xml:space="preserve">ATM Oficina Monterrico </v>
      </c>
      <c r="D21" s="133" t="s">
        <v>2633</v>
      </c>
      <c r="E21" s="142">
        <v>3336012446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461</v>
      </c>
      <c r="C22" s="134" t="str">
        <f>VLOOKUP(B22,'[1]LISTADO ATM'!$A$2:$B$922,2,0)</f>
        <v xml:space="preserve">ATM Autobanco Sarasota I </v>
      </c>
      <c r="D22" s="133" t="s">
        <v>2633</v>
      </c>
      <c r="E22" s="142">
        <v>3336012539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391</v>
      </c>
      <c r="C23" s="134" t="str">
        <f>VLOOKUP(B23,'[1]LISTADO ATM'!$A$2:$B$922,2,0)</f>
        <v xml:space="preserve">ATM S/M Jumbo Luperón </v>
      </c>
      <c r="D23" s="133" t="s">
        <v>2633</v>
      </c>
      <c r="E23" s="142">
        <v>3336012669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660</v>
      </c>
      <c r="C24" s="134" t="str">
        <f>VLOOKUP(B24,'[1]LISTADO ATM'!$A$2:$B$922,2,0)</f>
        <v>ATM Oficina Romana Norte II</v>
      </c>
      <c r="D24" s="133" t="s">
        <v>2633</v>
      </c>
      <c r="E24" s="142">
        <v>3336012825</v>
      </c>
    </row>
    <row r="25" spans="1:5" s="112" customFormat="1" ht="18" customHeight="1" x14ac:dyDescent="0.25">
      <c r="A25" s="134" t="str">
        <f>VLOOKUP(B25,'[1]LISTADO ATM'!$A$2:$C$922,3,0)</f>
        <v>SUR</v>
      </c>
      <c r="B25" s="132">
        <v>6</v>
      </c>
      <c r="C25" s="134" t="str">
        <f>VLOOKUP(B25,'[1]LISTADO ATM'!$A$2:$B$922,2,0)</f>
        <v xml:space="preserve">ATM Plaza WAO San Juan </v>
      </c>
      <c r="D25" s="133" t="s">
        <v>2633</v>
      </c>
      <c r="E25" s="142">
        <v>3336012843</v>
      </c>
    </row>
    <row r="26" spans="1:5" s="112" customFormat="1" ht="18.75" customHeight="1" x14ac:dyDescent="0.25">
      <c r="A26" s="134" t="str">
        <f>VLOOKUP(B26,'[1]LISTADO ATM'!$A$2:$C$922,3,0)</f>
        <v>SUR</v>
      </c>
      <c r="B26" s="132">
        <v>249</v>
      </c>
      <c r="C26" s="134" t="str">
        <f>VLOOKUP(B26,'[1]LISTADO ATM'!$A$2:$B$922,2,0)</f>
        <v xml:space="preserve">ATM Banco Agrícola Neiba </v>
      </c>
      <c r="D26" s="133" t="s">
        <v>2633</v>
      </c>
      <c r="E26" s="142">
        <v>3336012864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706</v>
      </c>
      <c r="C27" s="134" t="str">
        <f>VLOOKUP(B27,'[1]LISTADO ATM'!$A$2:$B$922,2,0)</f>
        <v xml:space="preserve">ATM S/M Pristine </v>
      </c>
      <c r="D27" s="133" t="s">
        <v>2633</v>
      </c>
      <c r="E27" s="142">
        <v>3336013018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235</v>
      </c>
      <c r="C28" s="134" t="str">
        <f>VLOOKUP(B28,'[1]LISTADO ATM'!$A$2:$B$922,2,0)</f>
        <v xml:space="preserve">ATM Oficina Multicentro La Sirena San Isidro </v>
      </c>
      <c r="D28" s="133" t="s">
        <v>2633</v>
      </c>
      <c r="E28" s="142">
        <v>3336013054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104</v>
      </c>
      <c r="C29" s="134" t="str">
        <f>VLOOKUP(B29,'[1]LISTADO ATM'!$A$2:$B$922,2,0)</f>
        <v xml:space="preserve">ATM Jumbo Higuey </v>
      </c>
      <c r="D29" s="133" t="s">
        <v>2633</v>
      </c>
      <c r="E29" s="142">
        <v>3336013060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925</v>
      </c>
      <c r="C30" s="134" t="str">
        <f>VLOOKUP(B30,'[1]LISTADO ATM'!$A$2:$B$922,2,0)</f>
        <v xml:space="preserve">ATM Oficina Plaza Lama Av. 27 de Febrero </v>
      </c>
      <c r="D30" s="133" t="s">
        <v>2633</v>
      </c>
      <c r="E30" s="142">
        <v>3336013072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486</v>
      </c>
      <c r="C31" s="134" t="str">
        <f>VLOOKUP(B31,'[1]LISTADO ATM'!$A$2:$B$922,2,0)</f>
        <v xml:space="preserve">ATM Olé La Caleta </v>
      </c>
      <c r="D31" s="133" t="s">
        <v>2633</v>
      </c>
      <c r="E31" s="142">
        <v>3336013276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628</v>
      </c>
      <c r="C32" s="134" t="str">
        <f>VLOOKUP(B32,'[1]LISTADO ATM'!$A$2:$B$922,2,0)</f>
        <v xml:space="preserve">ATM Autobanco San Isidro </v>
      </c>
      <c r="D32" s="133" t="s">
        <v>2633</v>
      </c>
      <c r="E32" s="142">
        <v>3336013306</v>
      </c>
    </row>
    <row r="33" spans="1:10" s="112" customFormat="1" ht="18.75" customHeight="1" x14ac:dyDescent="0.25">
      <c r="A33" s="134" t="str">
        <f>VLOOKUP(B33,'[1]LISTADO ATM'!$A$2:$C$922,3,0)</f>
        <v>ESTE</v>
      </c>
      <c r="B33" s="132">
        <v>673</v>
      </c>
      <c r="C33" s="134" t="str">
        <f>VLOOKUP(B33,'[1]LISTADO ATM'!$A$2:$B$922,2,0)</f>
        <v>ATM Clínica Dr. Cruz Jiminián</v>
      </c>
      <c r="D33" s="133" t="s">
        <v>2633</v>
      </c>
      <c r="E33" s="142">
        <v>3336012652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192</v>
      </c>
      <c r="C34" s="134" t="str">
        <f>VLOOKUP(B34,'[1]LISTADO ATM'!$A$2:$B$922,2,0)</f>
        <v xml:space="preserve">ATM Autobanco Luperón II </v>
      </c>
      <c r="D34" s="133" t="s">
        <v>2633</v>
      </c>
      <c r="E34" s="142">
        <v>3336012667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333</v>
      </c>
      <c r="C35" s="134" t="str">
        <f>VLOOKUP(B35,'[1]LISTADO ATM'!$A$2:$B$922,2,0)</f>
        <v>ATM Oficina Turey Maimón</v>
      </c>
      <c r="D35" s="133" t="s">
        <v>2633</v>
      </c>
      <c r="E35" s="142">
        <v>3336012875</v>
      </c>
      <c r="G35" s="120"/>
    </row>
    <row r="36" spans="1:10" s="112" customFormat="1" ht="18" customHeight="1" x14ac:dyDescent="0.25">
      <c r="A36" s="134" t="str">
        <f>VLOOKUP(B36,'[1]LISTADO ATM'!$A$2:$C$922,3,0)</f>
        <v>DISTRITO NACIONAL</v>
      </c>
      <c r="B36" s="132">
        <v>232</v>
      </c>
      <c r="C36" s="134" t="str">
        <f>VLOOKUP(B36,'[1]LISTADO ATM'!$A$2:$B$922,2,0)</f>
        <v xml:space="preserve">ATM S/M Nacional Charles de Gaulle </v>
      </c>
      <c r="D36" s="133" t="s">
        <v>2633</v>
      </c>
      <c r="E36" s="142">
        <v>3336013065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DISTRITO NACIONAL</v>
      </c>
      <c r="B37" s="132">
        <v>810</v>
      </c>
      <c r="C37" s="134" t="str">
        <f>VLOOKUP(B37,'[1]LISTADO ATM'!$A$2:$B$922,2,0)</f>
        <v xml:space="preserve">ATM UNP Multicentro La Sirena José Contreras </v>
      </c>
      <c r="D37" s="133" t="s">
        <v>2633</v>
      </c>
      <c r="E37" s="142">
        <v>3336013102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256</v>
      </c>
      <c r="C38" s="134" t="str">
        <f>VLOOKUP(B38,'[1]LISTADO ATM'!$A$2:$B$922,2,0)</f>
        <v xml:space="preserve">ATM Oficina Licey Al Medio </v>
      </c>
      <c r="D38" s="133" t="s">
        <v>2633</v>
      </c>
      <c r="E38" s="142">
        <v>3336012613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40</v>
      </c>
      <c r="C39" s="134" t="str">
        <f>VLOOKUP(B39,'[1]LISTADO ATM'!$A$2:$B$922,2,0)</f>
        <v xml:space="preserve">ATM Oficina El Puñal </v>
      </c>
      <c r="D39" s="133" t="s">
        <v>2633</v>
      </c>
      <c r="E39" s="142">
        <v>3336012619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32</v>
      </c>
      <c r="C40" s="134" t="str">
        <f>VLOOKUP(B40,'[1]LISTADO ATM'!$A$2:$B$922,2,0)</f>
        <v xml:space="preserve">ATM Oficina San Martín II </v>
      </c>
      <c r="D40" s="133" t="s">
        <v>2633</v>
      </c>
      <c r="E40" s="142">
        <v>3336012641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858</v>
      </c>
      <c r="C41" s="134" t="str">
        <f>VLOOKUP(B41,'[1]LISTADO ATM'!$A$2:$B$922,2,0)</f>
        <v xml:space="preserve">ATM Cooperativa Maestros (COOPNAMA) </v>
      </c>
      <c r="D41" s="133" t="s">
        <v>2633</v>
      </c>
      <c r="E41" s="142">
        <v>3336012764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str">
        <f>VLOOKUP(B42,'[1]LISTADO ATM'!$A$2:$C$922,3,0)</f>
        <v>ESTE</v>
      </c>
      <c r="B42" s="132">
        <v>742</v>
      </c>
      <c r="C42" s="134" t="str">
        <f>VLOOKUP(B42,'[1]LISTADO ATM'!$A$2:$B$922,2,0)</f>
        <v xml:space="preserve">ATM Oficina Plaza del Rey (La Romana) </v>
      </c>
      <c r="D42" s="133" t="s">
        <v>2633</v>
      </c>
      <c r="E42" s="142">
        <v>3336013110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416</v>
      </c>
      <c r="C43" s="134" t="str">
        <f>VLOOKUP(B43,'[1]LISTADO ATM'!$A$2:$B$922,2,0)</f>
        <v xml:space="preserve">ATM Autobanco San Martín II </v>
      </c>
      <c r="D43" s="133" t="s">
        <v>2633</v>
      </c>
      <c r="E43" s="142">
        <v>3336013317</v>
      </c>
      <c r="F43" s="120"/>
      <c r="G43" s="120"/>
      <c r="H43" s="120"/>
      <c r="I43" s="120"/>
      <c r="J43" s="120"/>
    </row>
    <row r="44" spans="1:10" s="112" customFormat="1" ht="18" customHeight="1" thickBot="1" x14ac:dyDescent="0.3">
      <c r="A44" s="141" t="s">
        <v>2462</v>
      </c>
      <c r="B44" s="131">
        <f>COUNTA(B9:B9)</f>
        <v>1</v>
      </c>
      <c r="C44" s="160"/>
      <c r="D44" s="161"/>
      <c r="E44" s="162"/>
    </row>
    <row r="45" spans="1:10" s="120" customFormat="1" ht="18" customHeight="1" x14ac:dyDescent="0.25">
      <c r="A45" s="187"/>
      <c r="B45" s="188"/>
      <c r="C45" s="188"/>
      <c r="D45" s="188"/>
      <c r="E45" s="189"/>
    </row>
    <row r="46" spans="1:10" s="120" customFormat="1" ht="18" customHeight="1" thickBot="1" x14ac:dyDescent="0.3">
      <c r="A46" s="190" t="s">
        <v>2569</v>
      </c>
      <c r="B46" s="191"/>
      <c r="C46" s="191"/>
      <c r="D46" s="191"/>
      <c r="E46" s="192"/>
    </row>
    <row r="47" spans="1:10" s="120" customFormat="1" ht="18" customHeight="1" x14ac:dyDescent="0.25">
      <c r="A47" s="130" t="s">
        <v>15</v>
      </c>
      <c r="B47" s="130" t="s">
        <v>2408</v>
      </c>
      <c r="C47" s="130" t="s">
        <v>46</v>
      </c>
      <c r="D47" s="166" t="s">
        <v>2411</v>
      </c>
      <c r="E47" s="167" t="s">
        <v>2409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567</v>
      </c>
      <c r="C48" s="128" t="str">
        <f>VLOOKUP(B48,'[1]LISTADO ATM'!$A$2:$B$822,2,0)</f>
        <v xml:space="preserve">ATM Oficina Máximo Gómez </v>
      </c>
      <c r="D48" s="133" t="s">
        <v>2623</v>
      </c>
      <c r="E48" s="142">
        <v>3336012096</v>
      </c>
    </row>
    <row r="49" spans="1:5" s="120" customFormat="1" ht="18" x14ac:dyDescent="0.25">
      <c r="A49" s="128" t="str">
        <f>VLOOKUP(B49,'[1]LISTADO ATM'!$A$2:$C$922,3,0)</f>
        <v>NORTE</v>
      </c>
      <c r="B49" s="132">
        <v>910</v>
      </c>
      <c r="C49" s="128" t="str">
        <f>VLOOKUP(B49,'[1]LISTADO ATM'!$A$2:$B$822,2,0)</f>
        <v xml:space="preserve">ATM Oficina El Sol II (Santiago) </v>
      </c>
      <c r="D49" s="133" t="s">
        <v>2623</v>
      </c>
      <c r="E49" s="142">
        <v>3336012100</v>
      </c>
    </row>
    <row r="50" spans="1:5" s="120" customFormat="1" ht="18" customHeight="1" x14ac:dyDescent="0.25">
      <c r="A50" s="128" t="str">
        <f>VLOOKUP(B50,'[1]LISTADO ATM'!$A$2:$C$922,3,0)</f>
        <v>DISTRITO NACIONAL</v>
      </c>
      <c r="B50" s="132">
        <v>955</v>
      </c>
      <c r="C50" s="128" t="str">
        <f>VLOOKUP(B50,'[1]LISTADO ATM'!$A$2:$B$822,2,0)</f>
        <v xml:space="preserve">ATM Oficina Americana Independencia II </v>
      </c>
      <c r="D50" s="133" t="s">
        <v>2623</v>
      </c>
      <c r="E50" s="142">
        <v>3336012124</v>
      </c>
    </row>
    <row r="51" spans="1:5" s="121" customFormat="1" ht="18" customHeight="1" x14ac:dyDescent="0.25">
      <c r="A51" s="128" t="str">
        <f>VLOOKUP(B51,'[1]LISTADO ATM'!$A$2:$C$922,3,0)</f>
        <v>NORTE</v>
      </c>
      <c r="B51" s="132">
        <v>716</v>
      </c>
      <c r="C51" s="128" t="str">
        <f>VLOOKUP(B51,'[1]LISTADO ATM'!$A$2:$B$822,2,0)</f>
        <v xml:space="preserve">ATM Oficina Zona Franca (Santiago) </v>
      </c>
      <c r="D51" s="133" t="s">
        <v>2623</v>
      </c>
      <c r="E51" s="142">
        <v>3336012587</v>
      </c>
    </row>
    <row r="52" spans="1:5" s="146" customFormat="1" ht="18" customHeight="1" x14ac:dyDescent="0.25">
      <c r="A52" s="128" t="str">
        <f>VLOOKUP(B52,'[1]LISTADO ATM'!$A$2:$C$922,3,0)</f>
        <v>NORTE</v>
      </c>
      <c r="B52" s="132">
        <v>171</v>
      </c>
      <c r="C52" s="128" t="str">
        <f>VLOOKUP(B52,'[1]LISTADO ATM'!$A$2:$B$822,2,0)</f>
        <v xml:space="preserve">ATM Oficina Moca </v>
      </c>
      <c r="D52" s="133" t="s">
        <v>2623</v>
      </c>
      <c r="E52" s="142">
        <v>3336012024</v>
      </c>
    </row>
    <row r="53" spans="1:5" s="121" customFormat="1" ht="18" customHeight="1" x14ac:dyDescent="0.25">
      <c r="A53" s="128" t="str">
        <f>VLOOKUP(B53,'[1]LISTADO ATM'!$A$2:$C$922,3,0)</f>
        <v>ESTE</v>
      </c>
      <c r="B53" s="132">
        <v>158</v>
      </c>
      <c r="C53" s="128" t="str">
        <f>VLOOKUP(B53,'[1]LISTADO ATM'!$A$2:$B$822,2,0)</f>
        <v xml:space="preserve">ATM Oficina Romana Norte </v>
      </c>
      <c r="D53" s="133" t="s">
        <v>2623</v>
      </c>
      <c r="E53" s="142">
        <v>3336011000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410</v>
      </c>
      <c r="C54" s="128" t="str">
        <f>VLOOKUP(B54,'[1]LISTADO ATM'!$A$2:$B$822,2,0)</f>
        <v xml:space="preserve">ATM Oficina Las Palmas de Herrera II </v>
      </c>
      <c r="D54" s="133" t="s">
        <v>2623</v>
      </c>
      <c r="E54" s="142">
        <v>3336012639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160</v>
      </c>
      <c r="C55" s="128" t="str">
        <f>VLOOKUP(B55,'[1]LISTADO ATM'!$A$2:$B$822,2,0)</f>
        <v xml:space="preserve">ATM Oficina Herrera </v>
      </c>
      <c r="D55" s="133" t="s">
        <v>2623</v>
      </c>
      <c r="E55" s="142">
        <v>3336009133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854</v>
      </c>
      <c r="C56" s="128" t="str">
        <f>VLOOKUP(B56,'[1]LISTADO ATM'!$A$2:$B$822,2,0)</f>
        <v xml:space="preserve">ATM Centro Comercial Blanco Batista </v>
      </c>
      <c r="D56" s="133" t="s">
        <v>2623</v>
      </c>
      <c r="E56" s="142">
        <v>3336012083</v>
      </c>
    </row>
    <row r="57" spans="1:5" s="121" customFormat="1" ht="18" customHeight="1" x14ac:dyDescent="0.25">
      <c r="A57" s="128" t="e">
        <f>VLOOKUP(B57,'[1]LISTADO ATM'!$A$2:$C$922,3,0)</f>
        <v>#N/A</v>
      </c>
      <c r="B57" s="132"/>
      <c r="C57" s="128" t="e">
        <f>VLOOKUP(B57,'[1]LISTADO ATM'!$A$2:$B$822,2,0)</f>
        <v>#N/A</v>
      </c>
      <c r="D57" s="133"/>
      <c r="E57" s="132"/>
    </row>
    <row r="58" spans="1:5" s="120" customFormat="1" ht="18.75" customHeight="1" thickBot="1" x14ac:dyDescent="0.3">
      <c r="A58" s="141" t="s">
        <v>2462</v>
      </c>
      <c r="B58" s="131">
        <f>COUNTA(B48:B57)</f>
        <v>9</v>
      </c>
      <c r="C58" s="160"/>
      <c r="D58" s="161"/>
      <c r="E58" s="162"/>
    </row>
    <row r="59" spans="1:5" s="121" customFormat="1" ht="18.75" customHeight="1" thickBot="1" x14ac:dyDescent="0.3">
      <c r="A59" s="168"/>
      <c r="B59" s="169"/>
      <c r="C59" s="169"/>
      <c r="D59" s="169"/>
      <c r="E59" s="174"/>
    </row>
    <row r="60" spans="1:5" s="121" customFormat="1" ht="18" customHeight="1" thickBot="1" x14ac:dyDescent="0.3">
      <c r="A60" s="163" t="s">
        <v>2463</v>
      </c>
      <c r="B60" s="164"/>
      <c r="C60" s="164"/>
      <c r="D60" s="164"/>
      <c r="E60" s="165"/>
    </row>
    <row r="61" spans="1:5" s="121" customFormat="1" ht="18" customHeight="1" x14ac:dyDescent="0.25">
      <c r="A61" s="130" t="s">
        <v>15</v>
      </c>
      <c r="B61" s="130" t="s">
        <v>2408</v>
      </c>
      <c r="C61" s="130" t="s">
        <v>46</v>
      </c>
      <c r="D61" s="147" t="s">
        <v>2411</v>
      </c>
      <c r="E61" s="148" t="s">
        <v>2409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563</v>
      </c>
      <c r="C62" s="134" t="str">
        <f>VLOOKUP(B62,'[1]LISTADO ATM'!$A$2:$B$922,2,0)</f>
        <v xml:space="preserve">ATM Base Aérea San Isidro </v>
      </c>
      <c r="D62" s="137" t="s">
        <v>2429</v>
      </c>
      <c r="E62" s="140">
        <v>3336009199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147</v>
      </c>
      <c r="C63" s="134" t="str">
        <f>VLOOKUP(B63,'[1]LISTADO ATM'!$A$2:$B$922,2,0)</f>
        <v xml:space="preserve">ATM Kiosco Megacentro I </v>
      </c>
      <c r="D63" s="137" t="s">
        <v>2429</v>
      </c>
      <c r="E63" s="142">
        <v>3336009175</v>
      </c>
    </row>
    <row r="64" spans="1:5" s="121" customFormat="1" ht="18" customHeight="1" x14ac:dyDescent="0.25">
      <c r="A64" s="134" t="str">
        <f>VLOOKUP(B64,'[1]LISTADO ATM'!$A$2:$C$922,3,0)</f>
        <v>DISTRITO NACIONAL</v>
      </c>
      <c r="B64" s="132">
        <v>574</v>
      </c>
      <c r="C64" s="134" t="str">
        <f>VLOOKUP(B64,'[1]LISTADO ATM'!$A$2:$B$922,2,0)</f>
        <v xml:space="preserve">ATM Club Obras Públicas </v>
      </c>
      <c r="D64" s="137" t="s">
        <v>2429</v>
      </c>
      <c r="E64" s="142">
        <v>3336011182</v>
      </c>
    </row>
    <row r="65" spans="1:5" s="121" customFormat="1" ht="18" customHeight="1" x14ac:dyDescent="0.25">
      <c r="A65" s="134" t="str">
        <f>VLOOKUP(B65,'[1]LISTADO ATM'!$A$2:$C$922,3,0)</f>
        <v>DISTRITO NACIONAL</v>
      </c>
      <c r="B65" s="132">
        <v>516</v>
      </c>
      <c r="C65" s="134" t="str">
        <f>VLOOKUP(B65,'[1]LISTADO ATM'!$A$2:$B$922,2,0)</f>
        <v xml:space="preserve">ATM Oficina Gascue </v>
      </c>
      <c r="D65" s="137" t="s">
        <v>2429</v>
      </c>
      <c r="E65" s="142">
        <v>3336012529</v>
      </c>
    </row>
    <row r="66" spans="1:5" s="121" customFormat="1" ht="18" customHeight="1" x14ac:dyDescent="0.25">
      <c r="A66" s="134" t="str">
        <f>VLOOKUP(B66,'[1]LISTADO ATM'!$A$2:$C$922,3,0)</f>
        <v>NORTE</v>
      </c>
      <c r="B66" s="132">
        <v>633</v>
      </c>
      <c r="C66" s="134" t="str">
        <f>VLOOKUP(B66,'[1]LISTADO ATM'!$A$2:$B$922,2,0)</f>
        <v xml:space="preserve">ATM Autobanco Las Colinas </v>
      </c>
      <c r="D66" s="137" t="s">
        <v>2429</v>
      </c>
      <c r="E66" s="142">
        <v>3336012630</v>
      </c>
    </row>
    <row r="67" spans="1:5" s="121" customFormat="1" ht="18" customHeight="1" x14ac:dyDescent="0.25">
      <c r="A67" s="134" t="str">
        <f>VLOOKUP(B67,'[1]LISTADO ATM'!$A$2:$C$922,3,0)</f>
        <v>NORTE</v>
      </c>
      <c r="B67" s="132">
        <v>22</v>
      </c>
      <c r="C67" s="134" t="str">
        <f>VLOOKUP(B67,'[1]LISTADO ATM'!$A$2:$B$922,2,0)</f>
        <v>ATM S/M Olimpico (Santiago)</v>
      </c>
      <c r="D67" s="137" t="s">
        <v>2429</v>
      </c>
      <c r="E67" s="142" t="s">
        <v>2631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769</v>
      </c>
      <c r="C68" s="134" t="str">
        <f>VLOOKUP(B68,'[1]LISTADO ATM'!$A$2:$B$922,2,0)</f>
        <v>ATM UNP Pablo Mella Morales</v>
      </c>
      <c r="D68" s="137" t="s">
        <v>2429</v>
      </c>
      <c r="E68" s="142">
        <v>3336012636</v>
      </c>
    </row>
    <row r="69" spans="1:5" s="121" customFormat="1" ht="18" customHeight="1" x14ac:dyDescent="0.25">
      <c r="A69" s="134" t="str">
        <f>VLOOKUP(B69,'[1]LISTADO ATM'!$A$2:$C$922,3,0)</f>
        <v>DISTRITO NACIONAL</v>
      </c>
      <c r="B69" s="132">
        <v>900</v>
      </c>
      <c r="C69" s="134" t="str">
        <f>VLOOKUP(B69,'[1]LISTADO ATM'!$A$2:$B$922,2,0)</f>
        <v xml:space="preserve">ATM UNP Merca Santo Domingo </v>
      </c>
      <c r="D69" s="137" t="s">
        <v>2429</v>
      </c>
      <c r="E69" s="142">
        <v>3336013033</v>
      </c>
    </row>
    <row r="70" spans="1:5" s="121" customFormat="1" ht="18" customHeight="1" x14ac:dyDescent="0.25">
      <c r="A70" s="134" t="str">
        <f>VLOOKUP(B70,'[1]LISTADO ATM'!$A$2:$C$922,3,0)</f>
        <v>DISTRITO NACIONAL</v>
      </c>
      <c r="B70" s="132">
        <v>336</v>
      </c>
      <c r="C70" s="134" t="str">
        <f>VLOOKUP(B70,'[1]LISTADO ATM'!$A$2:$B$922,2,0)</f>
        <v>ATM Instituto Nacional de Cancer (incart)</v>
      </c>
      <c r="D70" s="137" t="s">
        <v>2429</v>
      </c>
      <c r="E70" s="142">
        <v>3336013257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314</v>
      </c>
      <c r="C71" s="134" t="str">
        <f>VLOOKUP(B71,'[1]LISTADO ATM'!$A$2:$B$922,2,0)</f>
        <v xml:space="preserve">ATM UNP Cambita Garabito (San Cristóbal) </v>
      </c>
      <c r="D71" s="137" t="s">
        <v>2429</v>
      </c>
      <c r="E71" s="142">
        <v>3336013267</v>
      </c>
    </row>
    <row r="72" spans="1:5" s="120" customFormat="1" ht="18.75" customHeight="1" x14ac:dyDescent="0.25">
      <c r="A72" s="134" t="str">
        <f>VLOOKUP(B72,'[1]LISTADO ATM'!$A$2:$C$922,3,0)</f>
        <v>DISTRITO NACIONAL</v>
      </c>
      <c r="B72" s="132">
        <v>338</v>
      </c>
      <c r="C72" s="134" t="str">
        <f>VLOOKUP(B72,'[1]LISTADO ATM'!$A$2:$B$922,2,0)</f>
        <v>ATM S/M Aprezio Pantoja</v>
      </c>
      <c r="D72" s="137" t="s">
        <v>2429</v>
      </c>
      <c r="E72" s="142">
        <v>3336013284</v>
      </c>
    </row>
    <row r="73" spans="1:5" s="120" customFormat="1" ht="18.75" customHeight="1" x14ac:dyDescent="0.25">
      <c r="A73" s="134" t="str">
        <f>VLOOKUP(B73,'[1]LISTADO ATM'!$A$2:$C$922,3,0)</f>
        <v>DISTRITO NACIONAL</v>
      </c>
      <c r="B73" s="132">
        <v>414</v>
      </c>
      <c r="C73" s="134" t="str">
        <f>VLOOKUP(B73,'[1]LISTADO ATM'!$A$2:$B$922,2,0)</f>
        <v>ATM Villa Francisca II</v>
      </c>
      <c r="D73" s="137" t="s">
        <v>2429</v>
      </c>
      <c r="E73" s="142">
        <v>3336013422</v>
      </c>
    </row>
    <row r="74" spans="1:5" s="112" customFormat="1" ht="18.75" customHeight="1" x14ac:dyDescent="0.25">
      <c r="A74" s="134" t="str">
        <f>VLOOKUP(B74,'[1]LISTADO ATM'!$A$2:$C$922,3,0)</f>
        <v>DISTRITO NACIONAL</v>
      </c>
      <c r="B74" s="132">
        <v>407</v>
      </c>
      <c r="C74" s="134" t="str">
        <f>VLOOKUP(B74,'[1]LISTADO ATM'!$A$2:$B$922,2,0)</f>
        <v xml:space="preserve">ATM Multicentro La Sirena Villa Mella </v>
      </c>
      <c r="D74" s="137" t="s">
        <v>2429</v>
      </c>
      <c r="E74" s="142">
        <v>3336013600</v>
      </c>
    </row>
    <row r="75" spans="1:5" s="112" customFormat="1" ht="18" customHeight="1" x14ac:dyDescent="0.25">
      <c r="A75" s="134" t="str">
        <f>VLOOKUP(B75,'[1]LISTADO ATM'!$A$2:$C$922,3,0)</f>
        <v>NORTE</v>
      </c>
      <c r="B75" s="132">
        <v>632</v>
      </c>
      <c r="C75" s="134" t="str">
        <f>VLOOKUP(B75,'[1]LISTADO ATM'!$A$2:$B$922,2,0)</f>
        <v xml:space="preserve">ATM Autobanco Gurabo </v>
      </c>
      <c r="D75" s="137" t="s">
        <v>2429</v>
      </c>
      <c r="E75" s="142">
        <v>3336013769</v>
      </c>
    </row>
    <row r="76" spans="1:5" s="112" customFormat="1" ht="18" customHeight="1" x14ac:dyDescent="0.25">
      <c r="A76" s="134" t="str">
        <f>VLOOKUP(B76,'[1]LISTADO ATM'!$A$2:$C$922,3,0)</f>
        <v>ESTE</v>
      </c>
      <c r="B76" s="132">
        <v>843</v>
      </c>
      <c r="C76" s="134" t="str">
        <f>VLOOKUP(B76,'[1]LISTADO ATM'!$A$2:$B$922,2,0)</f>
        <v xml:space="preserve">ATM Oficina Romana Centro </v>
      </c>
      <c r="D76" s="137" t="s">
        <v>2429</v>
      </c>
      <c r="E76" s="142">
        <v>3336013779</v>
      </c>
    </row>
    <row r="77" spans="1:5" s="120" customFormat="1" ht="18.75" customHeight="1" x14ac:dyDescent="0.25">
      <c r="A77" s="134" t="str">
        <f>VLOOKUP(B77,'[1]LISTADO ATM'!$A$2:$C$922,3,0)</f>
        <v>SUR</v>
      </c>
      <c r="B77" s="132">
        <v>252</v>
      </c>
      <c r="C77" s="134" t="str">
        <f>VLOOKUP(B77,'[1]LISTADO ATM'!$A$2:$B$922,2,0)</f>
        <v xml:space="preserve">ATM Banco Agrícola (Barahona) </v>
      </c>
      <c r="D77" s="137" t="s">
        <v>2429</v>
      </c>
      <c r="E77" s="142">
        <v>3336013785</v>
      </c>
    </row>
    <row r="78" spans="1:5" s="121" customFormat="1" ht="18.75" customHeight="1" x14ac:dyDescent="0.25">
      <c r="A78" s="135"/>
      <c r="B78" s="136">
        <f>COUNT(B62:B77)</f>
        <v>16</v>
      </c>
      <c r="C78" s="193"/>
      <c r="D78" s="193"/>
      <c r="E78" s="193"/>
    </row>
    <row r="79" spans="1:5" s="121" customFormat="1" ht="18.75" customHeight="1" thickBot="1" x14ac:dyDescent="0.3">
      <c r="A79" s="168"/>
      <c r="B79" s="169"/>
      <c r="C79" s="169"/>
      <c r="D79" s="169"/>
      <c r="E79" s="174"/>
    </row>
    <row r="80" spans="1:5" s="121" customFormat="1" ht="18.75" customHeight="1" thickBot="1" x14ac:dyDescent="0.3">
      <c r="A80" s="181" t="s">
        <v>2434</v>
      </c>
      <c r="B80" s="182"/>
      <c r="C80" s="182"/>
      <c r="D80" s="182"/>
      <c r="E80" s="183"/>
    </row>
    <row r="81" spans="1:5" s="112" customFormat="1" ht="18" customHeight="1" x14ac:dyDescent="0.25">
      <c r="A81" s="130" t="s">
        <v>15</v>
      </c>
      <c r="B81" s="130" t="s">
        <v>2408</v>
      </c>
      <c r="C81" s="130" t="s">
        <v>46</v>
      </c>
      <c r="D81" s="147" t="s">
        <v>2411</v>
      </c>
      <c r="E81" s="147" t="s">
        <v>2409</v>
      </c>
    </row>
    <row r="82" spans="1:5" s="121" customFormat="1" ht="18" customHeight="1" x14ac:dyDescent="0.25">
      <c r="A82" s="134" t="str">
        <f>VLOOKUP(B82,'[1]LISTADO ATM'!$A$2:$C$922,3,0)</f>
        <v>DISTRITO NACIONAL</v>
      </c>
      <c r="B82" s="132">
        <v>566</v>
      </c>
      <c r="C82" s="134" t="str">
        <f>VLOOKUP(B82,'[1]LISTADO ATM'!$A$2:$B$922,2,0)</f>
        <v xml:space="preserve">ATM Hiper Olé Aut. Duarte </v>
      </c>
      <c r="D82" s="134" t="s">
        <v>2469</v>
      </c>
      <c r="E82" s="142">
        <v>3336012632</v>
      </c>
    </row>
    <row r="83" spans="1:5" ht="18" customHeight="1" x14ac:dyDescent="0.25">
      <c r="A83" s="134" t="str">
        <f>VLOOKUP(B83,'[1]LISTADO ATM'!$A$2:$C$922,3,0)</f>
        <v>NORTE</v>
      </c>
      <c r="B83" s="132">
        <v>88</v>
      </c>
      <c r="C83" s="134" t="str">
        <f>VLOOKUP(B83,'[1]LISTADO ATM'!$A$2:$B$922,2,0)</f>
        <v xml:space="preserve">ATM S/M La Fuente (Santiago) </v>
      </c>
      <c r="D83" s="134" t="s">
        <v>2469</v>
      </c>
      <c r="E83" s="142">
        <v>3336013291</v>
      </c>
    </row>
    <row r="84" spans="1:5" ht="18.75" customHeight="1" x14ac:dyDescent="0.25">
      <c r="A84" s="134" t="str">
        <f>VLOOKUP(B84,'[1]LISTADO ATM'!$A$2:$C$922,3,0)</f>
        <v>DISTRITO NACIONAL</v>
      </c>
      <c r="B84" s="132">
        <v>709</v>
      </c>
      <c r="C84" s="134" t="str">
        <f>VLOOKUP(B84,'[1]LISTADO ATM'!$A$2:$B$922,2,0)</f>
        <v xml:space="preserve">ATM Seguros Maestro SEMMA  </v>
      </c>
      <c r="D84" s="134" t="s">
        <v>2469</v>
      </c>
      <c r="E84" s="142">
        <v>3336013396</v>
      </c>
    </row>
    <row r="85" spans="1:5" ht="18.75" customHeight="1" x14ac:dyDescent="0.25">
      <c r="A85" s="134" t="str">
        <f>VLOOKUP(B85,'[1]LISTADO ATM'!$A$2:$C$922,3,0)</f>
        <v>NORTE</v>
      </c>
      <c r="B85" s="132">
        <v>636</v>
      </c>
      <c r="C85" s="134" t="str">
        <f>VLOOKUP(B85,'[1]LISTADO ATM'!$A$2:$B$922,2,0)</f>
        <v xml:space="preserve">ATM Oficina Tamboríl </v>
      </c>
      <c r="D85" s="134" t="s">
        <v>2469</v>
      </c>
      <c r="E85" s="142">
        <v>3336013761</v>
      </c>
    </row>
    <row r="86" spans="1:5" ht="18.75" customHeight="1" thickBot="1" x14ac:dyDescent="0.3">
      <c r="A86" s="141" t="s">
        <v>2462</v>
      </c>
      <c r="B86" s="131">
        <f>COUNTA(B82:B85)</f>
        <v>4</v>
      </c>
      <c r="C86" s="160"/>
      <c r="D86" s="161"/>
      <c r="E86" s="162"/>
    </row>
    <row r="87" spans="1:5" ht="18" customHeight="1" thickBot="1" x14ac:dyDescent="0.3">
      <c r="A87" s="168"/>
      <c r="B87" s="169"/>
      <c r="C87" s="169"/>
      <c r="D87" s="169"/>
      <c r="E87" s="174"/>
    </row>
    <row r="88" spans="1:5" ht="18.75" thickBot="1" x14ac:dyDescent="0.3">
      <c r="A88" s="184" t="s">
        <v>2583</v>
      </c>
      <c r="B88" s="185"/>
      <c r="C88" s="185"/>
      <c r="D88" s="185"/>
      <c r="E88" s="186"/>
    </row>
    <row r="89" spans="1:5" ht="18" x14ac:dyDescent="0.25">
      <c r="A89" s="130" t="s">
        <v>15</v>
      </c>
      <c r="B89" s="130" t="s">
        <v>2408</v>
      </c>
      <c r="C89" s="130" t="s">
        <v>46</v>
      </c>
      <c r="D89" s="147" t="s">
        <v>2411</v>
      </c>
      <c r="E89" s="148" t="s">
        <v>2409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ht="18.75" customHeight="1" x14ac:dyDescent="0.25">
      <c r="A91" s="128" t="str">
        <f>VLOOKUP(B91,'[1]LISTADO ATM'!$A$2:$C$922,3,0)</f>
        <v>DISTRITO NACIONAL</v>
      </c>
      <c r="B91" s="132">
        <v>514</v>
      </c>
      <c r="C91" s="128" t="str">
        <f>VLOOKUP(B91,'[1]LISTADO ATM'!$A$2:$B$822,2,0)</f>
        <v>ATM Autoservicio Charles de Gaulle</v>
      </c>
      <c r="D91" s="145" t="s">
        <v>2621</v>
      </c>
      <c r="E91" s="142">
        <v>3336012412</v>
      </c>
    </row>
    <row r="92" spans="1:5" ht="18.75" customHeight="1" x14ac:dyDescent="0.25">
      <c r="A92" s="128" t="str">
        <f>VLOOKUP(B92,'[1]LISTADO ATM'!$A$2:$C$922,3,0)</f>
        <v>DISTRITO NACIONAL</v>
      </c>
      <c r="B92" s="132">
        <v>240</v>
      </c>
      <c r="C92" s="128" t="str">
        <f>VLOOKUP(B92,'[1]LISTADO ATM'!$A$2:$B$822,2,0)</f>
        <v xml:space="preserve">ATM Oficina Carrefour I </v>
      </c>
      <c r="D92" s="138" t="s">
        <v>2548</v>
      </c>
      <c r="E92" s="142">
        <v>3336012434</v>
      </c>
    </row>
    <row r="93" spans="1:5" ht="18.75" customHeight="1" x14ac:dyDescent="0.25">
      <c r="A93" s="128" t="str">
        <f>VLOOKUP(B93,'[1]LISTADO ATM'!$A$2:$C$922,3,0)</f>
        <v>NORTE</v>
      </c>
      <c r="B93" s="132">
        <v>8</v>
      </c>
      <c r="C93" s="128" t="str">
        <f>VLOOKUP(B93,'[1]LISTADO ATM'!$A$2:$B$822,2,0)</f>
        <v>ATM Autoservicio Yaque</v>
      </c>
      <c r="D93" s="145" t="s">
        <v>2621</v>
      </c>
      <c r="E93" s="142">
        <v>3336012583</v>
      </c>
    </row>
    <row r="94" spans="1:5" ht="18.75" customHeight="1" x14ac:dyDescent="0.25">
      <c r="A94" s="128" t="str">
        <f>VLOOKUP(B94,'[1]LISTADO ATM'!$A$2:$C$922,3,0)</f>
        <v>NORTE</v>
      </c>
      <c r="B94" s="132">
        <v>599</v>
      </c>
      <c r="C94" s="128" t="str">
        <f>VLOOKUP(B94,'[1]LISTADO ATM'!$A$2:$B$822,2,0)</f>
        <v xml:space="preserve">ATM Oficina Plaza Internacional (Santiago) </v>
      </c>
      <c r="D94" s="145" t="s">
        <v>2621</v>
      </c>
      <c r="E94" s="142" t="s">
        <v>2632</v>
      </c>
    </row>
    <row r="95" spans="1:5" ht="18" x14ac:dyDescent="0.25">
      <c r="A95" s="128" t="str">
        <f>VLOOKUP(B95,'[1]LISTADO ATM'!$A$2:$C$922,3,0)</f>
        <v>ESTE</v>
      </c>
      <c r="B95" s="132">
        <v>219</v>
      </c>
      <c r="C95" s="128" t="str">
        <f>VLOOKUP(B95,'[1]LISTADO ATM'!$A$2:$B$822,2,0)</f>
        <v xml:space="preserve">ATM Oficina La Altagracia (Higuey) </v>
      </c>
      <c r="D95" s="145" t="s">
        <v>2621</v>
      </c>
      <c r="E95" s="142">
        <v>3336012594</v>
      </c>
    </row>
    <row r="96" spans="1:5" ht="18.75" customHeight="1" x14ac:dyDescent="0.25">
      <c r="A96" s="128" t="str">
        <f>VLOOKUP(B96,'[1]LISTADO ATM'!$A$2:$C$922,3,0)</f>
        <v>DISTRITO NACIONAL</v>
      </c>
      <c r="B96" s="132">
        <v>23</v>
      </c>
      <c r="C96" s="128" t="str">
        <f>VLOOKUP(B96,'[1]LISTADO ATM'!$A$2:$B$822,2,0)</f>
        <v xml:space="preserve">ATM Oficina México </v>
      </c>
      <c r="D96" s="138" t="s">
        <v>2548</v>
      </c>
      <c r="E96" s="142">
        <v>3336012647</v>
      </c>
    </row>
    <row r="97" spans="1:5" ht="18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2548</v>
      </c>
      <c r="E97" s="142">
        <v>3336012296</v>
      </c>
    </row>
    <row r="98" spans="1:5" ht="18" x14ac:dyDescent="0.25">
      <c r="A98" s="128" t="str">
        <f>VLOOKUP(B98,'[1]LISTADO ATM'!$A$2:$C$922,3,0)</f>
        <v>ESTE</v>
      </c>
      <c r="B98" s="132">
        <v>631</v>
      </c>
      <c r="C98" s="128" t="str">
        <f>VLOOKUP(B98,'[1]LISTADO ATM'!$A$2:$B$822,2,0)</f>
        <v xml:space="preserve">ATM ASOCODEQUI (San Pedro) </v>
      </c>
      <c r="D98" s="138" t="s">
        <v>2548</v>
      </c>
      <c r="E98" s="142">
        <v>3336012894</v>
      </c>
    </row>
    <row r="99" spans="1:5" ht="18.75" thickBot="1" x14ac:dyDescent="0.3">
      <c r="A99" s="141" t="s">
        <v>2462</v>
      </c>
      <c r="B99" s="131">
        <f>COUNT(B90:B98)</f>
        <v>9</v>
      </c>
      <c r="C99" s="160"/>
      <c r="D99" s="161"/>
      <c r="E99" s="162"/>
    </row>
    <row r="100" spans="1:5" ht="18.75" customHeight="1" thickBot="1" x14ac:dyDescent="0.3">
      <c r="A100" s="168"/>
      <c r="B100" s="169"/>
      <c r="C100" s="170"/>
      <c r="D100" s="170"/>
      <c r="E100" s="171"/>
    </row>
    <row r="101" spans="1:5" ht="18.75" thickBot="1" x14ac:dyDescent="0.3">
      <c r="A101" s="175" t="s">
        <v>2464</v>
      </c>
      <c r="B101" s="176"/>
      <c r="C101" s="172"/>
      <c r="D101" s="172"/>
      <c r="E101" s="173"/>
    </row>
    <row r="102" spans="1:5" ht="18.75" customHeight="1" thickBot="1" x14ac:dyDescent="0.3">
      <c r="A102" s="177">
        <f>+B78+B86+B99</f>
        <v>29</v>
      </c>
      <c r="B102" s="178"/>
      <c r="C102" s="172"/>
      <c r="D102" s="172"/>
      <c r="E102" s="173"/>
    </row>
    <row r="103" spans="1:5" ht="15.75" thickBot="1" x14ac:dyDescent="0.3">
      <c r="A103" s="179"/>
      <c r="B103" s="180"/>
      <c r="C103" s="169"/>
      <c r="D103" s="169"/>
      <c r="E103" s="174"/>
    </row>
    <row r="104" spans="1:5" ht="18.75" thickBot="1" x14ac:dyDescent="0.3">
      <c r="A104" s="163" t="s">
        <v>2465</v>
      </c>
      <c r="B104" s="164"/>
      <c r="C104" s="164"/>
      <c r="D104" s="164"/>
      <c r="E104" s="165"/>
    </row>
    <row r="105" spans="1:5" ht="18" x14ac:dyDescent="0.25">
      <c r="A105" s="130" t="s">
        <v>15</v>
      </c>
      <c r="B105" s="130" t="s">
        <v>2408</v>
      </c>
      <c r="C105" s="130" t="s">
        <v>46</v>
      </c>
      <c r="D105" s="166" t="s">
        <v>2411</v>
      </c>
      <c r="E105" s="167"/>
    </row>
    <row r="106" spans="1:5" ht="18" x14ac:dyDescent="0.25">
      <c r="A106" s="128" t="str">
        <f>VLOOKUP(B106,'[1]LISTADO ATM'!$A$2:$C$922,3,0)</f>
        <v>NORTE</v>
      </c>
      <c r="B106" s="132">
        <v>285</v>
      </c>
      <c r="C106" s="128" t="str">
        <f>VLOOKUP(B106,'[1]LISTADO ATM'!$A$2:$B$822,2,0)</f>
        <v xml:space="preserve">ATM Oficina Camino Real (Puerto Plata) </v>
      </c>
      <c r="D106" s="158" t="s">
        <v>2585</v>
      </c>
      <c r="E106" s="159"/>
    </row>
    <row r="107" spans="1:5" ht="18" x14ac:dyDescent="0.25">
      <c r="A107" s="128" t="str">
        <f>VLOOKUP(B107,'[1]LISTADO ATM'!$A$2:$C$922,3,0)</f>
        <v>NORTE</v>
      </c>
      <c r="B107" s="132">
        <v>903</v>
      </c>
      <c r="C107" s="128" t="str">
        <f>VLOOKUP(B107,'[1]LISTADO ATM'!$A$2:$B$822,2,0)</f>
        <v xml:space="preserve">ATM Oficina La Vega Real I </v>
      </c>
      <c r="D107" s="158" t="s">
        <v>2585</v>
      </c>
      <c r="E107" s="159"/>
    </row>
    <row r="108" spans="1:5" ht="18" x14ac:dyDescent="0.25">
      <c r="A108" s="128" t="str">
        <f>VLOOKUP(B108,'[1]LISTADO ATM'!$A$2:$C$922,3,0)</f>
        <v>DISTRITO NACIONAL</v>
      </c>
      <c r="B108" s="132">
        <v>784</v>
      </c>
      <c r="C108" s="128" t="str">
        <f>VLOOKUP(B108,'[1]LISTADO ATM'!$A$2:$B$822,2,0)</f>
        <v xml:space="preserve">ATM Tribunal Superior Electoral </v>
      </c>
      <c r="D108" s="158" t="s">
        <v>2585</v>
      </c>
      <c r="E108" s="159"/>
    </row>
    <row r="109" spans="1:5" ht="18" x14ac:dyDescent="0.25">
      <c r="A109" s="128" t="str">
        <f>VLOOKUP(B109,'[1]LISTADO ATM'!$A$2:$C$922,3,0)</f>
        <v>ESTE</v>
      </c>
      <c r="B109" s="132">
        <v>353</v>
      </c>
      <c r="C109" s="128" t="str">
        <f>VLOOKUP(B109,'[1]LISTADO ATM'!$A$2:$B$822,2,0)</f>
        <v xml:space="preserve">ATM Estación Boulevard Juan Dolio </v>
      </c>
      <c r="D109" s="158" t="s">
        <v>2585</v>
      </c>
      <c r="E109" s="159"/>
    </row>
    <row r="110" spans="1:5" ht="18" x14ac:dyDescent="0.25">
      <c r="A110" s="128" t="str">
        <f>VLOOKUP(B110,'[1]LISTADO ATM'!$A$2:$C$922,3,0)</f>
        <v>NORTE</v>
      </c>
      <c r="B110" s="132">
        <v>504</v>
      </c>
      <c r="C110" s="128" t="str">
        <f>VLOOKUP(B110,'[1]LISTADO ATM'!$A$2:$B$822,2,0)</f>
        <v>ATM CURNA UASD Nagua</v>
      </c>
      <c r="D110" s="158" t="s">
        <v>2585</v>
      </c>
      <c r="E110" s="159"/>
    </row>
    <row r="111" spans="1:5" ht="18" x14ac:dyDescent="0.25">
      <c r="A111" s="128" t="str">
        <f>VLOOKUP(B111,'[1]LISTADO ATM'!$A$2:$C$922,3,0)</f>
        <v>DISTRITO NACIONAL</v>
      </c>
      <c r="B111" s="132">
        <v>670</v>
      </c>
      <c r="C111" s="128" t="str">
        <f>VLOOKUP(B111,'[1]LISTADO ATM'!$A$2:$B$822,2,0)</f>
        <v>ATM Estación Texaco Algodón</v>
      </c>
      <c r="D111" s="158" t="s">
        <v>2629</v>
      </c>
      <c r="E111" s="159"/>
    </row>
    <row r="112" spans="1:5" ht="18" x14ac:dyDescent="0.25">
      <c r="A112" s="128" t="str">
        <f>VLOOKUP(B112,'[1]LISTADO ATM'!$A$2:$C$922,3,0)</f>
        <v>DISTRITO NACIONAL</v>
      </c>
      <c r="B112" s="132">
        <v>325</v>
      </c>
      <c r="C112" s="128" t="str">
        <f>VLOOKUP(B112,'[1]LISTADO ATM'!$A$2:$B$822,2,0)</f>
        <v>ATM Casa Edwin</v>
      </c>
      <c r="D112" s="158" t="s">
        <v>2585</v>
      </c>
      <c r="E112" s="159"/>
    </row>
    <row r="113" spans="1:5" ht="18" x14ac:dyDescent="0.25">
      <c r="A113" s="128" t="str">
        <f>VLOOKUP(B113,'[1]LISTADO ATM'!$A$2:$C$922,3,0)</f>
        <v>DISTRITO NACIONAL</v>
      </c>
      <c r="B113" s="132">
        <v>708</v>
      </c>
      <c r="C113" s="128" t="str">
        <f>VLOOKUP(B113,'[1]LISTADO ATM'!$A$2:$B$822,2,0)</f>
        <v xml:space="preserve">ATM El Vestir De Hoy </v>
      </c>
      <c r="D113" s="158" t="s">
        <v>2585</v>
      </c>
      <c r="E113" s="159"/>
    </row>
    <row r="114" spans="1:5" ht="18" x14ac:dyDescent="0.25">
      <c r="A114" s="128" t="str">
        <f>VLOOKUP(B114,'[1]LISTADO ATM'!$A$2:$C$922,3,0)</f>
        <v>NORTE</v>
      </c>
      <c r="B114" s="132">
        <v>757</v>
      </c>
      <c r="C114" s="128" t="str">
        <f>VLOOKUP(B114,'[1]LISTADO ATM'!$A$2:$B$822,2,0)</f>
        <v xml:space="preserve">ATM UNP Plaza Paseo (Santiago) </v>
      </c>
      <c r="D114" s="158" t="s">
        <v>2585</v>
      </c>
      <c r="E114" s="159"/>
    </row>
    <row r="115" spans="1:5" ht="18" x14ac:dyDescent="0.25">
      <c r="A115" s="128" t="str">
        <f>VLOOKUP(B115,'[1]LISTADO ATM'!$A$2:$C$922,3,0)</f>
        <v>NORTE</v>
      </c>
      <c r="B115" s="132">
        <v>857</v>
      </c>
      <c r="C115" s="128" t="str">
        <f>VLOOKUP(B115,'[1]LISTADO ATM'!$A$2:$B$822,2,0)</f>
        <v xml:space="preserve">ATM Oficina Los Alamos </v>
      </c>
      <c r="D115" s="158" t="s">
        <v>2585</v>
      </c>
      <c r="E115" s="159"/>
    </row>
    <row r="116" spans="1:5" ht="18" x14ac:dyDescent="0.25">
      <c r="A116" s="128" t="str">
        <f>VLOOKUP(B116,'[1]LISTADO ATM'!$A$2:$C$922,3,0)</f>
        <v>DISTRITO NACIONAL</v>
      </c>
      <c r="B116" s="132">
        <v>394</v>
      </c>
      <c r="C116" s="128" t="str">
        <f>VLOOKUP(B116,'[1]LISTADO ATM'!$A$2:$B$822,2,0)</f>
        <v xml:space="preserve">ATM Multicentro La Sirena Luperón </v>
      </c>
      <c r="D116" s="158" t="s">
        <v>2585</v>
      </c>
      <c r="E116" s="159"/>
    </row>
    <row r="117" spans="1:5" ht="18" x14ac:dyDescent="0.25">
      <c r="A117" s="128" t="str">
        <f>VLOOKUP(B117,'[1]LISTADO ATM'!$A$2:$C$922,3,0)</f>
        <v>DISTRITO NACIONAL</v>
      </c>
      <c r="B117" s="132">
        <v>745</v>
      </c>
      <c r="C117" s="128" t="str">
        <f>VLOOKUP(B117,'[1]LISTADO ATM'!$A$2:$B$822,2,0)</f>
        <v xml:space="preserve">ATM Oficina Ave. Duarte </v>
      </c>
      <c r="D117" s="158" t="s">
        <v>2629</v>
      </c>
      <c r="E117" s="159"/>
    </row>
    <row r="118" spans="1:5" ht="18" x14ac:dyDescent="0.25">
      <c r="A118" s="128" t="str">
        <f>VLOOKUP(B118,'[1]LISTADO ATM'!$A$2:$C$922,3,0)</f>
        <v>NORTE</v>
      </c>
      <c r="B118" s="132">
        <v>283</v>
      </c>
      <c r="C118" s="128" t="str">
        <f>VLOOKUP(B118,'[1]LISTADO ATM'!$A$2:$B$822,2,0)</f>
        <v xml:space="preserve">ATM Oficina Nibaje </v>
      </c>
      <c r="D118" s="158" t="s">
        <v>2585</v>
      </c>
      <c r="E118" s="159"/>
    </row>
    <row r="119" spans="1:5" ht="18" x14ac:dyDescent="0.25">
      <c r="A119" s="128" t="str">
        <f>VLOOKUP(B119,'[1]LISTADO ATM'!$A$2:$C$922,3,0)</f>
        <v>NORTE</v>
      </c>
      <c r="B119" s="132">
        <v>62</v>
      </c>
      <c r="C119" s="128" t="str">
        <f>VLOOKUP(B119,'[1]LISTADO ATM'!$A$2:$B$822,2,0)</f>
        <v xml:space="preserve">ATM Oficina Dajabón </v>
      </c>
      <c r="D119" s="158" t="s">
        <v>2634</v>
      </c>
      <c r="E119" s="159"/>
    </row>
    <row r="120" spans="1:5" ht="18" x14ac:dyDescent="0.25">
      <c r="A120" s="128" t="str">
        <f>VLOOKUP(B120,'[1]LISTADO ATM'!$A$2:$C$922,3,0)</f>
        <v>NORTE</v>
      </c>
      <c r="B120" s="132">
        <v>52</v>
      </c>
      <c r="C120" s="128" t="str">
        <f>VLOOKUP(B120,'[1]LISTADO ATM'!$A$2:$B$822,2,0)</f>
        <v xml:space="preserve">ATM Oficina Jarabacoa </v>
      </c>
      <c r="D120" s="158" t="s">
        <v>2585</v>
      </c>
      <c r="E120" s="159"/>
    </row>
    <row r="121" spans="1:5" ht="18" x14ac:dyDescent="0.25">
      <c r="A121" s="128" t="str">
        <f>VLOOKUP(B121,'[1]LISTADO ATM'!$A$2:$C$922,3,0)</f>
        <v>NORTE</v>
      </c>
      <c r="B121" s="132">
        <v>93</v>
      </c>
      <c r="C121" s="128" t="str">
        <f>VLOOKUP(B121,'[1]LISTADO ATM'!$A$2:$B$822,2,0)</f>
        <v xml:space="preserve">ATM Oficina Cotuí </v>
      </c>
      <c r="D121" s="158" t="s">
        <v>2629</v>
      </c>
      <c r="E121" s="159"/>
    </row>
    <row r="122" spans="1:5" ht="18.75" thickBot="1" x14ac:dyDescent="0.3">
      <c r="A122" s="141" t="s">
        <v>2462</v>
      </c>
      <c r="B122" s="131">
        <f>COUNT(B106:B121)</f>
        <v>16</v>
      </c>
      <c r="C122" s="160"/>
      <c r="D122" s="161"/>
      <c r="E122" s="162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45">
    <mergeCell ref="A7:E7"/>
    <mergeCell ref="A3:B3"/>
    <mergeCell ref="C3:E6"/>
    <mergeCell ref="F1:G1"/>
    <mergeCell ref="A1:E1"/>
    <mergeCell ref="A2:E2"/>
    <mergeCell ref="A6:B6"/>
    <mergeCell ref="A80:E80"/>
    <mergeCell ref="C86:E86"/>
    <mergeCell ref="A87:E87"/>
    <mergeCell ref="A88:E88"/>
    <mergeCell ref="C44:E44"/>
    <mergeCell ref="A45:E45"/>
    <mergeCell ref="A46:E46"/>
    <mergeCell ref="D47:E47"/>
    <mergeCell ref="C58:E58"/>
    <mergeCell ref="A59:E59"/>
    <mergeCell ref="A60:E60"/>
    <mergeCell ref="C78:E78"/>
    <mergeCell ref="A79:E79"/>
    <mergeCell ref="C99:E99"/>
    <mergeCell ref="A100:B100"/>
    <mergeCell ref="C100:E103"/>
    <mergeCell ref="A101:B101"/>
    <mergeCell ref="A102:B102"/>
    <mergeCell ref="A103:B103"/>
    <mergeCell ref="A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9:E119"/>
    <mergeCell ref="D120:E120"/>
    <mergeCell ref="D121:E121"/>
    <mergeCell ref="C122:E122"/>
    <mergeCell ref="D114:E114"/>
    <mergeCell ref="D115:E115"/>
    <mergeCell ref="D116:E116"/>
    <mergeCell ref="D117:E117"/>
    <mergeCell ref="D118:E118"/>
  </mergeCells>
  <phoneticPr fontId="45" type="noConversion"/>
  <conditionalFormatting sqref="E9">
    <cfRule type="duplicateValues" dxfId="321" priority="201"/>
  </conditionalFormatting>
  <conditionalFormatting sqref="E10">
    <cfRule type="duplicateValues" dxfId="320" priority="200"/>
  </conditionalFormatting>
  <conditionalFormatting sqref="E14">
    <cfRule type="duplicateValues" dxfId="319" priority="199"/>
  </conditionalFormatting>
  <conditionalFormatting sqref="E90">
    <cfRule type="duplicateValues" dxfId="318" priority="198"/>
  </conditionalFormatting>
  <conditionalFormatting sqref="E11">
    <cfRule type="duplicateValues" dxfId="317" priority="197"/>
  </conditionalFormatting>
  <conditionalFormatting sqref="E11">
    <cfRule type="duplicateValues" dxfId="316" priority="196"/>
  </conditionalFormatting>
  <conditionalFormatting sqref="E11">
    <cfRule type="duplicateValues" dxfId="315" priority="195"/>
  </conditionalFormatting>
  <conditionalFormatting sqref="E11">
    <cfRule type="duplicateValues" dxfId="314" priority="194"/>
  </conditionalFormatting>
  <conditionalFormatting sqref="E96">
    <cfRule type="duplicateValues" dxfId="313" priority="193"/>
  </conditionalFormatting>
  <conditionalFormatting sqref="E53 E57">
    <cfRule type="duplicateValues" dxfId="312" priority="192"/>
  </conditionalFormatting>
  <conditionalFormatting sqref="B90">
    <cfRule type="duplicateValues" dxfId="311" priority="191"/>
  </conditionalFormatting>
  <conditionalFormatting sqref="E17">
    <cfRule type="duplicateValues" dxfId="310" priority="190"/>
  </conditionalFormatting>
  <conditionalFormatting sqref="E68">
    <cfRule type="duplicateValues" dxfId="309" priority="189"/>
  </conditionalFormatting>
  <conditionalFormatting sqref="E10">
    <cfRule type="duplicateValues" dxfId="308" priority="181"/>
  </conditionalFormatting>
  <conditionalFormatting sqref="E64">
    <cfRule type="duplicateValues" dxfId="307" priority="180"/>
  </conditionalFormatting>
  <conditionalFormatting sqref="E40">
    <cfRule type="duplicateValues" dxfId="306" priority="177"/>
  </conditionalFormatting>
  <conditionalFormatting sqref="E56 E48:E49">
    <cfRule type="duplicateValues" dxfId="305" priority="174"/>
  </conditionalFormatting>
  <conditionalFormatting sqref="E50">
    <cfRule type="duplicateValues" dxfId="304" priority="173"/>
  </conditionalFormatting>
  <conditionalFormatting sqref="E52">
    <cfRule type="duplicateValues" dxfId="303" priority="172"/>
  </conditionalFormatting>
  <conditionalFormatting sqref="B92">
    <cfRule type="duplicateValues" dxfId="302" priority="170"/>
    <cfRule type="duplicateValues" dxfId="301" priority="171"/>
  </conditionalFormatting>
  <conditionalFormatting sqref="B92">
    <cfRule type="duplicateValues" dxfId="300" priority="169"/>
  </conditionalFormatting>
  <conditionalFormatting sqref="E92">
    <cfRule type="duplicateValues" dxfId="299" priority="168"/>
  </conditionalFormatting>
  <conditionalFormatting sqref="E91:E92">
    <cfRule type="duplicateValues" dxfId="298" priority="167"/>
  </conditionalFormatting>
  <conditionalFormatting sqref="E93">
    <cfRule type="duplicateValues" dxfId="297" priority="166"/>
  </conditionalFormatting>
  <conditionalFormatting sqref="E93">
    <cfRule type="duplicateValues" dxfId="296" priority="165"/>
  </conditionalFormatting>
  <conditionalFormatting sqref="E51">
    <cfRule type="duplicateValues" dxfId="295" priority="164"/>
  </conditionalFormatting>
  <conditionalFormatting sqref="E51">
    <cfRule type="duplicateValues" dxfId="294" priority="163"/>
  </conditionalFormatting>
  <conditionalFormatting sqref="E94">
    <cfRule type="duplicateValues" dxfId="293" priority="162"/>
  </conditionalFormatting>
  <conditionalFormatting sqref="E94">
    <cfRule type="duplicateValues" dxfId="292" priority="161"/>
  </conditionalFormatting>
  <conditionalFormatting sqref="E54">
    <cfRule type="duplicateValues" dxfId="291" priority="160"/>
  </conditionalFormatting>
  <conditionalFormatting sqref="E95 E54">
    <cfRule type="duplicateValues" dxfId="290" priority="159"/>
  </conditionalFormatting>
  <conditionalFormatting sqref="E18">
    <cfRule type="duplicateValues" dxfId="289" priority="158"/>
  </conditionalFormatting>
  <conditionalFormatting sqref="E19">
    <cfRule type="duplicateValues" dxfId="288" priority="157"/>
  </conditionalFormatting>
  <conditionalFormatting sqref="E20">
    <cfRule type="duplicateValues" dxfId="287" priority="156"/>
  </conditionalFormatting>
  <conditionalFormatting sqref="E38">
    <cfRule type="duplicateValues" dxfId="286" priority="155"/>
  </conditionalFormatting>
  <conditionalFormatting sqref="E39">
    <cfRule type="duplicateValues" dxfId="285" priority="154"/>
  </conditionalFormatting>
  <conditionalFormatting sqref="E13">
    <cfRule type="duplicateValues" dxfId="284" priority="153"/>
  </conditionalFormatting>
  <conditionalFormatting sqref="E66:E67">
    <cfRule type="duplicateValues" dxfId="283" priority="152"/>
  </conditionalFormatting>
  <conditionalFormatting sqref="B82">
    <cfRule type="duplicateValues" dxfId="282" priority="151"/>
  </conditionalFormatting>
  <conditionalFormatting sqref="E82">
    <cfRule type="duplicateValues" dxfId="281" priority="150"/>
  </conditionalFormatting>
  <conditionalFormatting sqref="B82">
    <cfRule type="duplicateValues" dxfId="280" priority="149"/>
  </conditionalFormatting>
  <conditionalFormatting sqref="B82">
    <cfRule type="duplicateValues" dxfId="279" priority="147"/>
    <cfRule type="duplicateValues" dxfId="278" priority="148"/>
  </conditionalFormatting>
  <conditionalFormatting sqref="E33">
    <cfRule type="duplicateValues" dxfId="277" priority="146"/>
  </conditionalFormatting>
  <conditionalFormatting sqref="E33">
    <cfRule type="duplicateValues" dxfId="276" priority="145"/>
  </conditionalFormatting>
  <conditionalFormatting sqref="E33">
    <cfRule type="duplicateValues" dxfId="275" priority="144"/>
  </conditionalFormatting>
  <conditionalFormatting sqref="B48:B57">
    <cfRule type="duplicateValues" dxfId="274" priority="143"/>
  </conditionalFormatting>
  <conditionalFormatting sqref="E34">
    <cfRule type="duplicateValues" dxfId="273" priority="135"/>
  </conditionalFormatting>
  <conditionalFormatting sqref="E34">
    <cfRule type="duplicateValues" dxfId="272" priority="134"/>
  </conditionalFormatting>
  <conditionalFormatting sqref="E34">
    <cfRule type="duplicateValues" dxfId="271" priority="133"/>
  </conditionalFormatting>
  <conditionalFormatting sqref="E23">
    <cfRule type="duplicateValues" dxfId="270" priority="132"/>
  </conditionalFormatting>
  <conditionalFormatting sqref="B87">
    <cfRule type="duplicateValues" dxfId="269" priority="130"/>
  </conditionalFormatting>
  <conditionalFormatting sqref="E87">
    <cfRule type="duplicateValues" dxfId="268" priority="129"/>
  </conditionalFormatting>
  <conditionalFormatting sqref="B87">
    <cfRule type="duplicateValues" dxfId="267" priority="128"/>
  </conditionalFormatting>
  <conditionalFormatting sqref="E87">
    <cfRule type="duplicateValues" dxfId="266" priority="127"/>
  </conditionalFormatting>
  <conditionalFormatting sqref="E87">
    <cfRule type="duplicateValues" dxfId="265" priority="126"/>
  </conditionalFormatting>
  <conditionalFormatting sqref="B87">
    <cfRule type="duplicateValues" dxfId="264" priority="124"/>
    <cfRule type="duplicateValues" dxfId="263" priority="125"/>
  </conditionalFormatting>
  <conditionalFormatting sqref="B87">
    <cfRule type="duplicateValues" dxfId="262" priority="123"/>
  </conditionalFormatting>
  <conditionalFormatting sqref="B87">
    <cfRule type="duplicateValues" dxfId="261" priority="131"/>
  </conditionalFormatting>
  <conditionalFormatting sqref="B100:B104 B79:B80 B86 B58:B60 B44:B46 B1:B7 B88:B89 B62:B64">
    <cfRule type="duplicateValues" dxfId="260" priority="202"/>
  </conditionalFormatting>
  <conditionalFormatting sqref="E122 E1:E7 E78:E80 E99:E104 E44:E47 E58:E63 E86 E88:E89 E55">
    <cfRule type="duplicateValues" dxfId="259" priority="203"/>
  </conditionalFormatting>
  <conditionalFormatting sqref="B100:B104 B44:B46 B86 B1:B7 B79:B80 B68:B77 B88:B90 B48:B60 B62:B64">
    <cfRule type="duplicateValues" dxfId="258" priority="204"/>
  </conditionalFormatting>
  <conditionalFormatting sqref="E122 E99:E105 E78:E80 E86 E44:E47 E58:E63 E14 E1:E7 E88:E90 E55 E9:E10">
    <cfRule type="duplicateValues" dxfId="257" priority="205"/>
  </conditionalFormatting>
  <conditionalFormatting sqref="E122 E78:E80 E86 E99:E105 E44:E47 E1:E7 E88:E90 E53 E55 E14 E57:E63 E9:E10">
    <cfRule type="duplicateValues" dxfId="256" priority="206"/>
  </conditionalFormatting>
  <conditionalFormatting sqref="B100:B104 B96:B98 B44:B46 B86 B1:B7 B79:B80 B68:B77 B88:B90 B48:B60 B62:B64">
    <cfRule type="duplicateValues" dxfId="255" priority="207"/>
    <cfRule type="duplicateValues" dxfId="254" priority="208"/>
  </conditionalFormatting>
  <conditionalFormatting sqref="E107:E109">
    <cfRule type="duplicateValues" dxfId="253" priority="122"/>
  </conditionalFormatting>
  <conditionalFormatting sqref="E107:E109">
    <cfRule type="duplicateValues" dxfId="252" priority="121"/>
  </conditionalFormatting>
  <conditionalFormatting sqref="E111">
    <cfRule type="duplicateValues" dxfId="251" priority="120"/>
  </conditionalFormatting>
  <conditionalFormatting sqref="E111">
    <cfRule type="duplicateValues" dxfId="250" priority="119"/>
  </conditionalFormatting>
  <conditionalFormatting sqref="E111">
    <cfRule type="duplicateValues" dxfId="249" priority="118"/>
  </conditionalFormatting>
  <conditionalFormatting sqref="E111">
    <cfRule type="duplicateValues" dxfId="248" priority="117"/>
  </conditionalFormatting>
  <conditionalFormatting sqref="E29:E30">
    <cfRule type="duplicateValues" dxfId="247" priority="116"/>
  </conditionalFormatting>
  <conditionalFormatting sqref="E29:E30">
    <cfRule type="duplicateValues" dxfId="246" priority="115"/>
  </conditionalFormatting>
  <conditionalFormatting sqref="E35:E36">
    <cfRule type="duplicateValues" dxfId="245" priority="114"/>
  </conditionalFormatting>
  <conditionalFormatting sqref="E35:E36">
    <cfRule type="duplicateValues" dxfId="244" priority="113"/>
  </conditionalFormatting>
  <conditionalFormatting sqref="E35:E36">
    <cfRule type="duplicateValues" dxfId="243" priority="112"/>
  </conditionalFormatting>
  <conditionalFormatting sqref="E35:E36">
    <cfRule type="duplicateValues" dxfId="242" priority="111"/>
  </conditionalFormatting>
  <conditionalFormatting sqref="E37">
    <cfRule type="duplicateValues" dxfId="241" priority="110"/>
  </conditionalFormatting>
  <conditionalFormatting sqref="E42">
    <cfRule type="duplicateValues" dxfId="240" priority="109"/>
  </conditionalFormatting>
  <conditionalFormatting sqref="E42">
    <cfRule type="duplicateValues" dxfId="239" priority="108"/>
  </conditionalFormatting>
  <conditionalFormatting sqref="B11:B12">
    <cfRule type="duplicateValues" dxfId="238" priority="100"/>
  </conditionalFormatting>
  <conditionalFormatting sqref="B11:B12">
    <cfRule type="duplicateValues" dxfId="237" priority="101"/>
  </conditionalFormatting>
  <conditionalFormatting sqref="B11:B12">
    <cfRule type="duplicateValues" dxfId="236" priority="102"/>
  </conditionalFormatting>
  <conditionalFormatting sqref="B11:B12">
    <cfRule type="duplicateValues" dxfId="235" priority="103"/>
    <cfRule type="duplicateValues" dxfId="234" priority="104"/>
  </conditionalFormatting>
  <conditionalFormatting sqref="B11:B12">
    <cfRule type="duplicateValues" dxfId="233" priority="105"/>
  </conditionalFormatting>
  <conditionalFormatting sqref="B11:B12">
    <cfRule type="duplicateValues" dxfId="232" priority="106"/>
  </conditionalFormatting>
  <conditionalFormatting sqref="E15:E16 E12">
    <cfRule type="duplicateValues" dxfId="231" priority="210"/>
  </conditionalFormatting>
  <conditionalFormatting sqref="B50:B54">
    <cfRule type="duplicateValues" dxfId="230" priority="99"/>
  </conditionalFormatting>
  <conditionalFormatting sqref="B50:B54">
    <cfRule type="duplicateValues" dxfId="229" priority="97"/>
    <cfRule type="duplicateValues" dxfId="228" priority="98"/>
  </conditionalFormatting>
  <conditionalFormatting sqref="E106">
    <cfRule type="duplicateValues" dxfId="227" priority="211"/>
  </conditionalFormatting>
  <conditionalFormatting sqref="E70:E71 E31">
    <cfRule type="duplicateValues" dxfId="226" priority="96"/>
  </conditionalFormatting>
  <conditionalFormatting sqref="E110">
    <cfRule type="duplicateValues" dxfId="225" priority="212"/>
  </conditionalFormatting>
  <conditionalFormatting sqref="E72 E32">
    <cfRule type="duplicateValues" dxfId="224" priority="95"/>
  </conditionalFormatting>
  <conditionalFormatting sqref="E83">
    <cfRule type="duplicateValues" dxfId="223" priority="92"/>
  </conditionalFormatting>
  <conditionalFormatting sqref="E83">
    <cfRule type="duplicateValues" dxfId="222" priority="91"/>
  </conditionalFormatting>
  <conditionalFormatting sqref="E83">
    <cfRule type="duplicateValues" dxfId="221" priority="90"/>
  </conditionalFormatting>
  <conditionalFormatting sqref="E83">
    <cfRule type="duplicateValues" dxfId="220" priority="89"/>
  </conditionalFormatting>
  <conditionalFormatting sqref="E117">
    <cfRule type="duplicateValues" dxfId="219" priority="88"/>
  </conditionalFormatting>
  <conditionalFormatting sqref="E117">
    <cfRule type="duplicateValues" dxfId="218" priority="87"/>
  </conditionalFormatting>
  <conditionalFormatting sqref="E117">
    <cfRule type="duplicateValues" dxfId="217" priority="86"/>
  </conditionalFormatting>
  <conditionalFormatting sqref="E117">
    <cfRule type="duplicateValues" dxfId="216" priority="85"/>
  </conditionalFormatting>
  <conditionalFormatting sqref="E119">
    <cfRule type="duplicateValues" dxfId="215" priority="84"/>
  </conditionalFormatting>
  <conditionalFormatting sqref="E119">
    <cfRule type="duplicateValues" dxfId="214" priority="83"/>
  </conditionalFormatting>
  <conditionalFormatting sqref="E119">
    <cfRule type="duplicateValues" dxfId="213" priority="82"/>
  </conditionalFormatting>
  <conditionalFormatting sqref="E119">
    <cfRule type="duplicateValues" dxfId="212" priority="81"/>
  </conditionalFormatting>
  <conditionalFormatting sqref="E118">
    <cfRule type="duplicateValues" dxfId="211" priority="80"/>
  </conditionalFormatting>
  <conditionalFormatting sqref="E120">
    <cfRule type="duplicateValues" dxfId="210" priority="79"/>
  </conditionalFormatting>
  <conditionalFormatting sqref="E84">
    <cfRule type="duplicateValues" dxfId="209" priority="77"/>
  </conditionalFormatting>
  <conditionalFormatting sqref="E84">
    <cfRule type="duplicateValues" dxfId="208" priority="76"/>
  </conditionalFormatting>
  <conditionalFormatting sqref="E84">
    <cfRule type="duplicateValues" dxfId="207" priority="75"/>
  </conditionalFormatting>
  <conditionalFormatting sqref="E121">
    <cfRule type="duplicateValues" dxfId="206" priority="74"/>
  </conditionalFormatting>
  <conditionalFormatting sqref="E121">
    <cfRule type="duplicateValues" dxfId="205" priority="73"/>
  </conditionalFormatting>
  <conditionalFormatting sqref="E121">
    <cfRule type="duplicateValues" dxfId="204" priority="72"/>
  </conditionalFormatting>
  <conditionalFormatting sqref="E121">
    <cfRule type="duplicateValues" dxfId="203" priority="71"/>
  </conditionalFormatting>
  <conditionalFormatting sqref="E73">
    <cfRule type="duplicateValues" dxfId="202" priority="70"/>
  </conditionalFormatting>
  <conditionalFormatting sqref="E73">
    <cfRule type="duplicateValues" dxfId="201" priority="69"/>
  </conditionalFormatting>
  <conditionalFormatting sqref="E97">
    <cfRule type="duplicateValues" dxfId="200" priority="67"/>
  </conditionalFormatting>
  <conditionalFormatting sqref="E97">
    <cfRule type="duplicateValues" dxfId="199" priority="68"/>
  </conditionalFormatting>
  <conditionalFormatting sqref="E74">
    <cfRule type="duplicateValues" dxfId="198" priority="66"/>
  </conditionalFormatting>
  <conditionalFormatting sqref="E74">
    <cfRule type="duplicateValues" dxfId="197" priority="65"/>
  </conditionalFormatting>
  <conditionalFormatting sqref="B18:B29">
    <cfRule type="duplicateValues" dxfId="196" priority="57"/>
  </conditionalFormatting>
  <conditionalFormatting sqref="B18:B29">
    <cfRule type="duplicateValues" dxfId="195" priority="56"/>
  </conditionalFormatting>
  <conditionalFormatting sqref="B18:B29">
    <cfRule type="duplicateValues" dxfId="194" priority="54"/>
    <cfRule type="duplicateValues" dxfId="193" priority="55"/>
  </conditionalFormatting>
  <conditionalFormatting sqref="B15:B17">
    <cfRule type="duplicateValues" dxfId="192" priority="58"/>
  </conditionalFormatting>
  <conditionalFormatting sqref="B15:B17">
    <cfRule type="duplicateValues" dxfId="191" priority="59"/>
  </conditionalFormatting>
  <conditionalFormatting sqref="B15:B17">
    <cfRule type="duplicateValues" dxfId="190" priority="60"/>
    <cfRule type="duplicateValues" dxfId="189" priority="61"/>
  </conditionalFormatting>
  <conditionalFormatting sqref="B15:B29">
    <cfRule type="duplicateValues" dxfId="188" priority="62"/>
  </conditionalFormatting>
  <conditionalFormatting sqref="B15:B29">
    <cfRule type="duplicateValues" dxfId="187" priority="63"/>
  </conditionalFormatting>
  <conditionalFormatting sqref="B15:B17">
    <cfRule type="duplicateValues" dxfId="186" priority="64"/>
  </conditionalFormatting>
  <conditionalFormatting sqref="E65 E21:E22">
    <cfRule type="duplicateValues" dxfId="185" priority="213"/>
  </conditionalFormatting>
  <conditionalFormatting sqref="B24:B27">
    <cfRule type="duplicateValues" dxfId="184" priority="48"/>
  </conditionalFormatting>
  <conditionalFormatting sqref="B24:B27">
    <cfRule type="duplicateValues" dxfId="183" priority="49"/>
    <cfRule type="duplicateValues" dxfId="182" priority="50"/>
  </conditionalFormatting>
  <conditionalFormatting sqref="B24:B27">
    <cfRule type="duplicateValues" dxfId="181" priority="51"/>
  </conditionalFormatting>
  <conditionalFormatting sqref="B24:B27">
    <cfRule type="duplicateValues" dxfId="180" priority="52"/>
  </conditionalFormatting>
  <conditionalFormatting sqref="B24:B27">
    <cfRule type="duplicateValues" dxfId="179" priority="53"/>
  </conditionalFormatting>
  <conditionalFormatting sqref="B65">
    <cfRule type="duplicateValues" dxfId="178" priority="214"/>
  </conditionalFormatting>
  <conditionalFormatting sqref="B65">
    <cfRule type="duplicateValues" dxfId="177" priority="215"/>
    <cfRule type="duplicateValues" dxfId="176" priority="216"/>
  </conditionalFormatting>
  <conditionalFormatting sqref="B28:B30">
    <cfRule type="duplicateValues" dxfId="175" priority="42"/>
  </conditionalFormatting>
  <conditionalFormatting sqref="B28:B30">
    <cfRule type="duplicateValues" dxfId="174" priority="43"/>
    <cfRule type="duplicateValues" dxfId="173" priority="44"/>
  </conditionalFormatting>
  <conditionalFormatting sqref="B28:B30">
    <cfRule type="duplicateValues" dxfId="172" priority="45"/>
  </conditionalFormatting>
  <conditionalFormatting sqref="B28:B30">
    <cfRule type="duplicateValues" dxfId="171" priority="46"/>
  </conditionalFormatting>
  <conditionalFormatting sqref="B28:B30">
    <cfRule type="duplicateValues" dxfId="170" priority="47"/>
  </conditionalFormatting>
  <conditionalFormatting sqref="B36">
    <cfRule type="duplicateValues" dxfId="169" priority="35"/>
  </conditionalFormatting>
  <conditionalFormatting sqref="B36">
    <cfRule type="duplicateValues" dxfId="168" priority="34"/>
  </conditionalFormatting>
  <conditionalFormatting sqref="B36">
    <cfRule type="duplicateValues" dxfId="167" priority="32"/>
    <cfRule type="duplicateValues" dxfId="166" priority="33"/>
  </conditionalFormatting>
  <conditionalFormatting sqref="B35">
    <cfRule type="duplicateValues" dxfId="165" priority="31"/>
  </conditionalFormatting>
  <conditionalFormatting sqref="B35">
    <cfRule type="duplicateValues" dxfId="164" priority="30"/>
  </conditionalFormatting>
  <conditionalFormatting sqref="B35">
    <cfRule type="duplicateValues" dxfId="163" priority="28"/>
    <cfRule type="duplicateValues" dxfId="162" priority="29"/>
  </conditionalFormatting>
  <conditionalFormatting sqref="B34">
    <cfRule type="duplicateValues" dxfId="161" priority="27"/>
  </conditionalFormatting>
  <conditionalFormatting sqref="B34">
    <cfRule type="duplicateValues" dxfId="160" priority="26"/>
  </conditionalFormatting>
  <conditionalFormatting sqref="B34">
    <cfRule type="duplicateValues" dxfId="159" priority="24"/>
    <cfRule type="duplicateValues" dxfId="158" priority="25"/>
  </conditionalFormatting>
  <conditionalFormatting sqref="B33">
    <cfRule type="duplicateValues" dxfId="157" priority="23"/>
  </conditionalFormatting>
  <conditionalFormatting sqref="B33">
    <cfRule type="duplicateValues" dxfId="156" priority="22"/>
  </conditionalFormatting>
  <conditionalFormatting sqref="B33">
    <cfRule type="duplicateValues" dxfId="155" priority="20"/>
    <cfRule type="duplicateValues" dxfId="154" priority="21"/>
  </conditionalFormatting>
  <conditionalFormatting sqref="B38:B42">
    <cfRule type="duplicateValues" dxfId="153" priority="17"/>
  </conditionalFormatting>
  <conditionalFormatting sqref="B38:B42">
    <cfRule type="duplicateValues" dxfId="152" priority="15"/>
    <cfRule type="duplicateValues" dxfId="151" priority="16"/>
  </conditionalFormatting>
  <conditionalFormatting sqref="B38:B42">
    <cfRule type="duplicateValues" dxfId="150" priority="18"/>
  </conditionalFormatting>
  <conditionalFormatting sqref="B38:B42">
    <cfRule type="duplicateValues" dxfId="149" priority="19"/>
  </conditionalFormatting>
  <conditionalFormatting sqref="B40:B41">
    <cfRule type="duplicateValues" dxfId="148" priority="9"/>
  </conditionalFormatting>
  <conditionalFormatting sqref="B40:B41">
    <cfRule type="duplicateValues" dxfId="147" priority="10"/>
    <cfRule type="duplicateValues" dxfId="146" priority="11"/>
  </conditionalFormatting>
  <conditionalFormatting sqref="B40:B41">
    <cfRule type="duplicateValues" dxfId="145" priority="12"/>
  </conditionalFormatting>
  <conditionalFormatting sqref="B40:B41">
    <cfRule type="duplicateValues" dxfId="144" priority="13"/>
  </conditionalFormatting>
  <conditionalFormatting sqref="B40:B41">
    <cfRule type="duplicateValues" dxfId="143" priority="14"/>
  </conditionalFormatting>
  <conditionalFormatting sqref="E98 E24:E28 E69 E41">
    <cfRule type="duplicateValues" dxfId="142" priority="220"/>
  </conditionalFormatting>
  <conditionalFormatting sqref="E98">
    <cfRule type="duplicateValues" dxfId="141" priority="221"/>
  </conditionalFormatting>
  <conditionalFormatting sqref="B66:B67">
    <cfRule type="duplicateValues" dxfId="140" priority="222"/>
  </conditionalFormatting>
  <conditionalFormatting sqref="B66:B67">
    <cfRule type="duplicateValues" dxfId="139" priority="223"/>
    <cfRule type="duplicateValues" dxfId="138" priority="224"/>
  </conditionalFormatting>
  <conditionalFormatting sqref="E85">
    <cfRule type="duplicateValues" dxfId="137" priority="8"/>
  </conditionalFormatting>
  <conditionalFormatting sqref="E85">
    <cfRule type="duplicateValues" dxfId="136" priority="7"/>
  </conditionalFormatting>
  <conditionalFormatting sqref="E85">
    <cfRule type="duplicateValues" dxfId="135" priority="6"/>
  </conditionalFormatting>
  <conditionalFormatting sqref="E85">
    <cfRule type="duplicateValues" dxfId="134" priority="5"/>
  </conditionalFormatting>
  <conditionalFormatting sqref="E75">
    <cfRule type="duplicateValues" dxfId="133" priority="4"/>
  </conditionalFormatting>
  <conditionalFormatting sqref="E75">
    <cfRule type="duplicateValues" dxfId="132" priority="3"/>
  </conditionalFormatting>
  <conditionalFormatting sqref="E112:E116">
    <cfRule type="duplicateValues" dxfId="131" priority="226"/>
  </conditionalFormatting>
  <conditionalFormatting sqref="B91:B92">
    <cfRule type="duplicateValues" dxfId="130" priority="228"/>
  </conditionalFormatting>
  <conditionalFormatting sqref="B91:B92">
    <cfRule type="duplicateValues" dxfId="129" priority="229"/>
    <cfRule type="duplicateValues" dxfId="128" priority="230"/>
  </conditionalFormatting>
  <conditionalFormatting sqref="B93:B95">
    <cfRule type="duplicateValues" dxfId="127" priority="231"/>
  </conditionalFormatting>
  <conditionalFormatting sqref="B93:B95">
    <cfRule type="duplicateValues" dxfId="126" priority="232"/>
    <cfRule type="duplicateValues" dxfId="125" priority="233"/>
  </conditionalFormatting>
  <conditionalFormatting sqref="E43">
    <cfRule type="duplicateValues" dxfId="124" priority="135398"/>
  </conditionalFormatting>
  <conditionalFormatting sqref="B37:B43">
    <cfRule type="duplicateValues" dxfId="123" priority="135399"/>
  </conditionalFormatting>
  <conditionalFormatting sqref="B37:B43">
    <cfRule type="duplicateValues" dxfId="122" priority="135400"/>
    <cfRule type="duplicateValues" dxfId="121" priority="135401"/>
  </conditionalFormatting>
  <conditionalFormatting sqref="B33:B43">
    <cfRule type="duplicateValues" dxfId="120" priority="135402"/>
  </conditionalFormatting>
  <conditionalFormatting sqref="B9:B43">
    <cfRule type="duplicateValues" dxfId="119" priority="135658"/>
  </conditionalFormatting>
  <conditionalFormatting sqref="B9:B43">
    <cfRule type="duplicateValues" dxfId="118" priority="135659"/>
    <cfRule type="duplicateValues" dxfId="117" priority="135660"/>
  </conditionalFormatting>
  <conditionalFormatting sqref="B83:B85">
    <cfRule type="duplicateValues" dxfId="116" priority="135734"/>
  </conditionalFormatting>
  <conditionalFormatting sqref="B83:B85">
    <cfRule type="duplicateValues" dxfId="115" priority="135735"/>
    <cfRule type="duplicateValues" dxfId="114" priority="135736"/>
  </conditionalFormatting>
  <conditionalFormatting sqref="E84">
    <cfRule type="duplicateValues" dxfId="113" priority="135846"/>
  </conditionalFormatting>
  <conditionalFormatting sqref="B68:B77 B64">
    <cfRule type="duplicateValues" dxfId="112" priority="135920"/>
  </conditionalFormatting>
  <conditionalFormatting sqref="E76:E77">
    <cfRule type="duplicateValues" dxfId="111" priority="135937"/>
  </conditionalFormatting>
  <conditionalFormatting sqref="B96:B98">
    <cfRule type="duplicateValues" dxfId="110" priority="136102"/>
  </conditionalFormatting>
  <conditionalFormatting sqref="B88:B104 B79:B80 B1:B7 B44:B46 B48:B60 B62:B77 B82:B86">
    <cfRule type="duplicateValues" dxfId="109" priority="136103"/>
  </conditionalFormatting>
  <conditionalFormatting sqref="E122 E86:E96 E78:E80 E33:E34 E99:E106 E1:E7 E38:E40 E44:E68 E9:E23 E82">
    <cfRule type="duplicateValues" dxfId="108" priority="136246"/>
  </conditionalFormatting>
  <conditionalFormatting sqref="B88:B104 B79:B80 B1:B7 B44:B46 B48:B60 B62:B77 B82:B86 B106:B122">
    <cfRule type="duplicateValues" dxfId="107" priority="136256"/>
  </conditionalFormatting>
  <conditionalFormatting sqref="B82:B104 B1:B7 B9:B46 B48:B60 B62:B80 B106:B122">
    <cfRule type="duplicateValues" dxfId="106" priority="13626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2021-09-04T09:09:08Z</dcterms:modified>
</cp:coreProperties>
</file>