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4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REPORTE!$A$4:$Q$123</definedName>
    <definedName name="_xlnm._FilterDatabase" localSheetId="8" hidden="1">'Sin Efectivo'!$A$55:$E$70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6" l="1"/>
  <c r="B54" i="16"/>
  <c r="B48" i="16"/>
  <c r="B75" i="16"/>
  <c r="B65" i="16"/>
  <c r="B37" i="16"/>
  <c r="C74" i="16"/>
  <c r="A74" i="16"/>
  <c r="C73" i="16"/>
  <c r="A73" i="16"/>
  <c r="C72" i="16"/>
  <c r="A72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3" i="16"/>
  <c r="A53" i="16"/>
  <c r="C29" i="16"/>
  <c r="A29" i="16"/>
  <c r="C28" i="16"/>
  <c r="A28" i="16"/>
  <c r="C46" i="16"/>
  <c r="A46" i="16"/>
  <c r="C45" i="16"/>
  <c r="A45" i="16"/>
  <c r="C27" i="16"/>
  <c r="A27" i="16"/>
  <c r="C44" i="16"/>
  <c r="A44" i="16"/>
  <c r="C43" i="16"/>
  <c r="A43" i="16"/>
  <c r="C42" i="16"/>
  <c r="A42" i="16"/>
  <c r="C41" i="16"/>
  <c r="A41" i="16"/>
  <c r="C36" i="16"/>
  <c r="A36" i="16"/>
  <c r="C35" i="16"/>
  <c r="A35" i="16"/>
  <c r="C34" i="16"/>
  <c r="A34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8" i="16" l="1"/>
  <c r="K105" i="1" l="1"/>
  <c r="K104" i="1"/>
  <c r="K6" i="1"/>
  <c r="K18" i="1"/>
  <c r="K7" i="1"/>
  <c r="K56" i="1"/>
  <c r="K123" i="1"/>
  <c r="K22" i="1"/>
  <c r="K33" i="1"/>
  <c r="K31" i="1"/>
  <c r="K32" i="1"/>
  <c r="K41" i="1"/>
  <c r="K40" i="1"/>
  <c r="K82" i="1"/>
  <c r="K78" i="1"/>
  <c r="K84" i="1"/>
  <c r="K89" i="1"/>
  <c r="K5" i="1"/>
  <c r="K42" i="1"/>
  <c r="K19" i="1"/>
  <c r="K75" i="1"/>
  <c r="K83" i="1"/>
  <c r="K64" i="1"/>
  <c r="K111" i="1"/>
  <c r="K66" i="1"/>
  <c r="K116" i="1"/>
  <c r="K101" i="1"/>
  <c r="K52" i="1"/>
  <c r="K58" i="1"/>
  <c r="J105" i="1"/>
  <c r="J104" i="1"/>
  <c r="J6" i="1"/>
  <c r="J18" i="1"/>
  <c r="J7" i="1"/>
  <c r="J56" i="1"/>
  <c r="J123" i="1"/>
  <c r="J22" i="1"/>
  <c r="J33" i="1"/>
  <c r="J31" i="1"/>
  <c r="J32" i="1"/>
  <c r="J41" i="1"/>
  <c r="J40" i="1"/>
  <c r="J82" i="1"/>
  <c r="J78" i="1"/>
  <c r="J84" i="1"/>
  <c r="J89" i="1"/>
  <c r="J5" i="1"/>
  <c r="J42" i="1"/>
  <c r="J19" i="1"/>
  <c r="J75" i="1"/>
  <c r="J83" i="1"/>
  <c r="J64" i="1"/>
  <c r="J111" i="1"/>
  <c r="J66" i="1"/>
  <c r="J116" i="1"/>
  <c r="J101" i="1"/>
  <c r="J52" i="1"/>
  <c r="J58" i="1"/>
  <c r="I105" i="1"/>
  <c r="I104" i="1"/>
  <c r="I6" i="1"/>
  <c r="I18" i="1"/>
  <c r="I7" i="1"/>
  <c r="I56" i="1"/>
  <c r="I123" i="1"/>
  <c r="I22" i="1"/>
  <c r="I33" i="1"/>
  <c r="I31" i="1"/>
  <c r="I32" i="1"/>
  <c r="I41" i="1"/>
  <c r="I40" i="1"/>
  <c r="I82" i="1"/>
  <c r="I78" i="1"/>
  <c r="I84" i="1"/>
  <c r="I89" i="1"/>
  <c r="I5" i="1"/>
  <c r="I42" i="1"/>
  <c r="I19" i="1"/>
  <c r="I75" i="1"/>
  <c r="I83" i="1"/>
  <c r="I64" i="1"/>
  <c r="I111" i="1"/>
  <c r="I66" i="1"/>
  <c r="I116" i="1"/>
  <c r="I101" i="1"/>
  <c r="I52" i="1"/>
  <c r="I58" i="1"/>
  <c r="H105" i="1"/>
  <c r="H104" i="1"/>
  <c r="H6" i="1"/>
  <c r="H18" i="1"/>
  <c r="H7" i="1"/>
  <c r="H56" i="1"/>
  <c r="H123" i="1"/>
  <c r="H22" i="1"/>
  <c r="H33" i="1"/>
  <c r="H31" i="1"/>
  <c r="H32" i="1"/>
  <c r="H41" i="1"/>
  <c r="H40" i="1"/>
  <c r="H82" i="1"/>
  <c r="H78" i="1"/>
  <c r="H84" i="1"/>
  <c r="H89" i="1"/>
  <c r="H5" i="1"/>
  <c r="H42" i="1"/>
  <c r="H19" i="1"/>
  <c r="H75" i="1"/>
  <c r="H83" i="1"/>
  <c r="H64" i="1"/>
  <c r="H111" i="1"/>
  <c r="H66" i="1"/>
  <c r="H116" i="1"/>
  <c r="H101" i="1"/>
  <c r="H52" i="1"/>
  <c r="H58" i="1"/>
  <c r="G105" i="1"/>
  <c r="G104" i="1"/>
  <c r="G6" i="1"/>
  <c r="G18" i="1"/>
  <c r="G7" i="1"/>
  <c r="G56" i="1"/>
  <c r="G123" i="1"/>
  <c r="G22" i="1"/>
  <c r="G33" i="1"/>
  <c r="G31" i="1"/>
  <c r="G32" i="1"/>
  <c r="G41" i="1"/>
  <c r="G40" i="1"/>
  <c r="G82" i="1"/>
  <c r="G78" i="1"/>
  <c r="G84" i="1"/>
  <c r="G89" i="1"/>
  <c r="G5" i="1"/>
  <c r="G42" i="1"/>
  <c r="G19" i="1"/>
  <c r="G75" i="1"/>
  <c r="G83" i="1"/>
  <c r="G64" i="1"/>
  <c r="G111" i="1"/>
  <c r="G66" i="1"/>
  <c r="G116" i="1"/>
  <c r="G101" i="1"/>
  <c r="G52" i="1"/>
  <c r="G58" i="1"/>
  <c r="F105" i="1"/>
  <c r="F104" i="1"/>
  <c r="F6" i="1"/>
  <c r="F18" i="1"/>
  <c r="F7" i="1"/>
  <c r="F56" i="1"/>
  <c r="F123" i="1"/>
  <c r="F22" i="1"/>
  <c r="F33" i="1"/>
  <c r="F31" i="1"/>
  <c r="F32" i="1"/>
  <c r="F41" i="1"/>
  <c r="F40" i="1"/>
  <c r="F82" i="1"/>
  <c r="F78" i="1"/>
  <c r="F84" i="1"/>
  <c r="F89" i="1"/>
  <c r="F5" i="1"/>
  <c r="F42" i="1"/>
  <c r="F19" i="1"/>
  <c r="F75" i="1"/>
  <c r="F83" i="1"/>
  <c r="F64" i="1"/>
  <c r="F111" i="1"/>
  <c r="F66" i="1"/>
  <c r="F116" i="1"/>
  <c r="F101" i="1"/>
  <c r="F52" i="1"/>
  <c r="F58" i="1"/>
  <c r="A105" i="1"/>
  <c r="A104" i="1"/>
  <c r="A6" i="1"/>
  <c r="A18" i="1"/>
  <c r="A7" i="1"/>
  <c r="A56" i="1"/>
  <c r="A123" i="1"/>
  <c r="A22" i="1"/>
  <c r="A33" i="1"/>
  <c r="A31" i="1"/>
  <c r="A32" i="1"/>
  <c r="A41" i="1"/>
  <c r="A40" i="1"/>
  <c r="A82" i="1"/>
  <c r="A78" i="1"/>
  <c r="A84" i="1"/>
  <c r="A89" i="1"/>
  <c r="A5" i="1"/>
  <c r="A42" i="1"/>
  <c r="A19" i="1"/>
  <c r="A75" i="1"/>
  <c r="A83" i="1"/>
  <c r="A64" i="1"/>
  <c r="A111" i="1"/>
  <c r="A66" i="1"/>
  <c r="A116" i="1"/>
  <c r="A101" i="1"/>
  <c r="A52" i="1"/>
  <c r="A58" i="1"/>
  <c r="H1" i="16" l="1"/>
  <c r="A93" i="1"/>
  <c r="A38" i="1"/>
  <c r="A109" i="1"/>
  <c r="A107" i="1"/>
  <c r="A35" i="1"/>
  <c r="A37" i="1"/>
  <c r="A108" i="1"/>
  <c r="A34" i="1"/>
  <c r="A71" i="1"/>
  <c r="A9" i="1"/>
  <c r="A12" i="1"/>
  <c r="A87" i="1"/>
  <c r="A39" i="1"/>
  <c r="A36" i="1"/>
  <c r="A106" i="1"/>
  <c r="A114" i="1"/>
  <c r="F93" i="1"/>
  <c r="F38" i="1"/>
  <c r="F109" i="1"/>
  <c r="F107" i="1"/>
  <c r="F35" i="1"/>
  <c r="F37" i="1"/>
  <c r="F108" i="1"/>
  <c r="F34" i="1"/>
  <c r="F71" i="1"/>
  <c r="F9" i="1"/>
  <c r="F12" i="1"/>
  <c r="F87" i="1"/>
  <c r="F39" i="1"/>
  <c r="F36" i="1"/>
  <c r="F106" i="1"/>
  <c r="F114" i="1"/>
  <c r="J93" i="1"/>
  <c r="J38" i="1"/>
  <c r="J109" i="1"/>
  <c r="J107" i="1"/>
  <c r="J35" i="1"/>
  <c r="J37" i="1"/>
  <c r="J108" i="1"/>
  <c r="J34" i="1"/>
  <c r="J71" i="1"/>
  <c r="J9" i="1"/>
  <c r="J12" i="1"/>
  <c r="J87" i="1"/>
  <c r="J39" i="1"/>
  <c r="J36" i="1"/>
  <c r="J106" i="1"/>
  <c r="J114" i="1"/>
  <c r="K93" i="1"/>
  <c r="K38" i="1"/>
  <c r="K109" i="1"/>
  <c r="K107" i="1"/>
  <c r="K35" i="1"/>
  <c r="K37" i="1"/>
  <c r="K108" i="1"/>
  <c r="K34" i="1"/>
  <c r="K71" i="1"/>
  <c r="K9" i="1"/>
  <c r="K12" i="1"/>
  <c r="K87" i="1"/>
  <c r="K39" i="1"/>
  <c r="K36" i="1"/>
  <c r="K106" i="1"/>
  <c r="K114" i="1"/>
  <c r="I93" i="1"/>
  <c r="I38" i="1"/>
  <c r="I109" i="1"/>
  <c r="I107" i="1"/>
  <c r="I35" i="1"/>
  <c r="I37" i="1"/>
  <c r="I108" i="1"/>
  <c r="I34" i="1"/>
  <c r="I71" i="1"/>
  <c r="I9" i="1"/>
  <c r="I12" i="1"/>
  <c r="I87" i="1"/>
  <c r="I39" i="1"/>
  <c r="I36" i="1"/>
  <c r="I106" i="1"/>
  <c r="I114" i="1"/>
  <c r="H93" i="1"/>
  <c r="H38" i="1"/>
  <c r="H109" i="1"/>
  <c r="H107" i="1"/>
  <c r="H35" i="1"/>
  <c r="H37" i="1"/>
  <c r="H108" i="1"/>
  <c r="H34" i="1"/>
  <c r="H71" i="1"/>
  <c r="H9" i="1"/>
  <c r="H12" i="1"/>
  <c r="H87" i="1"/>
  <c r="H39" i="1"/>
  <c r="H36" i="1"/>
  <c r="H106" i="1"/>
  <c r="H114" i="1"/>
  <c r="G93" i="1"/>
  <c r="G38" i="1"/>
  <c r="G109" i="1"/>
  <c r="G107" i="1"/>
  <c r="G35" i="1"/>
  <c r="G37" i="1"/>
  <c r="G108" i="1"/>
  <c r="G34" i="1"/>
  <c r="G71" i="1"/>
  <c r="G9" i="1"/>
  <c r="G12" i="1"/>
  <c r="G87" i="1"/>
  <c r="G39" i="1"/>
  <c r="G36" i="1"/>
  <c r="G106" i="1"/>
  <c r="G114" i="1"/>
  <c r="F62" i="1" l="1"/>
  <c r="G62" i="1"/>
  <c r="H62" i="1"/>
  <c r="I62" i="1"/>
  <c r="J62" i="1"/>
  <c r="K62" i="1"/>
  <c r="F54" i="1"/>
  <c r="G54" i="1"/>
  <c r="H54" i="1"/>
  <c r="I54" i="1"/>
  <c r="J54" i="1"/>
  <c r="K54" i="1"/>
  <c r="F55" i="1"/>
  <c r="G55" i="1"/>
  <c r="H55" i="1"/>
  <c r="I55" i="1"/>
  <c r="J55" i="1"/>
  <c r="K55" i="1"/>
  <c r="F46" i="1"/>
  <c r="G46" i="1"/>
  <c r="H46" i="1"/>
  <c r="I46" i="1"/>
  <c r="J46" i="1"/>
  <c r="K46" i="1"/>
  <c r="F17" i="1"/>
  <c r="G17" i="1"/>
  <c r="H17" i="1"/>
  <c r="I17" i="1"/>
  <c r="J17" i="1"/>
  <c r="K17" i="1"/>
  <c r="F76" i="1"/>
  <c r="G76" i="1"/>
  <c r="H76" i="1"/>
  <c r="I76" i="1"/>
  <c r="J76" i="1"/>
  <c r="K76" i="1"/>
  <c r="A62" i="1"/>
  <c r="A54" i="1"/>
  <c r="A55" i="1"/>
  <c r="A46" i="1"/>
  <c r="A17" i="1"/>
  <c r="A76" i="1"/>
  <c r="A10" i="1" l="1"/>
  <c r="A74" i="1"/>
  <c r="A102" i="1"/>
  <c r="A92" i="1"/>
  <c r="A117" i="1"/>
  <c r="F10" i="1"/>
  <c r="G10" i="1"/>
  <c r="H10" i="1"/>
  <c r="I10" i="1"/>
  <c r="J10" i="1"/>
  <c r="K10" i="1"/>
  <c r="F74" i="1"/>
  <c r="G74" i="1"/>
  <c r="H74" i="1"/>
  <c r="I74" i="1"/>
  <c r="J74" i="1"/>
  <c r="K74" i="1"/>
  <c r="F102" i="1"/>
  <c r="G102" i="1"/>
  <c r="H102" i="1"/>
  <c r="I102" i="1"/>
  <c r="J102" i="1"/>
  <c r="K102" i="1"/>
  <c r="F92" i="1"/>
  <c r="G92" i="1"/>
  <c r="H92" i="1"/>
  <c r="I92" i="1"/>
  <c r="J92" i="1"/>
  <c r="K92" i="1"/>
  <c r="F117" i="1"/>
  <c r="G117" i="1"/>
  <c r="H117" i="1"/>
  <c r="I117" i="1"/>
  <c r="J117" i="1"/>
  <c r="K117" i="1"/>
  <c r="A49" i="1"/>
  <c r="A16" i="1"/>
  <c r="A98" i="1"/>
  <c r="F49" i="1"/>
  <c r="G49" i="1"/>
  <c r="H49" i="1"/>
  <c r="I49" i="1"/>
  <c r="J49" i="1"/>
  <c r="K49" i="1"/>
  <c r="F16" i="1"/>
  <c r="G16" i="1"/>
  <c r="H16" i="1"/>
  <c r="I16" i="1"/>
  <c r="J16" i="1"/>
  <c r="K16" i="1"/>
  <c r="F98" i="1"/>
  <c r="G98" i="1"/>
  <c r="H98" i="1"/>
  <c r="I98" i="1"/>
  <c r="J98" i="1"/>
  <c r="K98" i="1"/>
  <c r="A86" i="1" l="1"/>
  <c r="A23" i="1"/>
  <c r="A47" i="1"/>
  <c r="A79" i="1"/>
  <c r="A65" i="1"/>
  <c r="A63" i="1"/>
  <c r="A121" i="1"/>
  <c r="A90" i="1"/>
  <c r="A112" i="1"/>
  <c r="A51" i="1"/>
  <c r="A48" i="1"/>
  <c r="A45" i="1"/>
  <c r="A27" i="1"/>
  <c r="A43" i="1"/>
  <c r="F86" i="1"/>
  <c r="G86" i="1"/>
  <c r="H86" i="1"/>
  <c r="I86" i="1"/>
  <c r="J86" i="1"/>
  <c r="K86" i="1"/>
  <c r="F23" i="1"/>
  <c r="G23" i="1"/>
  <c r="H23" i="1"/>
  <c r="I23" i="1"/>
  <c r="J23" i="1"/>
  <c r="K23" i="1"/>
  <c r="F47" i="1"/>
  <c r="G47" i="1"/>
  <c r="H47" i="1"/>
  <c r="I47" i="1"/>
  <c r="J47" i="1"/>
  <c r="K47" i="1"/>
  <c r="F79" i="1"/>
  <c r="G79" i="1"/>
  <c r="H79" i="1"/>
  <c r="I79" i="1"/>
  <c r="J79" i="1"/>
  <c r="K79" i="1"/>
  <c r="F65" i="1"/>
  <c r="G65" i="1"/>
  <c r="H65" i="1"/>
  <c r="I65" i="1"/>
  <c r="J65" i="1"/>
  <c r="K65" i="1"/>
  <c r="F63" i="1"/>
  <c r="G63" i="1"/>
  <c r="H63" i="1"/>
  <c r="I63" i="1"/>
  <c r="J63" i="1"/>
  <c r="K63" i="1"/>
  <c r="F121" i="1"/>
  <c r="G121" i="1"/>
  <c r="H121" i="1"/>
  <c r="I121" i="1"/>
  <c r="J121" i="1"/>
  <c r="K121" i="1"/>
  <c r="F90" i="1"/>
  <c r="G90" i="1"/>
  <c r="H90" i="1"/>
  <c r="I90" i="1"/>
  <c r="J90" i="1"/>
  <c r="K90" i="1"/>
  <c r="F112" i="1"/>
  <c r="G112" i="1"/>
  <c r="H112" i="1"/>
  <c r="I112" i="1"/>
  <c r="J112" i="1"/>
  <c r="K112" i="1"/>
  <c r="F51" i="1"/>
  <c r="G51" i="1"/>
  <c r="H51" i="1"/>
  <c r="I51" i="1"/>
  <c r="J51" i="1"/>
  <c r="K51" i="1"/>
  <c r="F48" i="1"/>
  <c r="G48" i="1"/>
  <c r="H48" i="1"/>
  <c r="I48" i="1"/>
  <c r="J48" i="1"/>
  <c r="K48" i="1"/>
  <c r="F45" i="1"/>
  <c r="G45" i="1"/>
  <c r="H45" i="1"/>
  <c r="I45" i="1"/>
  <c r="J45" i="1"/>
  <c r="K45" i="1"/>
  <c r="F27" i="1"/>
  <c r="G27" i="1"/>
  <c r="H27" i="1"/>
  <c r="I27" i="1"/>
  <c r="J27" i="1"/>
  <c r="K27" i="1"/>
  <c r="F43" i="1"/>
  <c r="G43" i="1"/>
  <c r="H43" i="1"/>
  <c r="I43" i="1"/>
  <c r="J43" i="1"/>
  <c r="K43" i="1"/>
  <c r="A14" i="1" l="1"/>
  <c r="A61" i="1"/>
  <c r="A69" i="1"/>
  <c r="A68" i="1"/>
  <c r="A85" i="1"/>
  <c r="A30" i="1"/>
  <c r="A24" i="1"/>
  <c r="A80" i="1"/>
  <c r="A120" i="1"/>
  <c r="A60" i="1"/>
  <c r="A96" i="1"/>
  <c r="A118" i="1"/>
  <c r="A67" i="1"/>
  <c r="A57" i="1"/>
  <c r="A115" i="1"/>
  <c r="A29" i="1"/>
  <c r="A15" i="1"/>
  <c r="A103" i="1"/>
  <c r="A44" i="1"/>
  <c r="A72" i="1"/>
  <c r="F14" i="1"/>
  <c r="G14" i="1"/>
  <c r="H14" i="1"/>
  <c r="I14" i="1"/>
  <c r="J14" i="1"/>
  <c r="K14" i="1"/>
  <c r="F61" i="1"/>
  <c r="G61" i="1"/>
  <c r="H61" i="1"/>
  <c r="I61" i="1"/>
  <c r="J61" i="1"/>
  <c r="K61" i="1"/>
  <c r="F69" i="1"/>
  <c r="G69" i="1"/>
  <c r="H69" i="1"/>
  <c r="I69" i="1"/>
  <c r="J69" i="1"/>
  <c r="K69" i="1"/>
  <c r="F68" i="1"/>
  <c r="G68" i="1"/>
  <c r="H68" i="1"/>
  <c r="I68" i="1"/>
  <c r="J68" i="1"/>
  <c r="K68" i="1"/>
  <c r="F85" i="1"/>
  <c r="G85" i="1"/>
  <c r="H85" i="1"/>
  <c r="I85" i="1"/>
  <c r="J85" i="1"/>
  <c r="K85" i="1"/>
  <c r="F30" i="1"/>
  <c r="G30" i="1"/>
  <c r="H30" i="1"/>
  <c r="I30" i="1"/>
  <c r="J30" i="1"/>
  <c r="K30" i="1"/>
  <c r="F24" i="1"/>
  <c r="G24" i="1"/>
  <c r="H24" i="1"/>
  <c r="I24" i="1"/>
  <c r="J24" i="1"/>
  <c r="K24" i="1"/>
  <c r="F80" i="1"/>
  <c r="G80" i="1"/>
  <c r="H80" i="1"/>
  <c r="I80" i="1"/>
  <c r="J80" i="1"/>
  <c r="K80" i="1"/>
  <c r="F120" i="1"/>
  <c r="G120" i="1"/>
  <c r="H120" i="1"/>
  <c r="I120" i="1"/>
  <c r="J120" i="1"/>
  <c r="K120" i="1"/>
  <c r="F60" i="1"/>
  <c r="G60" i="1"/>
  <c r="H60" i="1"/>
  <c r="I60" i="1"/>
  <c r="J60" i="1"/>
  <c r="K60" i="1"/>
  <c r="F96" i="1"/>
  <c r="G96" i="1"/>
  <c r="H96" i="1"/>
  <c r="I96" i="1"/>
  <c r="J96" i="1"/>
  <c r="K96" i="1"/>
  <c r="F118" i="1"/>
  <c r="G118" i="1"/>
  <c r="H118" i="1"/>
  <c r="I118" i="1"/>
  <c r="J118" i="1"/>
  <c r="K118" i="1"/>
  <c r="F67" i="1"/>
  <c r="G67" i="1"/>
  <c r="H67" i="1"/>
  <c r="I67" i="1"/>
  <c r="J67" i="1"/>
  <c r="K67" i="1"/>
  <c r="F57" i="1"/>
  <c r="G57" i="1"/>
  <c r="H57" i="1"/>
  <c r="I57" i="1"/>
  <c r="J57" i="1"/>
  <c r="K57" i="1"/>
  <c r="F115" i="1"/>
  <c r="G115" i="1"/>
  <c r="H115" i="1"/>
  <c r="I115" i="1"/>
  <c r="J115" i="1"/>
  <c r="K115" i="1"/>
  <c r="F29" i="1"/>
  <c r="G29" i="1"/>
  <c r="H29" i="1"/>
  <c r="I29" i="1"/>
  <c r="J29" i="1"/>
  <c r="K29" i="1"/>
  <c r="F15" i="1"/>
  <c r="G15" i="1"/>
  <c r="H15" i="1"/>
  <c r="I15" i="1"/>
  <c r="J15" i="1"/>
  <c r="K15" i="1"/>
  <c r="F103" i="1"/>
  <c r="G103" i="1"/>
  <c r="H103" i="1"/>
  <c r="I103" i="1"/>
  <c r="J103" i="1"/>
  <c r="K103" i="1"/>
  <c r="F44" i="1"/>
  <c r="G44" i="1"/>
  <c r="H44" i="1"/>
  <c r="I44" i="1"/>
  <c r="J44" i="1"/>
  <c r="K44" i="1"/>
  <c r="F72" i="1"/>
  <c r="G72" i="1"/>
  <c r="H72" i="1"/>
  <c r="I72" i="1"/>
  <c r="J72" i="1"/>
  <c r="K72" i="1"/>
  <c r="A59" i="1" l="1"/>
  <c r="F59" i="1"/>
  <c r="G59" i="1"/>
  <c r="H59" i="1"/>
  <c r="I59" i="1"/>
  <c r="J59" i="1"/>
  <c r="K59" i="1"/>
  <c r="A81" i="1"/>
  <c r="F81" i="1"/>
  <c r="G81" i="1"/>
  <c r="H81" i="1"/>
  <c r="I81" i="1"/>
  <c r="J81" i="1"/>
  <c r="K81" i="1"/>
  <c r="A26" i="1"/>
  <c r="F26" i="1"/>
  <c r="G26" i="1"/>
  <c r="H26" i="1"/>
  <c r="I26" i="1"/>
  <c r="J26" i="1"/>
  <c r="K26" i="1"/>
  <c r="A119" i="1"/>
  <c r="F119" i="1"/>
  <c r="G119" i="1"/>
  <c r="H119" i="1"/>
  <c r="I119" i="1"/>
  <c r="J119" i="1"/>
  <c r="K119" i="1"/>
  <c r="A53" i="1"/>
  <c r="F53" i="1"/>
  <c r="G53" i="1"/>
  <c r="H53" i="1"/>
  <c r="I53" i="1"/>
  <c r="J53" i="1"/>
  <c r="K53" i="1"/>
  <c r="A122" i="1"/>
  <c r="F122" i="1"/>
  <c r="G122" i="1"/>
  <c r="H122" i="1"/>
  <c r="I122" i="1"/>
  <c r="J122" i="1"/>
  <c r="K122" i="1"/>
  <c r="A73" i="1"/>
  <c r="F73" i="1"/>
  <c r="G73" i="1"/>
  <c r="H73" i="1"/>
  <c r="I73" i="1"/>
  <c r="J73" i="1"/>
  <c r="K73" i="1"/>
  <c r="A21" i="1"/>
  <c r="F21" i="1"/>
  <c r="G21" i="1"/>
  <c r="H21" i="1"/>
  <c r="I21" i="1"/>
  <c r="J21" i="1"/>
  <c r="K21" i="1"/>
  <c r="A25" i="1"/>
  <c r="F25" i="1"/>
  <c r="G25" i="1"/>
  <c r="H25" i="1"/>
  <c r="I25" i="1"/>
  <c r="J25" i="1"/>
  <c r="K25" i="1"/>
  <c r="F91" i="1" l="1"/>
  <c r="G91" i="1"/>
  <c r="H91" i="1"/>
  <c r="I91" i="1"/>
  <c r="J91" i="1"/>
  <c r="K91" i="1"/>
  <c r="A91" i="1"/>
  <c r="A88" i="1" l="1"/>
  <c r="F88" i="1"/>
  <c r="G88" i="1"/>
  <c r="H88" i="1"/>
  <c r="I88" i="1"/>
  <c r="J88" i="1"/>
  <c r="K88" i="1"/>
  <c r="A20" i="1" l="1"/>
  <c r="A28" i="1"/>
  <c r="A94" i="1"/>
  <c r="A11" i="1"/>
  <c r="A99" i="1"/>
  <c r="A97" i="1"/>
  <c r="A100" i="1"/>
  <c r="F20" i="1"/>
  <c r="G20" i="1"/>
  <c r="H20" i="1"/>
  <c r="I20" i="1"/>
  <c r="J20" i="1"/>
  <c r="K20" i="1"/>
  <c r="F28" i="1"/>
  <c r="G28" i="1"/>
  <c r="H28" i="1"/>
  <c r="I28" i="1"/>
  <c r="J28" i="1"/>
  <c r="K28" i="1"/>
  <c r="F94" i="1"/>
  <c r="G94" i="1"/>
  <c r="H94" i="1"/>
  <c r="I94" i="1"/>
  <c r="J94" i="1"/>
  <c r="K94" i="1"/>
  <c r="F11" i="1"/>
  <c r="G11" i="1"/>
  <c r="H11" i="1"/>
  <c r="I11" i="1"/>
  <c r="J11" i="1"/>
  <c r="K11" i="1"/>
  <c r="F99" i="1"/>
  <c r="G99" i="1"/>
  <c r="H99" i="1"/>
  <c r="I99" i="1"/>
  <c r="J99" i="1"/>
  <c r="K99" i="1"/>
  <c r="F97" i="1"/>
  <c r="G97" i="1"/>
  <c r="H97" i="1"/>
  <c r="I97" i="1"/>
  <c r="J97" i="1"/>
  <c r="K97" i="1"/>
  <c r="F100" i="1"/>
  <c r="G100" i="1"/>
  <c r="H100" i="1"/>
  <c r="I100" i="1"/>
  <c r="J100" i="1"/>
  <c r="K100" i="1"/>
  <c r="A77" i="1" l="1"/>
  <c r="F77" i="1"/>
  <c r="G77" i="1"/>
  <c r="H77" i="1"/>
  <c r="I77" i="1"/>
  <c r="J77" i="1"/>
  <c r="K77" i="1"/>
  <c r="A13" i="1"/>
  <c r="F13" i="1"/>
  <c r="G13" i="1"/>
  <c r="H13" i="1"/>
  <c r="I13" i="1"/>
  <c r="J13" i="1"/>
  <c r="K13" i="1"/>
  <c r="A50" i="1"/>
  <c r="F50" i="1"/>
  <c r="G50" i="1"/>
  <c r="H50" i="1"/>
  <c r="I50" i="1"/>
  <c r="J50" i="1"/>
  <c r="K50" i="1"/>
  <c r="K8" i="1" l="1"/>
  <c r="J8" i="1"/>
  <c r="I8" i="1"/>
  <c r="H8" i="1"/>
  <c r="G8" i="1"/>
  <c r="F8" i="1"/>
  <c r="A8" i="1"/>
  <c r="F113" i="1" l="1"/>
  <c r="G113" i="1"/>
  <c r="H113" i="1"/>
  <c r="I113" i="1"/>
  <c r="J113" i="1"/>
  <c r="K113" i="1"/>
  <c r="F70" i="1"/>
  <c r="G70" i="1"/>
  <c r="H70" i="1"/>
  <c r="I70" i="1"/>
  <c r="J70" i="1"/>
  <c r="K70" i="1"/>
  <c r="F95" i="1"/>
  <c r="G95" i="1"/>
  <c r="H95" i="1"/>
  <c r="I95" i="1"/>
  <c r="J95" i="1"/>
  <c r="K95" i="1"/>
  <c r="F110" i="1"/>
  <c r="G110" i="1"/>
  <c r="H110" i="1"/>
  <c r="I110" i="1"/>
  <c r="J110" i="1"/>
  <c r="K110" i="1"/>
  <c r="A110" i="1" l="1"/>
  <c r="A95" i="1"/>
  <c r="I2" i="16" l="1"/>
  <c r="A113" i="1" l="1"/>
  <c r="A70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<sst xmlns="http://schemas.openxmlformats.org/spreadsheetml/2006/main" count="13891" uniqueCount="2699">
  <si>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</si>
  <si>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</si>
  <si>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</si>
  <si>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</si>
  <si>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</si>
  <si>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</si>
  <si>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</si>
  <si>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</si>
  <si>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</si>
  <si>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</si>
  <si>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</si>
  <si>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</si>
  <si>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</si>
  <si>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</si>
  <si>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</si>
  <si>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</si>
  <si>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</si>
  <si>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</si>
  <si>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</si>
  <si>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</si>
  <si>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</si>
  <si>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</si>
  <si>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</si>
  <si>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</si>
  <si>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</si>
  <si>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</si>
  <si>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</si>
  <si>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</si>
  <si>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</si>
  <si>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</si>
  <si>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</si>
  <si>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</si>
  <si>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</si>
  <si>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</si>
  <si>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</si>
  <si>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</si>
  <si>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</si>
  <si>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</si>
  <si>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</si>
  <si>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</si>
  <si>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</si>
  <si>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</si>
  <si>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</si>
  <si>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</si>
  <si>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</si>
  <si>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</si>
  <si>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</si>
  <si>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</si>
  <si>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</si>
  <si>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</si>
  <si>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</si>
  <si>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</si>
  <si>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</si>
  <si>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</si>
  <si>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</si>
  <si>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</si>
  <si>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</si>
  <si>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</si>
  <si>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</si>
  <si>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</si>
  <si>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</si>
  <si>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</si>
  <si>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</si>
  <si>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</si>
  <si>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</si>
  <si>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</si>
  <si>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</si>
  <si>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</si>
  <si>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</si>
  <si>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</si>
  <si>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</si>
  <si>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</si>
  <si>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</si>
  <si>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</si>
  <si>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</si>
  <si>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</si>
  <si>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</si>
  <si>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</si>
  <si>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</si>
  <si>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</si>
  <si>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</si>
  <si>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</si>
  <si>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</si>
  <si>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</si>
  <si>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</si>
  <si>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</si>
  <si>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</si>
  <si>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</si>
  <si>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</si>
  <si>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</si>
  <si>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</si>
  <si>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</si>
  <si>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</si>
  <si>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</si>
  <si>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</si>
  <si>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</si>
  <si>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</si>
  <si>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</si>
  <si>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</si>
  <si>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</si>
  <si>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</si>
  <si>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</si>
  <si>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</si>
  <si>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</si>
  <si>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</si>
  <si>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</si>
  <si>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</si>
  <si>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</si>
  <si>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</si>
  <si>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</si>
  <si>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</si>
  <si>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</si>
  <si>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</si>
  <si>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</si>
  <si>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</si>
  <si>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</si>
  <si>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</si>
  <si>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</si>
  <si>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</si>
  <si>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</si>
  <si>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</si>
  <si>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</si>
  <si>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</si>
  <si>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</si>
  <si>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</si>
  <si>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</si>
  <si>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</si>
  <si>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</si>
  <si>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</si>
  <si>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</si>
  <si>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</si>
  <si>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</si>
  <si>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</si>
  <si>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</si>
  <si>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</si>
  <si>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</si>
  <si>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</si>
  <si>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</si>
  <si>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</si>
  <si>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</si>
  <si>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</si>
  <si>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</si>
  <si>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</si>
  <si>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</si>
  <si>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</si>
  <si>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</si>
  <si>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</si>
  <si>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</si>
  <si>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</si>
  <si>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</si>
  <si>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</si>
  <si>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</si>
  <si>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</si>
  <si>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</si>
  <si>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</si>
  <si>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</si>
  <si>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</si>
  <si>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</si>
  <si>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</si>
  <si>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</si>
  <si>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</si>
  <si>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</si>
  <si>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</si>
  <si>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</si>
  <si>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</si>
  <si>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</si>
  <si>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</si>
  <si>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</si>
  <si>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</si>
  <si>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</si>
  <si>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</si>
  <si>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</si>
  <si>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</si>
  <si>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</si>
  <si>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</si>
  <si>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</si>
  <si>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</si>
  <si>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</si>
  <si>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</si>
  <si>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</si>
  <si>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</si>
  <si>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</si>
  <si>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</si>
  <si>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</si>
  <si>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</si>
  <si>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</si>
  <si>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</si>
  <si>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</si>
  <si>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</si>
  <si>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</si>
  <si>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</si>
  <si>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</si>
  <si>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</si>
  <si>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</si>
  <si>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</si>
  <si>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</si>
  <si>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</si>
  <si>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</si>
  <si>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</si>
  <si>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</si>
  <si>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</si>
  <si>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</si>
  <si>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</si>
  <si>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</si>
  <si>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</si>
  <si>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</si>
  <si>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</si>
  <si>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</si>
  <si>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</si>
  <si>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</si>
  <si>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</si>
  <si>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</si>
  <si>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</si>
  <si>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</si>
  <si>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</si>
  <si>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</si>
  <si>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</si>
  <si>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</si>
  <si>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</si>
  <si>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</si>
  <si>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</si>
  <si>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</si>
  <si>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</si>
  <si>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</si>
  <si>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</si>
  <si>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</si>
  <si>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</si>
  <si>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</si>
  <si>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</si>
  <si>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</si>
  <si>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</si>
  <si>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</si>
  <si>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</si>
  <si>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</si>
  <si>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</si>
  <si>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</si>
  <si>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</si>
  <si>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</si>
  <si>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</si>
  <si>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</si>
  <si>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</si>
  <si>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</si>
  <si>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</si>
  <si>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</si>
  <si>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</si>
  <si>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</si>
  <si>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</si>
  <si>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</si>
  <si>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</si>
  <si>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</si>
  <si>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</si>
  <si>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</si>
  <si>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</si>
  <si>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</si>
  <si>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</si>
  <si>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</si>
  <si>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</si>
  <si>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</si>
  <si>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</si>
  <si>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</si>
  <si>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</si>
  <si>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</si>
  <si>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</si>
  <si>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</si>
  <si>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</si>
  <si>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</si>
  <si>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</si>
  <si>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</si>
  <si>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</si>
  <si>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</si>
  <si>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</si>
  <si>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</si>
  <si>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</si>
  <si>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</si>
  <si>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</si>
  <si>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</si>
  <si>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</si>
  <si>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</si>
  <si>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</si>
  <si>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</si>
  <si>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</si>
  <si>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</si>
  <si>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</si>
  <si>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</si>
  <si>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</si>
  <si>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</si>
  <si>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</si>
  <si>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</si>
  <si>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</si>
  <si>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</si>
  <si>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</si>
  <si>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</si>
  <si>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</si>
  <si>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</si>
  <si>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</si>
  <si>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</si>
  <si>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</si>
  <si>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</si>
  <si>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</si>
  <si>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</si>
  <si>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</si>
  <si>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</si>
  <si>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</si>
  <si>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</si>
  <si>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</si>
  <si>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</si>
  <si>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</si>
  <si>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</si>
  <si>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</si>
  <si>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</si>
  <si>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</si>
  <si>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</si>
  <si>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</si>
  <si>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</si>
  <si>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</si>
  <si>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</si>
  <si>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</si>
  <si>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</si>
  <si>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</si>
  <si>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</si>
  <si>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</si>
  <si>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</si>
  <si>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</si>
  <si>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</si>
  <si>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</si>
  <si>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</si>
  <si>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</si>
  <si>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</si>
  <si>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</si>
  <si>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</si>
  <si>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</si>
  <si>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</si>
  <si>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</si>
  <si>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</si>
  <si>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</si>
  <si>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</si>
  <si>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</si>
  <si>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</si>
  <si>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</si>
  <si>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</si>
  <si>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</si>
  <si>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</si>
  <si>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</si>
  <si>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</si>
  <si>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</si>
  <si>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</si>
  <si>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</si>
  <si>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</si>
  <si>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</si>
  <si>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</si>
  <si>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</si>
  <si>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</si>
  <si>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</si>
  <si>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</si>
  <si>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</si>
  <si>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</si>
  <si>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</si>
  <si>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</si>
  <si>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</si>
  <si>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</si>
  <si>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</si>
  <si>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</si>
  <si>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</si>
  <si>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</si>
  <si>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</si>
  <si>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</si>
  <si>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</si>
  <si>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</si>
  <si>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</si>
  <si>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</si>
  <si>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</si>
  <si>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</si>
  <si>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</si>
  <si>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</si>
  <si>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</si>
  <si>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</si>
  <si>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</si>
  <si>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</si>
  <si>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</si>
  <si>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</si>
  <si>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</si>
  <si>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</si>
  <si>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</si>
  <si>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</si>
  <si>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</si>
  <si>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</si>
  <si>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</si>
  <si>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</si>
  <si>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</si>
  <si>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</si>
  <si>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</si>
  <si>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</si>
  <si>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</si>
  <si>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</si>
  <si>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</si>
  <si>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</si>
  <si>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</si>
  <si>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</si>
  <si>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</si>
  <si>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</si>
  <si>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</si>
  <si>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</si>
  <si>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</si>
  <si>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</si>
  <si>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</si>
  <si>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</si>
  <si>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</si>
  <si>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</si>
  <si>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</si>
  <si>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</si>
  <si>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</si>
  <si>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</si>
  <si>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</si>
  <si>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</si>
  <si>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</si>
  <si>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</si>
  <si>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</si>
  <si>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</si>
  <si>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</si>
  <si>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</si>
  <si>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</si>
  <si>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</si>
  <si>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</si>
  <si>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</si>
  <si>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</si>
  <si>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</si>
  <si>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</si>
  <si>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</si>
  <si>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</si>
  <si>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</si>
  <si>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</si>
  <si>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</si>
  <si>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</si>
  <si>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</si>
  <si>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</si>
  <si>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</si>
  <si>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</si>
  <si>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</si>
  <si>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</si>
  <si>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</si>
  <si>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</si>
  <si>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</si>
  <si>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</si>
  <si>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</si>
  <si>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</si>
  <si>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</si>
  <si>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</si>
  <si>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</si>
  <si>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</si>
  <si>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</si>
  <si>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</si>
  <si>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</si>
  <si>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</si>
  <si>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</si>
  <si>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</si>
  <si>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</si>
  <si>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</si>
  <si>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</si>
  <si>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</si>
  <si>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</si>
  <si>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</si>
  <si>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</si>
  <si>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</si>
  <si>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</si>
  <si>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</si>
  <si>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</si>
  <si>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</si>
  <si>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</si>
  <si>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</si>
  <si>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</si>
  <si>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</si>
  <si>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</si>
  <si>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</si>
  <si>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</si>
  <si>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</si>
  <si>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</si>
  <si>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</si>
  <si>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</si>
  <si>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</si>
  <si>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</si>
  <si>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</si>
  <si>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</si>
  <si>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</si>
  <si>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</si>
  <si>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</si>
  <si>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</si>
  <si>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</si>
  <si>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</si>
  <si>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</si>
  <si>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</si>
  <si>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</si>
  <si>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</si>
  <si>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</si>
  <si>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</si>
  <si>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</si>
  <si>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</si>
  <si>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</si>
  <si>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</si>
  <si>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</si>
  <si>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</si>
  <si>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</si>
  <si>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</si>
  <si>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</si>
  <si>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</si>
  <si>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</si>
  <si>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</si>
  <si>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</si>
  <si>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</si>
  <si>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</si>
  <si>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</si>
  <si>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</si>
  <si>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</si>
  <si>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</si>
  <si>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</si>
  <si>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</si>
  <si>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</si>
  <si>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</si>
  <si>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</si>
  <si>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</si>
  <si>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</si>
  <si>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</si>
  <si>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</si>
  <si>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</si>
  <si>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</si>
  <si>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</si>
  <si>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</si>
  <si>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</si>
  <si>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</si>
  <si>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</si>
  <si>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</si>
  <si>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</si>
  <si>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</si>
  <si>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</si>
  <si>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</si>
  <si>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</si>
  <si>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</si>
  <si>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</si>
  <si>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</si>
  <si>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</si>
  <si>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</si>
  <si>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</si>
  <si>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</si>
  <si>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</si>
  <si>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</si>
  <si>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</si>
  <si>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</si>
  <si>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</si>
  <si>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</si>
  <si>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</si>
  <si>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</si>
  <si>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</si>
  <si>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</si>
  <si>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</si>
  <si>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</si>
  <si>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</si>
  <si>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</si>
  <si>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</si>
  <si>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</si>
  <si>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</si>
  <si>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</si>
  <si>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</si>
  <si>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</si>
  <si>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</si>
  <si>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</si>
  <si>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</si>
  <si>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</si>
  <si>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</si>
  <si>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</si>
  <si>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</si>
  <si>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</si>
  <si>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</si>
  <si>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</si>
  <si>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</si>
  <si>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</si>
  <si>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</si>
  <si>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</si>
  <si>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</si>
  <si>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</si>
  <si>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</si>
  <si>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</si>
  <si>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</si>
  <si>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</si>
  <si>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</si>
  <si>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</si>
  <si>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</si>
  <si>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</si>
  <si>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</si>
  <si>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</si>
  <si>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</si>
  <si>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</si>
  <si>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</si>
  <si>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</si>
  <si>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</si>
  <si>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</si>
  <si>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</si>
  <si>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</si>
  <si>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</si>
  <si>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</si>
  <si>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</si>
  <si>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</si>
  <si>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</si>
  <si>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</si>
  <si>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</si>
  <si>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</si>
  <si>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</si>
  <si>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</si>
  <si>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</si>
  <si>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</si>
  <si>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</si>
  <si>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</si>
  <si>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</si>
  <si>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</si>
  <si>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</si>
  <si>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</si>
  <si>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</si>
  <si>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</si>
  <si>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</si>
  <si>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</si>
  <si>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</si>
  <si>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</si>
  <si>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</si>
  <si>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</si>
  <si>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</si>
  <si>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</si>
  <si>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</si>
  <si>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</si>
  <si>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</si>
  <si>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</si>
  <si>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</si>
  <si>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</si>
  <si>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</si>
  <si>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</si>
  <si>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</si>
  <si>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</si>
  <si>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</si>
  <si>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</si>
  <si>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</si>
  <si>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</si>
  <si>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</si>
  <si>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</si>
  <si>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</si>
  <si>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</si>
  <si>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</si>
  <si>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</si>
  <si>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</si>
  <si>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</si>
  <si>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</si>
  <si>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</si>
  <si>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</si>
  <si>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</si>
  <si>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</si>
  <si>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</si>
  <si>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</si>
  <si>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</si>
  <si>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</si>
  <si>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</si>
  <si>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</si>
  <si>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</si>
  <si>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</si>
  <si>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</si>
  <si>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</si>
  <si>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</si>
  <si>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</si>
  <si>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</si>
  <si>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</si>
  <si>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</si>
  <si>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</si>
  <si>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</si>
  <si>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</si>
  <si>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</si>
  <si>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</si>
  <si>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</si>
  <si>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</si>
  <si>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</si>
  <si>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</si>
  <si>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</si>
  <si>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</si>
  <si>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</si>
  <si>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</si>
  <si>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</si>
  <si>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</si>
  <si>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</si>
  <si>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</si>
  <si>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</si>
  <si>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</si>
  <si>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</si>
  <si>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</si>
  <si>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</si>
  <si>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</si>
  <si>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</si>
  <si>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</si>
  <si>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</si>
  <si>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</si>
  <si>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</si>
  <si>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</si>
  <si>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</si>
  <si>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</si>
  <si>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</si>
  <si>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</si>
  <si>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</si>
  <si>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</si>
  <si>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</si>
  <si>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</si>
  <si>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</si>
  <si>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</si>
  <si>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</si>
  <si>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</si>
  <si>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</si>
  <si>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</si>
  <si>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</si>
  <si>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</si>
  <si>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</si>
  <si>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</si>
  <si>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</si>
  <si>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</si>
  <si>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</si>
  <si>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</si>
  <si>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</si>
  <si>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</si>
  <si>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</si>
  <si>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</si>
  <si>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</si>
  <si>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</si>
  <si>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</si>
  <si>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</si>
  <si>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</si>
  <si>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</si>
  <si>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</si>
  <si>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</si>
  <si>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</si>
  <si>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</si>
  <si>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</si>
  <si>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</si>
  <si>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</si>
  <si>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</si>
  <si>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</si>
  <si>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</si>
  <si>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</si>
  <si>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</si>
  <si>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</si>
  <si>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</si>
  <si>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</si>
  <si>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</si>
  <si>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</si>
  <si>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</si>
  <si>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</si>
  <si>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</si>
  <si>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</si>
  <si>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</si>
  <si>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</si>
  <si>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</si>
  <si>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</si>
  <si>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</si>
  <si>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</si>
  <si>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</si>
  <si>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</si>
  <si>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</si>
  <si>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</si>
  <si>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</si>
  <si>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</si>
  <si>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</si>
  <si>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</si>
  <si>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</si>
  <si>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</si>
  <si>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</si>
  <si>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</si>
  <si>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</si>
  <si>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</si>
  <si>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</si>
  <si>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</si>
  <si>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</si>
  <si>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</si>
  <si>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</si>
  <si>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</si>
  <si>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</si>
  <si>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</si>
  <si>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</si>
  <si>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</si>
  <si>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</si>
  <si>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</si>
  <si>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</si>
  <si>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</si>
  <si>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</si>
  <si>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</si>
  <si>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</si>
  <si>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</si>
  <si>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</si>
  <si>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</si>
  <si>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</si>
  <si>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</si>
  <si>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</si>
  <si>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</si>
  <si>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</si>
  <si>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</si>
  <si>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</si>
  <si>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</si>
  <si>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</si>
  <si>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</si>
  <si>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</si>
  <si>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</si>
  <si>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</si>
  <si>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</si>
  <si>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</si>
  <si>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</si>
  <si>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</si>
  <si>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</si>
  <si>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</si>
  <si>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</si>
  <si>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</si>
  <si>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</si>
  <si>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</si>
  <si>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</si>
  <si>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</si>
  <si>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</si>
  <si>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</si>
  <si>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</si>
  <si>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</si>
  <si>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</si>
  <si>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</si>
  <si>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</si>
  <si>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</si>
  <si>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</si>
  <si>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</si>
  <si>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</si>
  <si>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</si>
  <si>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</si>
  <si>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</si>
  <si>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</si>
  <si>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</si>
  <si>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</si>
  <si>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</si>
  <si>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</si>
  <si>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</si>
  <si>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</si>
  <si>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</si>
  <si>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</si>
  <si>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</si>
  <si>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</si>
  <si>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</si>
  <si>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</si>
  <si>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</si>
  <si>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</si>
  <si>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</si>
  <si>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</si>
  <si>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</si>
  <si>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</si>
  <si>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</si>
  <si>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</si>
  <si>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</si>
  <si>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</si>
  <si>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</si>
  <si>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</si>
  <si>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</si>
  <si>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</si>
  <si>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</si>
  <si>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</si>
  <si>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</si>
  <si>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</si>
  <si>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</si>
  <si>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</si>
  <si>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</si>
  <si>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</si>
  <si>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</si>
  <si>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</si>
  <si>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</si>
  <si>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</si>
  <si>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</si>
  <si>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</si>
  <si>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</si>
  <si>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</si>
  <si>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</si>
  <si>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</si>
  <si>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</si>
  <si>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</si>
  <si>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</si>
  <si>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</si>
  <si>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</si>
  <si>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</si>
  <si>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</si>
  <si>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</si>
  <si>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</si>
  <si>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</si>
  <si>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</si>
  <si>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</si>
  <si>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</si>
  <si>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</si>
  <si>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</si>
  <si>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</si>
  <si>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</si>
  <si>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</si>
  <si>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</si>
  <si>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</si>
  <si>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</si>
  <si>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</si>
  <si>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</si>
  <si>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</si>
  <si>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</si>
  <si>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</si>
  <si>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</si>
  <si>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</si>
  <si>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</si>
  <si>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</si>
  <si>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</si>
  <si>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</si>
  <si>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</si>
  <si>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</si>
  <si>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</si>
  <si>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</si>
  <si>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</si>
  <si>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</si>
  <si>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</si>
  <si>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</si>
  <si>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</si>
  <si>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</si>
  <si>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</si>
  <si>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</si>
  <si>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</si>
  <si>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</si>
  <si>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</si>
  <si>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</si>
  <si>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</si>
  <si>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</si>
  <si>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</si>
  <si>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</si>
  <si>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</si>
  <si>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</si>
  <si>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</si>
  <si>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</si>
  <si>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</si>
  <si>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</si>
  <si>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</si>
  <si>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</si>
  <si>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</si>
  <si>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</si>
  <si>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</si>
  <si>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</si>
  <si>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</si>
  <si>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</si>
  <si>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</si>
  <si>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</si>
  <si>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</si>
  <si>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</si>
  <si>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</si>
  <si>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</si>
  <si>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</si>
  <si>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</si>
  <si>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</si>
  <si>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</si>
  <si>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</si>
  <si>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</si>
  <si>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</si>
  <si>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</si>
  <si>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</si>
  <si>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</si>
  <si>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</si>
  <si>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</si>
  <si>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</si>
  <si>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</si>
  <si>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</si>
  <si>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</si>
  <si>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</si>
  <si>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</si>
  <si>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</si>
  <si>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</si>
  <si>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</si>
  <si>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</si>
  <si>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</si>
  <si>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</si>
  <si>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</si>
  <si>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</si>
  <si>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</si>
  <si>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</si>
  <si>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</si>
  <si>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</si>
  <si>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</si>
  <si>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</si>
  <si>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</si>
  <si>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</si>
  <si>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</si>
  <si>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</si>
  <si>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</si>
  <si>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</si>
  <si>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</si>
  <si>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</si>
  <si>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</si>
  <si>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</si>
  <si>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</si>
  <si>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</si>
  <si>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</si>
  <si>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</si>
  <si>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</si>
  <si>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</si>
  <si>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</si>
  <si>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</si>
  <si>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</si>
  <si>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</si>
  <si>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</si>
  <si>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</si>
  <si>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</si>
  <si>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</si>
  <si>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</si>
  <si>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</si>
  <si>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</si>
  <si>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</si>
  <si>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</si>
  <si>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</si>
  <si>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</si>
  <si>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</si>
  <si>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</si>
  <si>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</si>
  <si>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</si>
  <si>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</si>
  <si>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</si>
  <si>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</si>
  <si>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</si>
  <si>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</si>
  <si>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</si>
  <si>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</si>
  <si>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</si>
  <si>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</si>
  <si>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</si>
  <si>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</si>
  <si>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</si>
  <si>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</si>
  <si>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</si>
  <si>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</si>
  <si>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</si>
  <si>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</si>
  <si>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</si>
  <si>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</si>
  <si>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</si>
  <si>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</si>
  <si>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</si>
  <si>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</si>
  <si>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</si>
  <si>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</si>
  <si>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</si>
  <si>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</si>
  <si>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</si>
  <si>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</si>
  <si>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</si>
  <si>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</si>
  <si>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</si>
  <si>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</si>
  <si>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</si>
  <si>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</si>
  <si>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</si>
  <si>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</si>
  <si>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</si>
  <si>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</si>
  <si>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</si>
  <si>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</si>
  <si>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</si>
  <si>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</si>
  <si>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</si>
  <si>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</si>
  <si>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</si>
  <si>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</si>
  <si>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</si>
  <si>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</si>
  <si>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</si>
  <si>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</si>
  <si>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</si>
  <si>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</si>
  <si>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</si>
  <si>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</si>
  <si>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</si>
  <si>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</si>
  <si>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</si>
  <si>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</si>
  <si>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</si>
  <si>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</si>
  <si>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</si>
  <si>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</si>
  <si>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</si>
  <si>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</si>
  <si>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</si>
  <si>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</si>
  <si>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</si>
  <si>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</si>
  <si>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</si>
  <si>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</si>
  <si>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</si>
  <si>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</si>
  <si>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</si>
  <si>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</si>
  <si>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</si>
  <si>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</si>
  <si>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</si>
  <si>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</si>
  <si>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</si>
  <si>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</si>
  <si>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</si>
  <si>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</si>
  <si>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</si>
  <si>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</si>
  <si>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</si>
  <si>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</si>
  <si>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</si>
  <si>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</si>
  <si>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</si>
  <si>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</si>
  <si>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</si>
  <si>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</si>
  <si>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</si>
  <si>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</si>
  <si>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</si>
  <si>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</si>
  <si>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</si>
  <si>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</si>
  <si>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</si>
  <si>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</si>
  <si>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</si>
  <si>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</si>
  <si>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</si>
  <si>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</si>
  <si>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</si>
  <si>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</si>
  <si>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</si>
  <si>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</si>
  <si>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</si>
  <si>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</si>
  <si>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</si>
  <si>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</si>
  <si>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</si>
  <si>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</si>
  <si>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</si>
  <si>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</si>
  <si>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</si>
  <si>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</si>
  <si>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</si>
  <si>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</si>
  <si>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</si>
  <si>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</si>
  <si>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</si>
  <si>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</si>
  <si>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</si>
  <si>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</si>
  <si>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</si>
  <si>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</si>
  <si>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</si>
  <si>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</si>
  <si>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</si>
  <si>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</si>
  <si>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</si>
  <si>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</si>
  <si>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</si>
  <si>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</si>
  <si>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</si>
  <si>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</si>
  <si>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</si>
  <si>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</si>
  <si>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</si>
  <si>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</si>
  <si>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</si>
  <si>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</si>
  <si>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</si>
  <si>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</si>
  <si>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</si>
  <si>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</si>
  <si>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</si>
  <si>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</si>
  <si>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</si>
  <si>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</si>
  <si>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</si>
  <si>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</si>
  <si>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</si>
  <si>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</si>
  <si>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</si>
  <si>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</si>
  <si>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</si>
  <si>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</si>
  <si>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</si>
  <si>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</si>
  <si>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</si>
  <si>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</si>
  <si>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</si>
  <si>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</si>
  <si>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</si>
  <si>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</si>
  <si>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</si>
  <si>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</si>
  <si>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</si>
  <si>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</si>
  <si>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</si>
  <si>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</si>
  <si>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</si>
  <si>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</si>
  <si>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</si>
  <si>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</si>
  <si>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</si>
  <si>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</si>
  <si>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</si>
  <si>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</si>
  <si>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</si>
  <si>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</si>
  <si>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</si>
  <si>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</si>
  <si>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</si>
  <si>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</si>
  <si>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</si>
  <si>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</si>
  <si>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</si>
  <si>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</si>
  <si>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</si>
  <si>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</si>
  <si>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</si>
  <si>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</si>
  <si>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</si>
  <si>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</si>
  <si>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</si>
  <si>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</si>
  <si>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</si>
  <si>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</si>
  <si>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</si>
  <si>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</si>
  <si>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</si>
  <si>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</si>
  <si>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</si>
  <si>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</si>
  <si>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</si>
  <si>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</si>
  <si>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</si>
  <si>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</si>
  <si>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</si>
  <si>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</si>
  <si>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</si>
  <si>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</si>
  <si>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</si>
  <si>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</si>
  <si>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</si>
  <si>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</si>
  <si>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</si>
  <si>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</si>
  <si>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</si>
  <si>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</si>
  <si>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</si>
  <si>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</si>
  <si>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</si>
  <si>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</si>
  <si>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</si>
  <si>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</si>
  <si>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</si>
  <si>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</si>
  <si>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</si>
  <si>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</si>
  <si>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</si>
  <si>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</si>
  <si>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</si>
  <si>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</si>
  <si>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</si>
  <si>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</si>
  <si>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</si>
  <si>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</si>
  <si>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</si>
  <si>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</si>
  <si>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</si>
  <si>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</si>
  <si>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</si>
  <si>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</si>
  <si>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</si>
  <si>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</si>
  <si>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</si>
  <si>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</si>
  <si>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</si>
  <si>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</si>
  <si>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</si>
  <si>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</si>
  <si>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</si>
  <si>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</si>
  <si>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</si>
  <si>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</si>
  <si>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</si>
  <si>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</si>
  <si>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</si>
  <si>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</si>
  <si>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</si>
  <si>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</si>
  <si>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</si>
  <si>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</si>
  <si>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</si>
  <si>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</si>
  <si>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</si>
  <si>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</si>
  <si>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</si>
  <si>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</si>
  <si>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</si>
  <si>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</si>
  <si>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</si>
  <si>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</si>
  <si>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</si>
  <si>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</si>
  <si>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</si>
  <si>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</si>
  <si>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</si>
  <si>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</si>
  <si>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</si>
  <si>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</si>
  <si>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</si>
  <si>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</si>
  <si>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</si>
  <si>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</si>
  <si>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</si>
  <si>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</si>
  <si>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</si>
  <si>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</si>
  <si>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</si>
  <si>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</si>
  <si>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</si>
  <si>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</si>
  <si>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</si>
  <si>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</si>
  <si>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</si>
  <si>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</si>
  <si>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</si>
  <si>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</si>
  <si>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</si>
  <si>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</si>
  <si>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</si>
  <si>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</si>
  <si>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</si>
  <si>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</si>
  <si>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</si>
  <si>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</si>
  <si>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</si>
  <si>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</si>
  <si>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</si>
  <si>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</si>
  <si>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</si>
  <si>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</si>
  <si>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</si>
  <si>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</si>
  <si>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</si>
  <si>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</si>
  <si>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</si>
  <si>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</si>
  <si>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</si>
  <si>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</si>
  <si>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</si>
  <si>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</si>
  <si>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</si>
  <si>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</si>
  <si>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</si>
  <si>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</si>
  <si>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</si>
  <si>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</si>
  <si>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</si>
  <si>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</si>
  <si>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</si>
  <si>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</si>
  <si>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</si>
  <si>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</si>
  <si>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</si>
  <si>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</si>
  <si>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</si>
  <si>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</si>
  <si>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</si>
  <si>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</si>
  <si>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</si>
  <si>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</si>
  <si>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</si>
  <si>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</si>
  <si>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</si>
  <si>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</si>
  <si>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</si>
  <si>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</si>
  <si>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</si>
  <si>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</si>
  <si>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</si>
  <si>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</si>
  <si>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</si>
  <si>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</si>
  <si>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</si>
  <si>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</si>
  <si>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</si>
  <si>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</si>
  <si>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</si>
  <si>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</si>
  <si>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</si>
  <si>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</si>
  <si>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</si>
  <si>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</si>
  <si>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</si>
  <si>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</si>
  <si>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</si>
  <si>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</si>
  <si>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</si>
  <si>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</si>
  <si>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</si>
  <si>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</si>
  <si>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</si>
  <si>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</si>
  <si>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</si>
  <si>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</si>
  <si>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</si>
  <si>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</si>
  <si>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</si>
  <si>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</si>
  <si>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</si>
  <si>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</si>
  <si>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</si>
  <si>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</si>
  <si>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</si>
  <si>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</si>
  <si>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</si>
  <si>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</si>
  <si>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</si>
  <si>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</si>
  <si>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</si>
  <si>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</si>
  <si>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</si>
  <si>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</si>
  <si>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</si>
  <si>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</si>
  <si>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</si>
  <si>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</si>
  <si>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</si>
  <si>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</si>
  <si>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</si>
  <si>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</si>
  <si>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</si>
  <si>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</si>
  <si>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</si>
  <si>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</si>
  <si>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</si>
  <si>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</si>
  <si>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</si>
  <si>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</si>
  <si>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</si>
  <si>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</si>
  <si>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</si>
  <si>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</si>
  <si>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</si>
  <si>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</si>
  <si>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</si>
  <si>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</si>
  <si>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</si>
  <si>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</si>
  <si>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</si>
  <si>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</si>
  <si>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</si>
  <si>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</si>
  <si>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</si>
  <si>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</si>
  <si>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</si>
  <si>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</si>
  <si>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</si>
  <si>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</si>
  <si>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</si>
  <si>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</si>
  <si>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</si>
  <si>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</si>
  <si>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</si>
  <si>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</si>
  <si>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</si>
  <si>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</si>
  <si>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</si>
  <si>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</si>
  <si>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</si>
  <si>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</si>
  <si>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</si>
  <si>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</si>
  <si>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</si>
  <si>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</si>
  <si>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</si>
  <si>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</si>
  <si>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</si>
  <si>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</si>
  <si>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</si>
  <si>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</si>
  <si>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</si>
  <si>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</si>
  <si>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</si>
  <si>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</si>
  <si>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</si>
  <si>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</si>
  <si>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</si>
  <si>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</si>
  <si>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</si>
  <si>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</si>
  <si>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</si>
  <si>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</si>
  <si>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</si>
  <si>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</si>
  <si>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</si>
  <si>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</si>
  <si>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</si>
  <si>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</si>
  <si>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</si>
  <si>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</si>
  <si>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</si>
  <si>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</si>
  <si>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</si>
  <si>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</si>
  <si>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</si>
  <si>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</si>
  <si>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</si>
  <si>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</si>
  <si>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</si>
  <si>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</si>
  <si>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</si>
  <si>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</si>
  <si>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</si>
  <si>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</si>
  <si>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</si>
  <si>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</si>
  <si>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</si>
  <si>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</si>
  <si>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</si>
  <si>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</si>
  <si>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</si>
  <si>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</si>
  <si>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</si>
  <si>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</si>
  <si>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</si>
  <si>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</si>
  <si>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</si>
  <si>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</si>
  <si>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</si>
  <si>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</si>
  <si>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</si>
  <si>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</si>
  <si>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</si>
  <si>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</si>
  <si>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</si>
  <si>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</si>
  <si>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</si>
  <si>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</si>
  <si>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</si>
  <si>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</si>
  <si>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</si>
  <si>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</si>
  <si>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</si>
  <si>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</si>
  <si>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</si>
  <si>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</si>
  <si>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</si>
  <si>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</si>
  <si>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</si>
  <si>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</si>
  <si>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</si>
  <si>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</si>
  <si>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</si>
  <si>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</si>
  <si>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</si>
  <si>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</si>
  <si>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</si>
  <si>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</si>
  <si>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</si>
  <si>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</si>
  <si>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</si>
  <si>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</si>
  <si>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</si>
  <si>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</si>
  <si>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</si>
  <si>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</si>
  <si>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</si>
  <si>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</si>
  <si>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</si>
  <si>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</si>
  <si>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</si>
  <si>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</si>
  <si>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</si>
  <si>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</si>
  <si>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</si>
  <si>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</si>
  <si>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</si>
  <si>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</si>
  <si>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</si>
  <si>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</si>
  <si>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</si>
  <si>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</si>
  <si>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</si>
  <si>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</si>
  <si>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</si>
  <si>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</si>
  <si>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</si>
  <si>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</si>
  <si>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</si>
  <si>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</si>
  <si>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</si>
  <si>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</si>
  <si>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</si>
  <si>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</si>
  <si>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</si>
  <si>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</si>
  <si>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</si>
  <si>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</si>
  <si>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</si>
  <si>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</si>
  <si>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</si>
  <si>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</si>
  <si>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</si>
  <si>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</si>
  <si>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</si>
  <si>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</si>
  <si>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</si>
  <si>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</si>
  <si>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</si>
  <si>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</si>
  <si>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</si>
  <si>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</si>
  <si>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</si>
  <si>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</si>
  <si>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</si>
  <si>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</si>
  <si>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</si>
  <si>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</si>
  <si>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</si>
  <si>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</si>
  <si>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</si>
  <si>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</si>
  <si>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</si>
  <si>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</si>
  <si>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</si>
  <si>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</si>
  <si>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</si>
  <si>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</si>
  <si>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</si>
  <si>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</si>
  <si>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</si>
  <si>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</si>
  <si>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</si>
  <si>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</si>
  <si>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</si>
  <si>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</si>
  <si>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</si>
  <si>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</si>
  <si>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</si>
  <si>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</si>
  <si>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</si>
  <si>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</si>
  <si>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</si>
  <si>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</si>
  <si>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</si>
  <si>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</si>
  <si>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</si>
  <si>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</si>
  <si>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</si>
  <si>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</si>
  <si>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</si>
  <si>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</si>
  <si>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</si>
  <si>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</si>
  <si>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</si>
  <si>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</si>
  <si>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</si>
  <si>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</si>
  <si>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</si>
  <si>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</si>
  <si>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</si>
  <si>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</si>
  <si>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</si>
  <si>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</si>
  <si>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</si>
  <si>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</si>
  <si>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</si>
  <si>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</si>
  <si>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</si>
  <si>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</si>
  <si>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</si>
  <si>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</si>
  <si>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</si>
  <si>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</si>
  <si>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</si>
  <si>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</si>
  <si>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</si>
  <si>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</si>
  <si>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</si>
  <si>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</si>
  <si>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</si>
  <si>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</si>
  <si>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</si>
  <si>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</si>
  <si>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</si>
  <si>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</si>
  <si>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</si>
  <si>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</si>
  <si>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</si>
  <si>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</si>
  <si>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</si>
  <si>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</si>
  <si>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</si>
  <si>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</si>
  <si>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</si>
  <si>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</si>
  <si>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</si>
  <si>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</si>
  <si>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</si>
  <si>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</si>
  <si>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</si>
  <si>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</si>
  <si>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</si>
  <si>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</si>
  <si>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</si>
  <si>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</si>
  <si>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</si>
  <si>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</si>
  <si>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</si>
  <si>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</si>
  <si>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</si>
  <si>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</si>
  <si>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</si>
  <si>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</si>
  <si>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</si>
  <si>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</si>
  <si>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</si>
  <si>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</si>
  <si>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</si>
  <si>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</si>
  <si>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</si>
  <si>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</si>
  <si>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</si>
  <si>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</si>
  <si>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</si>
  <si>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</si>
  <si>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</si>
  <si>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</si>
  <si>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</si>
  <si>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</si>
  <si>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</si>
  <si>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</si>
  <si>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</si>
  <si>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</si>
  <si>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</si>
  <si>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</si>
  <si>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</si>
  <si>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</si>
  <si>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</si>
  <si>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</si>
  <si>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</si>
  <si>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</si>
  <si>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</si>
  <si>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</si>
  <si>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</si>
  <si>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</si>
  <si>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</si>
  <si>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</si>
  <si>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</si>
  <si>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</si>
  <si>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</si>
  <si>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</si>
  <si>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</si>
  <si>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</si>
  <si>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</si>
  <si>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</si>
  <si>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</si>
  <si>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</si>
  <si>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</si>
  <si>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</si>
  <si>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</si>
  <si>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</si>
  <si>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</si>
  <si>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</si>
  <si>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</si>
  <si>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</si>
  <si>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</si>
  <si>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</si>
  <si>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</si>
  <si>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</si>
  <si>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</si>
  <si>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</si>
  <si>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</si>
  <si>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</si>
  <si>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</si>
  <si>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</si>
  <si>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</si>
  <si>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</si>
  <si>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</si>
  <si>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</si>
  <si>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</si>
  <si>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</si>
  <si>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</si>
  <si>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</si>
  <si>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</si>
  <si>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</si>
  <si>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</si>
  <si>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</si>
  <si>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</si>
  <si>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</si>
  <si>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</si>
  <si>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</si>
  <si>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</si>
  <si>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</si>
  <si>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</si>
  <si>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</si>
  <si>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</si>
  <si>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</si>
  <si>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</si>
  <si>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</si>
  <si>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</si>
  <si>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</si>
  <si>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</si>
  <si>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</si>
  <si>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</si>
  <si>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</si>
  <si>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</si>
  <si>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</si>
  <si>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</si>
  <si>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</si>
  <si>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</si>
  <si>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</si>
  <si>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</si>
  <si>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</si>
  <si>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</si>
  <si>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</si>
  <si>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</si>
  <si>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</si>
  <si>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</si>
  <si>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</si>
  <si>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</si>
  <si>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</si>
  <si>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</si>
  <si>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</si>
  <si>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</si>
  <si>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</si>
  <si>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</si>
  <si>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</si>
  <si>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</si>
  <si>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</si>
  <si>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</si>
  <si>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</si>
  <si>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</si>
  <si>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</si>
  <si>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</si>
  <si>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</si>
  <si>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</si>
  <si>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</si>
  <si>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</si>
  <si>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</si>
  <si>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</si>
  <si>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</si>
  <si>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</si>
  <si>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</si>
  <si>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</si>
  <si>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</si>
  <si>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</si>
  <si>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</si>
  <si>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</si>
  <si>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</si>
  <si>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</si>
  <si>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</si>
  <si>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</si>
  <si>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</si>
  <si>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</si>
  <si>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</si>
  <si>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</si>
  <si>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</si>
  <si>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</si>
  <si>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</si>
  <si>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</si>
  <si>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</si>
  <si>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</si>
  <si>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</si>
  <si>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</si>
  <si>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</si>
  <si>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</si>
  <si>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</si>
  <si>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</si>
  <si>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</si>
  <si>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</si>
  <si>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</si>
  <si>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</si>
  <si>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</si>
  <si>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</si>
  <si>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</si>
  <si>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</si>
  <si>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</si>
  <si>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</si>
  <si>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</si>
  <si>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</si>
  <si>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</si>
  <si>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</si>
  <si>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</si>
  <si>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</si>
  <si>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</si>
  <si>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</si>
  <si>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</si>
  <si>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</si>
  <si>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</si>
  <si>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</si>
  <si>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</si>
  <si>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</si>
  <si>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</si>
  <si>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</si>
  <si>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</si>
  <si>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</si>
  <si>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</si>
  <si>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</si>
  <si>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</si>
  <si>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</si>
  <si>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</si>
  <si>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</si>
  <si>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</si>
  <si>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</si>
  <si>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</si>
  <si>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</si>
  <si>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</si>
  <si>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</si>
  <si>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</si>
  <si>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</si>
  <si>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</si>
  <si>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</si>
  <si>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</si>
  <si>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</si>
  <si>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</si>
  <si>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</si>
  <si>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</si>
  <si>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</si>
  <si>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</si>
  <si>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</si>
  <si>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</si>
  <si>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</si>
  <si>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</si>
  <si>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</si>
  <si>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</si>
  <si>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</si>
  <si>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</si>
  <si>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</si>
  <si>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</si>
  <si>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</si>
  <si>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</si>
  <si>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</si>
  <si>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</si>
  <si>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</si>
  <si>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</si>
  <si>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</si>
  <si>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</si>
  <si>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</si>
  <si>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</si>
  <si>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</si>
  <si>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</si>
  <si>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</si>
  <si>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</si>
  <si>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</si>
  <si>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</si>
  <si>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</si>
  <si>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</si>
  <si>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</si>
  <si>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</si>
  <si>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</si>
  <si>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</si>
  <si>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</si>
  <si>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</si>
  <si>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</si>
  <si>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</si>
  <si>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</si>
  <si>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</si>
  <si>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</si>
  <si>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</si>
  <si>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</si>
  <si>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</si>
  <si>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</si>
  <si>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</si>
  <si>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</si>
  <si>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</si>
  <si>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</si>
  <si>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</si>
  <si>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</si>
  <si>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</si>
  <si>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</si>
  <si>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</si>
  <si>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</si>
  <si>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</si>
  <si>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</si>
  <si>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</si>
  <si>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</si>
  <si>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</si>
  <si>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</si>
  <si>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</si>
  <si>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</si>
  <si>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</si>
  <si>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</si>
  <si>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</si>
  <si>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</si>
  <si>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</si>
  <si>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</si>
  <si>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</si>
  <si>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</si>
  <si>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</si>
  <si>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</si>
  <si>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</si>
  <si>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</si>
  <si>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</si>
  <si>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</si>
  <si>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</si>
  <si>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</si>
  <si>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</si>
  <si>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</si>
  <si>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</si>
  <si>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</si>
  <si>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</si>
  <si>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</si>
  <si>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</si>
  <si>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</si>
  <si>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</si>
  <si>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</si>
  <si>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</si>
  <si>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</si>
  <si>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</si>
  <si>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</si>
  <si>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</si>
  <si>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</si>
  <si>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</si>
  <si>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</si>
  <si>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</si>
  <si>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</si>
  <si>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</si>
  <si>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</si>
  <si>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</si>
  <si>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</si>
  <si>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</si>
  <si>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</si>
  <si>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</si>
  <si>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</si>
  <si>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</si>
  <si>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</si>
  <si>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</si>
  <si>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</si>
  <si>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</si>
  <si>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</si>
  <si>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</si>
  <si>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</si>
  <si>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</si>
  <si>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</si>
  <si>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</si>
  <si>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</si>
  <si>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</si>
  <si>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</si>
  <si>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</si>
  <si>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</si>
  <si>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</si>
  <si>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</si>
  <si>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</si>
  <si>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</si>
  <si>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</si>
  <si>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</si>
  <si>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</si>
  <si>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</si>
  <si>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</si>
  <si>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</si>
  <si>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</si>
  <si>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</si>
  <si>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</si>
  <si>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</si>
  <si>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</si>
  <si>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</si>
  <si>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</si>
  <si>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</si>
  <si>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</si>
  <si>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</si>
  <si>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</si>
  <si>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</si>
  <si>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</si>
  <si>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</si>
  <si>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</si>
  <si>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</si>
  <si>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</si>
  <si>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</si>
  <si>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</si>
  <si>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</si>
  <si>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</si>
  <si>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</si>
  <si>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</si>
  <si>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</si>
  <si>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</si>
  <si>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</si>
  <si>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</si>
  <si>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</si>
  <si>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</si>
  <si>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</si>
  <si>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</si>
  <si>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</si>
  <si>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</si>
  <si>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</si>
  <si>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</si>
  <si>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</si>
  <si>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</si>
  <si>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</si>
  <si>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</si>
  <si>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</si>
  <si>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</si>
  <si>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</si>
  <si>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</si>
  <si>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</si>
  <si>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</si>
  <si>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</si>
  <si>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</si>
  <si>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</si>
  <si>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</si>
  <si>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</si>
  <si>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</si>
  <si>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</si>
  <si>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</si>
  <si>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</si>
  <si>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</si>
  <si>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</si>
  <si>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</si>
  <si>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</si>
  <si>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</si>
  <si>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</si>
  <si>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</si>
  <si>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</si>
  <si>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</si>
  <si>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</si>
  <si>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</si>
  <si>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</si>
  <si>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</si>
  <si>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</si>
  <si>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</si>
  <si>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</si>
  <si>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</si>
  <si>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</si>
  <si>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</si>
  <si>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</si>
  <si>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</si>
  <si>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</si>
  <si>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</si>
  <si>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</si>
  <si>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</si>
  <si>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</si>
  <si>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</si>
  <si>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</si>
  <si>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</si>
  <si>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</si>
  <si>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</si>
  <si>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</si>
  <si>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</si>
  <si>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</si>
  <si>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</si>
  <si>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</si>
  <si>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</si>
  <si>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</si>
  <si>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</si>
  <si>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</si>
  <si>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</si>
  <si>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</si>
  <si>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</si>
  <si>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</si>
  <si>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</si>
  <si>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</si>
  <si>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</si>
  <si>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</si>
  <si>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</si>
  <si>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</si>
  <si>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</si>
  <si>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</si>
  <si>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</si>
  <si>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</si>
  <si>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</si>
  <si>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</si>
  <si>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</si>
  <si>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</si>
  <si>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</si>
  <si>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</si>
  <si>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</si>
  <si>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</si>
  <si>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</si>
  <si>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</si>
  <si>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</si>
  <si>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</si>
  <si>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</si>
  <si>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</si>
  <si>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</si>
  <si>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</si>
  <si>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</si>
  <si>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</si>
  <si>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</si>
  <si>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</si>
  <si>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</si>
  <si>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</si>
  <si>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</si>
  <si>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</si>
  <si>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</si>
  <si>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</si>
  <si>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</si>
  <si>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</si>
  <si>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</si>
  <si>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</si>
  <si>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</si>
  <si>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</si>
  <si>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</si>
  <si>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</si>
  <si>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</si>
  <si>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</si>
  <si>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</si>
  <si>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</si>
  <si>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</si>
  <si>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</si>
  <si>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</si>
  <si>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</si>
  <si>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</si>
  <si>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</si>
  <si>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</si>
  <si>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</si>
  <si>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</si>
  <si>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</si>
  <si>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</si>
  <si>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</si>
  <si>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</si>
  <si>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</si>
  <si>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</si>
  <si>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</si>
  <si>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</si>
  <si>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</si>
  <si>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</si>
  <si>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</si>
  <si>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</si>
  <si>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</si>
  <si>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</si>
  <si>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</si>
  <si>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</si>
  <si>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</si>
  <si>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</si>
  <si>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</si>
  <si>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</si>
  <si>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</si>
  <si>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</si>
  <si>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</si>
  <si>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</si>
  <si>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</si>
  <si>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</si>
  <si>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</si>
  <si>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</si>
  <si>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</si>
  <si>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</si>
  <si>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</si>
  <si>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</si>
  <si>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</si>
  <si>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</si>
  <si>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</si>
  <si>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</si>
  <si>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</si>
  <si>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</si>
  <si>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</si>
  <si>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</si>
  <si>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</si>
  <si>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</si>
  <si>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</si>
  <si>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</si>
  <si>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</si>
  <si>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</si>
  <si>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</si>
  <si>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</si>
  <si>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</si>
  <si>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</si>
  <si>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</si>
  <si>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</si>
  <si>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</si>
  <si>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</si>
  <si>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</si>
  <si>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</si>
  <si>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</si>
  <si>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</si>
  <si>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</si>
  <si>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</si>
  <si>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</si>
  <si>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</si>
  <si>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</si>
  <si>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</si>
  <si>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</si>
  <si>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</si>
  <si>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</si>
  <si>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</si>
  <si>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</si>
  <si>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</si>
  <si>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</si>
  <si>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</si>
  <si>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</si>
  <si>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</si>
  <si>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</si>
  <si>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</si>
  <si>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</si>
  <si>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</si>
  <si>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</si>
  <si>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</si>
  <si>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</si>
  <si>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</si>
  <si>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</si>
  <si>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</si>
  <si>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</si>
  <si>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</si>
  <si>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</si>
  <si>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</si>
  <si>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</si>
  <si>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</si>
  <si>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</si>
  <si>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</si>
  <si>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</si>
  <si>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</si>
  <si>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</si>
  <si>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</si>
  <si>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</si>
  <si>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</si>
  <si>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</si>
  <si>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</si>
  <si>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</si>
  <si>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</si>
  <si>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</si>
  <si>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</si>
  <si>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</si>
  <si>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</si>
  <si>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</si>
  <si>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</si>
  <si>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</si>
  <si>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</si>
  <si>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</si>
  <si>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</si>
  <si>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</si>
  <si>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</si>
  <si>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</si>
  <si>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</si>
  <si>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</si>
  <si>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</si>
  <si>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</si>
  <si>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</si>
  <si>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</si>
  <si>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</si>
  <si>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</si>
  <si>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</si>
  <si>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</si>
  <si>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</si>
  <si>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</si>
  <si>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</si>
  <si>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</si>
  <si>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</si>
  <si>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</si>
  <si>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</si>
  <si>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</si>
  <si>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</si>
  <si>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</si>
  <si>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</si>
  <si>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</si>
  <si>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</si>
  <si>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</si>
  <si>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</si>
  <si>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</si>
  <si>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</si>
  <si>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</si>
  <si>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</si>
  <si>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</si>
  <si>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</si>
  <si>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</si>
  <si>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</si>
  <si>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</si>
  <si>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</si>
  <si>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</si>
  <si>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</si>
  <si>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</si>
  <si>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</si>
  <si>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</si>
  <si>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</si>
  <si>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</si>
  <si>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</si>
  <si>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</si>
  <si>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</si>
  <si>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</si>
  <si>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</si>
  <si>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</si>
  <si>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</si>
  <si>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</si>
  <si>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</si>
  <si>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</si>
  <si>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</si>
  <si>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</si>
  <si>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</si>
  <si>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</si>
  <si>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</si>
  <si>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</si>
  <si>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</si>
  <si>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</si>
  <si>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</si>
  <si>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</si>
  <si>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</si>
  <si>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</si>
  <si>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</si>
  <si>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</si>
  <si>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</si>
  <si>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</si>
  <si>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</si>
  <si>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</si>
  <si>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</si>
  <si>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</si>
  <si>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</si>
  <si>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</si>
  <si>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</si>
  <si>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</si>
  <si>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</si>
  <si>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</si>
  <si>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</si>
  <si>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</si>
  <si>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</si>
  <si>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</si>
  <si>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</si>
  <si>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</si>
  <si>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</si>
  <si>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</si>
  <si>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</si>
  <si>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</si>
  <si>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</si>
  <si>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</si>
  <si>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</si>
  <si>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</si>
  <si>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</si>
  <si>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</si>
  <si>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</si>
  <si>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</si>
  <si>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</si>
  <si>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</si>
  <si>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</si>
  <si>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</si>
  <si>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</si>
  <si>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</si>
  <si>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</si>
  <si>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</si>
  <si>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</si>
  <si>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</si>
  <si>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</si>
  <si>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</si>
  <si>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</si>
  <si>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</si>
  <si>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</si>
  <si>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</si>
  <si>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</si>
  <si>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</si>
  <si>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</si>
  <si>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</si>
  <si>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</si>
  <si>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</si>
  <si>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</si>
  <si>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</si>
  <si>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</si>
  <si>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</si>
  <si>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</si>
  <si>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</si>
  <si>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</si>
  <si>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</si>
  <si>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</si>
  <si>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</si>
  <si>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</si>
  <si>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</si>
  <si>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</si>
  <si>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</si>
  <si>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</si>
  <si>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</si>
  <si>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</si>
  <si>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</si>
  <si>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</si>
  <si>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</si>
  <si>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</si>
  <si>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</si>
  <si>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</si>
  <si>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</si>
  <si>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</si>
  <si>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</si>
  <si>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</si>
  <si>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</si>
  <si>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</si>
  <si>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</si>
  <si>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</si>
  <si>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</si>
  <si>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</si>
  <si>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</si>
  <si>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</si>
  <si>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</si>
  <si>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</si>
  <si>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</si>
  <si>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</si>
  <si>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</si>
  <si>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</si>
  <si>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</si>
  <si>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</si>
  <si>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</si>
  <si>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</si>
  <si>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</si>
  <si>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</si>
  <si>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</si>
  <si>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</si>
  <si>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</si>
  <si>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</si>
  <si>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</si>
  <si>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</si>
  <si>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</si>
  <si>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</si>
  <si>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</si>
  <si>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</si>
  <si>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</si>
  <si>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</si>
  <si>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</si>
  <si>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</si>
  <si>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</si>
  <si>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</si>
  <si>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</si>
  <si>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</si>
  <si>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</si>
  <si>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</si>
  <si>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</si>
  <si>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</si>
  <si>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</si>
  <si>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</si>
  <si>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</si>
  <si>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</si>
  <si>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</si>
  <si>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</si>
  <si>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</si>
  <si>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</si>
  <si>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</si>
  <si>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</si>
  <si>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</si>
  <si>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</si>
  <si>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</si>
  <si>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</si>
  <si>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</si>
  <si>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</si>
  <si>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</si>
  <si>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</si>
  <si>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</si>
  <si>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</si>
  <si>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</si>
  <si>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</si>
  <si>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</si>
  <si>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</si>
  <si>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</si>
  <si>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</si>
  <si>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</si>
  <si>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</si>
  <si>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</si>
  <si>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</si>
  <si>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</si>
  <si>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</si>
  <si>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</si>
  <si>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</si>
  <si>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</si>
  <si>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</si>
  <si>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</si>
  <si>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</si>
  <si>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</si>
  <si>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</si>
  <si>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</si>
  <si>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</si>
  <si>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</si>
  <si>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</si>
  <si>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</si>
  <si>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</si>
  <si>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</si>
  <si>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</si>
  <si>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</si>
  <si>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</si>
  <si>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</si>
  <si>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</si>
  <si>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</si>
  <si>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</si>
  <si>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</si>
  <si>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</si>
  <si>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</si>
  <si>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</si>
  <si>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</si>
  <si>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</si>
  <si>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</si>
  <si>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</si>
  <si>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</si>
  <si>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</si>
  <si>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</si>
  <si>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</si>
  <si>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</si>
  <si>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</si>
  <si>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</si>
  <si>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</si>
  <si>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</si>
  <si>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</si>
  <si>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</si>
  <si>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</si>
  <si>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</si>
  <si>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</si>
  <si>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</si>
  <si>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</si>
  <si>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</si>
  <si>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</si>
  <si>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</si>
  <si>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</si>
  <si>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</si>
  <si>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</si>
  <si>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</si>
  <si>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</si>
  <si>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</si>
  <si>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</si>
  <si>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</si>
  <si>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</si>
  <si>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</si>
  <si>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</si>
  <si>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</si>
  <si>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</si>
  <si>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</si>
  <si>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</si>
  <si>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</si>
  <si>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</si>
  <si>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</si>
  <si>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</si>
  <si>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</si>
  <si>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</si>
  <si>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</si>
  <si>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</si>
  <si>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</si>
  <si>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</si>
  <si>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</si>
  <si>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</si>
  <si>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</si>
  <si>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</si>
  <si>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</si>
  <si>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</si>
  <si>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</si>
  <si>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</si>
  <si>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</si>
  <si>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</si>
  <si>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</si>
  <si>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</si>
  <si>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</si>
  <si>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</si>
  <si>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</si>
  <si>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</si>
  <si>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Solucionado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</si>
  <si>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</si>
  <si>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</si>
  <si>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</si>
  <si>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</si>
  <si>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</si>
  <si>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</si>
  <si>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Abastecido</t>
  </si>
  <si>
    <t>04 Septiembre de 2021</t>
  </si>
  <si>
    <t>3336014123</t>
  </si>
  <si>
    <t>3336014120</t>
  </si>
  <si>
    <t>3336014119</t>
  </si>
  <si>
    <t>3336014118</t>
  </si>
  <si>
    <t>3336014117</t>
  </si>
  <si>
    <t>3336014116</t>
  </si>
  <si>
    <t xml:space="preserve">Sin Efectivo </t>
  </si>
  <si>
    <t>Gavetas Vacias/Fallando Fallando</t>
  </si>
  <si>
    <t>3336014305</t>
  </si>
  <si>
    <t>3336014294</t>
  </si>
  <si>
    <t>REINICIO EXITOSO POR LECTOR</t>
  </si>
  <si>
    <t>Closed</t>
  </si>
  <si>
    <t>Moreta, Christian Aury</t>
  </si>
  <si>
    <t>3336014289</t>
  </si>
  <si>
    <t>REINICIO FALLIDO POR LECTOR</t>
  </si>
  <si>
    <t>3336014285</t>
  </si>
  <si>
    <t>3336014284</t>
  </si>
  <si>
    <t>3336014282</t>
  </si>
  <si>
    <t>3336014280</t>
  </si>
  <si>
    <t>3336014279</t>
  </si>
  <si>
    <t>3336014263</t>
  </si>
  <si>
    <t>3336014261</t>
  </si>
  <si>
    <t>3336014246</t>
  </si>
  <si>
    <t>3336014227</t>
  </si>
  <si>
    <t>3336014208</t>
  </si>
  <si>
    <t>3336014205</t>
  </si>
  <si>
    <t>3336014193</t>
  </si>
  <si>
    <t>REINICIO FALLIDO POR DISPENSADOR PPT</t>
  </si>
  <si>
    <t>3336014170</t>
  </si>
  <si>
    <t>REINICIO EXITOSO</t>
  </si>
  <si>
    <t>REINICIO FALLIDO</t>
  </si>
  <si>
    <t>Gavetas Rechazo/Deposito  Atendido</t>
  </si>
  <si>
    <t>3336014430</t>
  </si>
  <si>
    <t>3336014429</t>
  </si>
  <si>
    <t>3336014428</t>
  </si>
  <si>
    <t>CARGA EXITOSA POR INHIBIDO</t>
  </si>
  <si>
    <t>3336014427</t>
  </si>
  <si>
    <t>3336014426</t>
  </si>
  <si>
    <t>CARGA EXITOSA POR INHIBIDO...</t>
  </si>
  <si>
    <t>3336014422</t>
  </si>
  <si>
    <t>3336014421</t>
  </si>
  <si>
    <t>3336014414</t>
  </si>
  <si>
    <t>3336014411</t>
  </si>
  <si>
    <t>REINICIO EXITOSO POR INHIBIDO</t>
  </si>
  <si>
    <t>3336014409</t>
  </si>
  <si>
    <t>3336014408</t>
  </si>
  <si>
    <t>3336014405</t>
  </si>
  <si>
    <t>3336014403</t>
  </si>
  <si>
    <t>3336014400</t>
  </si>
  <si>
    <t>3336014398</t>
  </si>
  <si>
    <t>3336014397</t>
  </si>
  <si>
    <t>3336014385</t>
  </si>
  <si>
    <t>3336014382</t>
  </si>
  <si>
    <t>CARGA EXITOSA POR DISPENSADOR</t>
  </si>
  <si>
    <t>3336014380</t>
  </si>
  <si>
    <t>REINICO EXITOSO POR LECTOR</t>
  </si>
  <si>
    <t>3336014358</t>
  </si>
  <si>
    <t>3336014357</t>
  </si>
  <si>
    <t>3336014356</t>
  </si>
  <si>
    <t>3336014352</t>
  </si>
  <si>
    <t>3336014351</t>
  </si>
  <si>
    <t>3336014350</t>
  </si>
  <si>
    <t>3336014349</t>
  </si>
  <si>
    <t>3336014341</t>
  </si>
  <si>
    <t>3336014340</t>
  </si>
  <si>
    <t>ReservaC Norte</t>
  </si>
  <si>
    <t xml:space="preserve">Brioso Luciano, Cristino </t>
  </si>
  <si>
    <t>3336014337</t>
  </si>
  <si>
    <t>CARGA EXITOSA</t>
  </si>
  <si>
    <t>2 Gavetas Vacias + 1 Falando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</si>
</sst>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9"/>
      <tableStyleElement type="headerRow" dxfId="228"/>
      <tableStyleElement type="totalRow" dxfId="227"/>
      <tableStyleElement type="firstColumn" dxfId="226"/>
      <tableStyleElement type="lastColumn" dxfId="225"/>
      <tableStyleElement type="firstRowStripe" dxfId="224"/>
      <tableStyleElement type="firstColumnStripe" dxfId="2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117.832442129627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80.4985879629603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70.4985879629603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70.5651273148178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41.0556018518546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35.4964583333349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22.0611689814832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24.1852893518517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20.2875578703679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20.1782986111139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2623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0526"/>
  <sheetViews>
    <sheetView tabSelected="1" topLeftCell="I1" zoomScale="70" zoomScaleNormal="70" workbookViewId="0">
      <pane ySplit="4" topLeftCell="A89" activePane="bottomLeft" state="frozen"/>
      <selection pane="bottomLeft" activeCell="N96" sqref="N96"/>
    </sheetView>
  </sheetViews>
  <sheetFormatPr baseColWidth="10" defaultColWidth="24.7109375" defaultRowHeight="15" x14ac:dyDescent="0.25"/>
  <cols>
    <col min="1" max="1" width="27.140625" style="100" bestFit="1" customWidth="1"/>
    <col min="2" max="2" width="20.140625" style="82" bestFit="1" customWidth="1"/>
    <col min="3" max="3" width="17" style="43" bestFit="1" customWidth="1"/>
    <col min="4" max="4" width="29.28515625" style="100" bestFit="1" customWidth="1"/>
    <col min="5" max="5" width="12.140625" style="75" bestFit="1" customWidth="1"/>
    <col min="6" max="6" width="12.140625" style="44" bestFit="1" customWidth="1"/>
    <col min="7" max="7" width="59.140625" style="44" bestFit="1" customWidth="1"/>
    <col min="8" max="11" width="5.7109375" style="44" bestFit="1" customWidth="1"/>
    <col min="12" max="12" width="53.85546875" style="44" bestFit="1" customWidth="1"/>
    <col min="13" max="13" width="20" style="100" bestFit="1" customWidth="1"/>
    <col min="14" max="14" width="17.5703125" style="100" bestFit="1" customWidth="1"/>
    <col min="15" max="15" width="42.85546875" style="100" bestFit="1" customWidth="1"/>
    <col min="16" max="16" width="24" style="144" bestFit="1" customWidth="1"/>
    <col min="17" max="17" width="53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3" t="s">
        <v>2147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2628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 t="s">
        <v>2681</v>
      </c>
      <c r="C5" s="95">
        <v>44443.525057870371</v>
      </c>
      <c r="D5" s="95" t="s">
        <v>2460</v>
      </c>
      <c r="E5" s="124">
        <v>958</v>
      </c>
      <c r="F5" s="132" t="str">
        <f>VLOOKUP(E5,VIP!$A$2:$O15803,2,0)</f>
        <v>DRBR958</v>
      </c>
      <c r="G5" s="132" t="str">
        <f>VLOOKUP(E5,'LISTADO ATM'!$A$2:$B$900,2,0)</f>
        <v xml:space="preserve">ATM Olé Aut. San Isidro </v>
      </c>
      <c r="H5" s="132" t="str">
        <f>VLOOKUP(E5,VIP!$A$2:$O20764,7,FALSE)</f>
        <v>Si</v>
      </c>
      <c r="I5" s="132" t="str">
        <f>VLOOKUP(E5,VIP!$A$2:$O12729,8,FALSE)</f>
        <v>Si</v>
      </c>
      <c r="J5" s="132" t="str">
        <f>VLOOKUP(E5,VIP!$A$2:$O12679,8,FALSE)</f>
        <v>Si</v>
      </c>
      <c r="K5" s="132" t="str">
        <f>VLOOKUP(E5,VIP!$A$2:$O16253,6,0)</f>
        <v>NO</v>
      </c>
      <c r="L5" s="138" t="s">
        <v>2682</v>
      </c>
      <c r="M5" s="149" t="s">
        <v>2533</v>
      </c>
      <c r="N5" s="94" t="s">
        <v>2640</v>
      </c>
      <c r="O5" s="132" t="s">
        <v>2641</v>
      </c>
      <c r="P5" s="138" t="s">
        <v>2697</v>
      </c>
      <c r="Q5" s="148">
        <v>44295.619444444441</v>
      </c>
    </row>
    <row r="6" spans="1:17" s="121" customFormat="1" ht="18" x14ac:dyDescent="0.25">
      <c r="A6" s="132" t="str">
        <f>VLOOKUP(E6,'LISTADO ATM'!$A$2:$C$901,3,0)</f>
        <v>SUR</v>
      </c>
      <c r="B6" s="124" t="s">
        <v>2663</v>
      </c>
      <c r="C6" s="95">
        <v>44443.596331018518</v>
      </c>
      <c r="D6" s="95" t="s">
        <v>2460</v>
      </c>
      <c r="E6" s="124">
        <v>584</v>
      </c>
      <c r="F6" s="132" t="str">
        <f>VLOOKUP(E6,VIP!$A$2:$O15787,2,0)</f>
        <v>DRBR404</v>
      </c>
      <c r="G6" s="132" t="str">
        <f>VLOOKUP(E6,'LISTADO ATM'!$A$2:$B$900,2,0)</f>
        <v xml:space="preserve">ATM Oficina San Cristóbal I </v>
      </c>
      <c r="H6" s="132" t="str">
        <f>VLOOKUP(E6,VIP!$A$2:$O20748,7,FALSE)</f>
        <v>Si</v>
      </c>
      <c r="I6" s="132" t="str">
        <f>VLOOKUP(E6,VIP!$A$2:$O12713,8,FALSE)</f>
        <v>Si</v>
      </c>
      <c r="J6" s="132" t="str">
        <f>VLOOKUP(E6,VIP!$A$2:$O12663,8,FALSE)</f>
        <v>Si</v>
      </c>
      <c r="K6" s="132" t="str">
        <f>VLOOKUP(E6,VIP!$A$2:$O16237,6,0)</f>
        <v>SI</v>
      </c>
      <c r="L6" s="138" t="s">
        <v>2664</v>
      </c>
      <c r="M6" s="149" t="s">
        <v>2533</v>
      </c>
      <c r="N6" s="94" t="s">
        <v>2640</v>
      </c>
      <c r="O6" s="132" t="s">
        <v>2641</v>
      </c>
      <c r="P6" s="138" t="s">
        <v>2697</v>
      </c>
      <c r="Q6" s="148">
        <v>44295.613888888889</v>
      </c>
    </row>
    <row r="7" spans="1:17" s="121" customFormat="1" ht="18" x14ac:dyDescent="0.25">
      <c r="A7" s="132" t="str">
        <f>VLOOKUP(E7,'LISTADO ATM'!$A$2:$C$901,3,0)</f>
        <v>SUR</v>
      </c>
      <c r="B7" s="124" t="s">
        <v>2666</v>
      </c>
      <c r="C7" s="95">
        <v>44443.587696759256</v>
      </c>
      <c r="D7" s="95" t="s">
        <v>2460</v>
      </c>
      <c r="E7" s="124">
        <v>360</v>
      </c>
      <c r="F7" s="132" t="str">
        <f>VLOOKUP(E7,VIP!$A$2:$O15789,2,0)</f>
        <v>DRBR360</v>
      </c>
      <c r="G7" s="132" t="str">
        <f>VLOOKUP(E7,'LISTADO ATM'!$A$2:$B$900,2,0)</f>
        <v>ATM Ayuntamiento Guayabal</v>
      </c>
      <c r="H7" s="132" t="str">
        <f>VLOOKUP(E7,VIP!$A$2:$O20750,7,FALSE)</f>
        <v>si</v>
      </c>
      <c r="I7" s="132" t="str">
        <f>VLOOKUP(E7,VIP!$A$2:$O12715,8,FALSE)</f>
        <v>si</v>
      </c>
      <c r="J7" s="132" t="str">
        <f>VLOOKUP(E7,VIP!$A$2:$O12665,8,FALSE)</f>
        <v>si</v>
      </c>
      <c r="K7" s="132" t="str">
        <f>VLOOKUP(E7,VIP!$A$2:$O16239,6,0)</f>
        <v>NO</v>
      </c>
      <c r="L7" s="138" t="s">
        <v>2667</v>
      </c>
      <c r="M7" s="149" t="s">
        <v>2533</v>
      </c>
      <c r="N7" s="94" t="s">
        <v>2640</v>
      </c>
      <c r="O7" s="132" t="s">
        <v>2641</v>
      </c>
      <c r="P7" s="138" t="s">
        <v>2697</v>
      </c>
      <c r="Q7" s="148">
        <v>44295.591666666667</v>
      </c>
    </row>
    <row r="8" spans="1:17" s="121" customFormat="1" ht="18" x14ac:dyDescent="0.25">
      <c r="A8" s="132" t="str">
        <f>VLOOKUP(E8,'LISTADO ATM'!$A$2:$C$901,3,0)</f>
        <v>SUR</v>
      </c>
      <c r="B8" s="124">
        <v>3336010994</v>
      </c>
      <c r="C8" s="95">
        <v>44440.773414351854</v>
      </c>
      <c r="D8" s="95" t="s">
        <v>2174</v>
      </c>
      <c r="E8" s="124">
        <v>880</v>
      </c>
      <c r="F8" s="132" t="str">
        <f>VLOOKUP(E8,VIP!$A$2:$O15752,2,0)</f>
        <v>DRBR880</v>
      </c>
      <c r="G8" s="132" t="str">
        <f>VLOOKUP(E8,'LISTADO ATM'!$A$2:$B$900,2,0)</f>
        <v xml:space="preserve">ATM Autoservicio Barahona II </v>
      </c>
      <c r="H8" s="132" t="str">
        <f>VLOOKUP(E8,VIP!$A$2:$O20713,7,FALSE)</f>
        <v>Si</v>
      </c>
      <c r="I8" s="132" t="str">
        <f>VLOOKUP(E8,VIP!$A$2:$O12678,8,FALSE)</f>
        <v>Si</v>
      </c>
      <c r="J8" s="132" t="str">
        <f>VLOOKUP(E8,VIP!$A$2:$O12628,8,FALSE)</f>
        <v>Si</v>
      </c>
      <c r="K8" s="132" t="str">
        <f>VLOOKUP(E8,VIP!$A$2:$O16202,6,0)</f>
        <v>SI</v>
      </c>
      <c r="L8" s="138" t="s">
        <v>2213</v>
      </c>
      <c r="M8" s="149" t="s">
        <v>2533</v>
      </c>
      <c r="N8" s="94" t="s">
        <v>2444</v>
      </c>
      <c r="O8" s="132" t="s">
        <v>2446</v>
      </c>
      <c r="P8" s="138"/>
      <c r="Q8" s="148">
        <v>44295.470138888886</v>
      </c>
    </row>
    <row r="9" spans="1:17" s="121" customFormat="1" ht="18" x14ac:dyDescent="0.25">
      <c r="A9" s="132" t="str">
        <f>VLOOKUP(E9,'LISTADO ATM'!$A$2:$C$901,3,0)</f>
        <v>SUR</v>
      </c>
      <c r="B9" s="124" t="s">
        <v>2650</v>
      </c>
      <c r="C9" s="95">
        <v>44443.430219907408</v>
      </c>
      <c r="D9" s="95" t="s">
        <v>2174</v>
      </c>
      <c r="E9" s="124">
        <v>135</v>
      </c>
      <c r="F9" s="132" t="str">
        <f>VLOOKUP(E9,VIP!$A$2:$O15794,2,0)</f>
        <v>DRBR135</v>
      </c>
      <c r="G9" s="132" t="str">
        <f>VLOOKUP(E9,'LISTADO ATM'!$A$2:$B$900,2,0)</f>
        <v xml:space="preserve">ATM Oficina Las Dunas Baní </v>
      </c>
      <c r="H9" s="132" t="str">
        <f>VLOOKUP(E9,VIP!$A$2:$O20755,7,FALSE)</f>
        <v>Si</v>
      </c>
      <c r="I9" s="132" t="str">
        <f>VLOOKUP(E9,VIP!$A$2:$O12720,8,FALSE)</f>
        <v>Si</v>
      </c>
      <c r="J9" s="132" t="str">
        <f>VLOOKUP(E9,VIP!$A$2:$O12670,8,FALSE)</f>
        <v>Si</v>
      </c>
      <c r="K9" s="132" t="str">
        <f>VLOOKUP(E9,VIP!$A$2:$O16244,6,0)</f>
        <v>SI</v>
      </c>
      <c r="L9" s="138" t="s">
        <v>2213</v>
      </c>
      <c r="M9" s="149" t="s">
        <v>2533</v>
      </c>
      <c r="N9" s="94" t="s">
        <v>2444</v>
      </c>
      <c r="O9" s="132" t="s">
        <v>2446</v>
      </c>
      <c r="P9" s="138"/>
      <c r="Q9" s="148">
        <v>44295.477777777778</v>
      </c>
    </row>
    <row r="10" spans="1:17" s="121" customFormat="1" ht="18" x14ac:dyDescent="0.25">
      <c r="A10" s="132" t="str">
        <f>VLOOKUP(E10,'LISTADO ATM'!$A$2:$C$901,3,0)</f>
        <v>DISTRITO NACIONAL</v>
      </c>
      <c r="B10" s="124">
        <v>3336014112</v>
      </c>
      <c r="C10" s="95">
        <v>44443.113136574073</v>
      </c>
      <c r="D10" s="95" t="s">
        <v>2174</v>
      </c>
      <c r="E10" s="124">
        <v>792</v>
      </c>
      <c r="F10" s="132" t="str">
        <f>VLOOKUP(E10,VIP!$A$2:$O15783,2,0)</f>
        <v>DRBR792</v>
      </c>
      <c r="G10" s="132" t="str">
        <f>VLOOKUP(E10,'LISTADO ATM'!$A$2:$B$900,2,0)</f>
        <v>ATM Hospital Salvador de Gautier</v>
      </c>
      <c r="H10" s="132" t="str">
        <f>VLOOKUP(E10,VIP!$A$2:$O20744,7,FALSE)</f>
        <v>Si</v>
      </c>
      <c r="I10" s="132" t="str">
        <f>VLOOKUP(E10,VIP!$A$2:$O12709,8,FALSE)</f>
        <v>Si</v>
      </c>
      <c r="J10" s="132" t="str">
        <f>VLOOKUP(E10,VIP!$A$2:$O12659,8,FALSE)</f>
        <v>Si</v>
      </c>
      <c r="K10" s="132" t="str">
        <f>VLOOKUP(E10,VIP!$A$2:$O16233,6,0)</f>
        <v>NO</v>
      </c>
      <c r="L10" s="138" t="s">
        <v>2213</v>
      </c>
      <c r="M10" s="149" t="s">
        <v>2533</v>
      </c>
      <c r="N10" s="94" t="s">
        <v>2444</v>
      </c>
      <c r="O10" s="132" t="s">
        <v>2446</v>
      </c>
      <c r="P10" s="138"/>
      <c r="Q10" s="148">
        <v>44295.59375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3336012576</v>
      </c>
      <c r="C11" s="95">
        <v>44441.734826388885</v>
      </c>
      <c r="D11" s="95" t="s">
        <v>2174</v>
      </c>
      <c r="E11" s="124">
        <v>989</v>
      </c>
      <c r="F11" s="132" t="str">
        <f>VLOOKUP(E11,VIP!$A$2:$O15778,2,0)</f>
        <v>DRBR989</v>
      </c>
      <c r="G11" s="132" t="str">
        <f>VLOOKUP(E11,'LISTADO ATM'!$A$2:$B$900,2,0)</f>
        <v xml:space="preserve">ATM Ministerio de Deportes </v>
      </c>
      <c r="H11" s="132" t="str">
        <f>VLOOKUP(E11,VIP!$A$2:$O20739,7,FALSE)</f>
        <v>Si</v>
      </c>
      <c r="I11" s="132" t="str">
        <f>VLOOKUP(E11,VIP!$A$2:$O12704,8,FALSE)</f>
        <v>Si</v>
      </c>
      <c r="J11" s="132" t="str">
        <f>VLOOKUP(E11,VIP!$A$2:$O12654,8,FALSE)</f>
        <v>Si</v>
      </c>
      <c r="K11" s="132" t="str">
        <f>VLOOKUP(E11,VIP!$A$2:$O16228,6,0)</f>
        <v>NO</v>
      </c>
      <c r="L11" s="138" t="s">
        <v>2213</v>
      </c>
      <c r="M11" s="149" t="s">
        <v>2533</v>
      </c>
      <c r="N11" s="94" t="s">
        <v>2444</v>
      </c>
      <c r="O11" s="132" t="s">
        <v>2446</v>
      </c>
      <c r="P11" s="138"/>
      <c r="Q11" s="148">
        <v>44295.607638888891</v>
      </c>
    </row>
    <row r="12" spans="1:17" s="121" customFormat="1" ht="18" x14ac:dyDescent="0.25">
      <c r="A12" s="132" t="str">
        <f>VLOOKUP(E12,'LISTADO ATM'!$A$2:$C$901,3,0)</f>
        <v>SUR</v>
      </c>
      <c r="B12" s="124" t="s">
        <v>2651</v>
      </c>
      <c r="C12" s="95">
        <v>44443.429745370369</v>
      </c>
      <c r="D12" s="95" t="s">
        <v>2174</v>
      </c>
      <c r="E12" s="124">
        <v>134</v>
      </c>
      <c r="F12" s="132" t="str">
        <f>VLOOKUP(E12,VIP!$A$2:$O15795,2,0)</f>
        <v>DRBR134</v>
      </c>
      <c r="G12" s="132" t="str">
        <f>VLOOKUP(E12,'LISTADO ATM'!$A$2:$B$900,2,0)</f>
        <v xml:space="preserve">ATM Oficina San José de Ocoa </v>
      </c>
      <c r="H12" s="132" t="str">
        <f>VLOOKUP(E12,VIP!$A$2:$O20756,7,FALSE)</f>
        <v>Si</v>
      </c>
      <c r="I12" s="132" t="str">
        <f>VLOOKUP(E12,VIP!$A$2:$O12721,8,FALSE)</f>
        <v>Si</v>
      </c>
      <c r="J12" s="132" t="str">
        <f>VLOOKUP(E12,VIP!$A$2:$O12671,8,FALSE)</f>
        <v>Si</v>
      </c>
      <c r="K12" s="132" t="str">
        <f>VLOOKUP(E12,VIP!$A$2:$O16245,6,0)</f>
        <v>SI</v>
      </c>
      <c r="L12" s="138" t="s">
        <v>2213</v>
      </c>
      <c r="M12" s="149" t="s">
        <v>2533</v>
      </c>
      <c r="N12" s="94" t="s">
        <v>2444</v>
      </c>
      <c r="O12" s="132" t="s">
        <v>2446</v>
      </c>
      <c r="P12" s="138"/>
      <c r="Q12" s="148">
        <v>44295.617361111108</v>
      </c>
    </row>
    <row r="13" spans="1:17" s="121" customFormat="1" ht="18" x14ac:dyDescent="0.25">
      <c r="A13" s="132" t="str">
        <f>VLOOKUP(E13,'LISTADO ATM'!$A$2:$C$901,3,0)</f>
        <v>SUR</v>
      </c>
      <c r="B13" s="124">
        <v>3336011329</v>
      </c>
      <c r="C13" s="95">
        <v>44441.418715277781</v>
      </c>
      <c r="D13" s="95" t="s">
        <v>2174</v>
      </c>
      <c r="E13" s="124">
        <v>137</v>
      </c>
      <c r="F13" s="132" t="str">
        <f>VLOOKUP(E13,VIP!$A$2:$O15759,2,0)</f>
        <v>DRBR137</v>
      </c>
      <c r="G13" s="132" t="str">
        <f>VLOOKUP(E13,'LISTADO ATM'!$A$2:$B$900,2,0)</f>
        <v xml:space="preserve">ATM Oficina Nizao </v>
      </c>
      <c r="H13" s="132" t="str">
        <f>VLOOKUP(E13,VIP!$A$2:$O20720,7,FALSE)</f>
        <v>Si</v>
      </c>
      <c r="I13" s="132" t="str">
        <f>VLOOKUP(E13,VIP!$A$2:$O12685,8,FALSE)</f>
        <v>Si</v>
      </c>
      <c r="J13" s="132" t="str">
        <f>VLOOKUP(E13,VIP!$A$2:$O12635,8,FALSE)</f>
        <v>Si</v>
      </c>
      <c r="K13" s="132" t="str">
        <f>VLOOKUP(E13,VIP!$A$2:$O16209,6,0)</f>
        <v>NO</v>
      </c>
      <c r="L13" s="138" t="s">
        <v>2213</v>
      </c>
      <c r="M13" s="149" t="s">
        <v>2533</v>
      </c>
      <c r="N13" s="94" t="s">
        <v>2444</v>
      </c>
      <c r="O13" s="132" t="s">
        <v>2446</v>
      </c>
      <c r="P13" s="138"/>
      <c r="Q13" s="148">
        <v>44295.619444444441</v>
      </c>
    </row>
    <row r="14" spans="1:17" s="121" customFormat="1" ht="18" x14ac:dyDescent="0.25">
      <c r="A14" s="132" t="str">
        <f>VLOOKUP(E14,'LISTADO ATM'!$A$2:$C$901,3,0)</f>
        <v>DISTRITO NACIONAL</v>
      </c>
      <c r="B14" s="124">
        <v>3336014067</v>
      </c>
      <c r="C14" s="95">
        <v>44442.801585648151</v>
      </c>
      <c r="D14" s="95" t="s">
        <v>2174</v>
      </c>
      <c r="E14" s="124">
        <v>425</v>
      </c>
      <c r="F14" s="132" t="str">
        <f>VLOOKUP(E14,VIP!$A$2:$O15778,2,0)</f>
        <v>DRBR425</v>
      </c>
      <c r="G14" s="132" t="str">
        <f>VLOOKUP(E14,'LISTADO ATM'!$A$2:$B$900,2,0)</f>
        <v xml:space="preserve">ATM UNP Jumbo Luperón II </v>
      </c>
      <c r="H14" s="132" t="str">
        <f>VLOOKUP(E14,VIP!$A$2:$O20739,7,FALSE)</f>
        <v>Si</v>
      </c>
      <c r="I14" s="132" t="str">
        <f>VLOOKUP(E14,VIP!$A$2:$O12704,8,FALSE)</f>
        <v>Si</v>
      </c>
      <c r="J14" s="132" t="str">
        <f>VLOOKUP(E14,VIP!$A$2:$O12654,8,FALSE)</f>
        <v>Si</v>
      </c>
      <c r="K14" s="132" t="str">
        <f>VLOOKUP(E14,VIP!$A$2:$O16228,6,0)</f>
        <v>NO</v>
      </c>
      <c r="L14" s="138" t="s">
        <v>2213</v>
      </c>
      <c r="M14" s="149" t="s">
        <v>2533</v>
      </c>
      <c r="N14" s="94" t="s">
        <v>2444</v>
      </c>
      <c r="O14" s="132" t="s">
        <v>2446</v>
      </c>
      <c r="P14" s="138"/>
      <c r="Q14" s="148">
        <v>44295.620138888888</v>
      </c>
    </row>
    <row r="15" spans="1:17" s="121" customFormat="1" ht="18" x14ac:dyDescent="0.25">
      <c r="A15" s="132" t="str">
        <f>VLOOKUP(E15,'LISTADO ATM'!$A$2:$C$901,3,0)</f>
        <v>NORTE</v>
      </c>
      <c r="B15" s="124">
        <v>3336013885</v>
      </c>
      <c r="C15" s="95">
        <v>44442.681712962964</v>
      </c>
      <c r="D15" s="95" t="s">
        <v>2175</v>
      </c>
      <c r="E15" s="124">
        <v>799</v>
      </c>
      <c r="F15" s="132" t="str">
        <f>VLOOKUP(E15,VIP!$A$2:$O15799,2,0)</f>
        <v>DRBR799</v>
      </c>
      <c r="G15" s="132" t="str">
        <f>VLOOKUP(E15,'LISTADO ATM'!$A$2:$B$900,2,0)</f>
        <v xml:space="preserve">ATM Clínica Corominas (Santiago) </v>
      </c>
      <c r="H15" s="132" t="str">
        <f>VLOOKUP(E15,VIP!$A$2:$O20760,7,FALSE)</f>
        <v>Si</v>
      </c>
      <c r="I15" s="132" t="str">
        <f>VLOOKUP(E15,VIP!$A$2:$O12725,8,FALSE)</f>
        <v>Si</v>
      </c>
      <c r="J15" s="132" t="str">
        <f>VLOOKUP(E15,VIP!$A$2:$O12675,8,FALSE)</f>
        <v>Si</v>
      </c>
      <c r="K15" s="132" t="str">
        <f>VLOOKUP(E15,VIP!$A$2:$O16249,6,0)</f>
        <v>NO</v>
      </c>
      <c r="L15" s="138" t="s">
        <v>2239</v>
      </c>
      <c r="M15" s="149" t="s">
        <v>2533</v>
      </c>
      <c r="N15" s="94" t="s">
        <v>2444</v>
      </c>
      <c r="O15" s="132" t="s">
        <v>2625</v>
      </c>
      <c r="P15" s="138"/>
      <c r="Q15" s="148">
        <v>44295.476388888892</v>
      </c>
    </row>
    <row r="16" spans="1:17" s="121" customFormat="1" ht="18" x14ac:dyDescent="0.25">
      <c r="A16" s="132" t="str">
        <f>VLOOKUP(E16,'LISTADO ATM'!$A$2:$C$901,3,0)</f>
        <v>NORTE</v>
      </c>
      <c r="B16" s="124">
        <v>3336014105</v>
      </c>
      <c r="C16" s="95">
        <v>44443.065034722225</v>
      </c>
      <c r="D16" s="95" t="s">
        <v>2175</v>
      </c>
      <c r="E16" s="124">
        <v>869</v>
      </c>
      <c r="F16" s="132" t="str">
        <f>VLOOKUP(E16,VIP!$A$2:$O15782,2,0)</f>
        <v>DRBR869</v>
      </c>
      <c r="G16" s="132" t="str">
        <f>VLOOKUP(E16,'LISTADO ATM'!$A$2:$B$900,2,0)</f>
        <v xml:space="preserve">ATM Estación Isla La Cueva (Cotuí) </v>
      </c>
      <c r="H16" s="132" t="str">
        <f>VLOOKUP(E16,VIP!$A$2:$O20743,7,FALSE)</f>
        <v>Si</v>
      </c>
      <c r="I16" s="132" t="str">
        <f>VLOOKUP(E16,VIP!$A$2:$O12708,8,FALSE)</f>
        <v>Si</v>
      </c>
      <c r="J16" s="132" t="str">
        <f>VLOOKUP(E16,VIP!$A$2:$O12658,8,FALSE)</f>
        <v>Si</v>
      </c>
      <c r="K16" s="132" t="str">
        <f>VLOOKUP(E16,VIP!$A$2:$O16232,6,0)</f>
        <v>NO</v>
      </c>
      <c r="L16" s="138" t="s">
        <v>2239</v>
      </c>
      <c r="M16" s="149" t="s">
        <v>2533</v>
      </c>
      <c r="N16" s="94" t="s">
        <v>2444</v>
      </c>
      <c r="O16" s="132" t="s">
        <v>2578</v>
      </c>
      <c r="P16" s="138"/>
      <c r="Q16" s="148">
        <v>44295.478472222225</v>
      </c>
    </row>
    <row r="17" spans="1:17" s="121" customFormat="1" ht="18" x14ac:dyDescent="0.25">
      <c r="A17" s="132" t="str">
        <f>VLOOKUP(E17,'LISTADO ATM'!$A$2:$C$901,3,0)</f>
        <v>DISTRITO NACIONAL</v>
      </c>
      <c r="B17" s="124" t="s">
        <v>2633</v>
      </c>
      <c r="C17" s="95">
        <v>44443.305127314816</v>
      </c>
      <c r="D17" s="95" t="s">
        <v>2174</v>
      </c>
      <c r="E17" s="124">
        <v>896</v>
      </c>
      <c r="F17" s="132" t="str">
        <f>VLOOKUP(E17,VIP!$A$2:$O15789,2,0)</f>
        <v>DRBR896</v>
      </c>
      <c r="G17" s="132" t="str">
        <f>VLOOKUP(E17,'LISTADO ATM'!$A$2:$B$900,2,0)</f>
        <v xml:space="preserve">ATM Campamento Militar 16 de Agosto I </v>
      </c>
      <c r="H17" s="132" t="str">
        <f>VLOOKUP(E17,VIP!$A$2:$O20750,7,FALSE)</f>
        <v>Si</v>
      </c>
      <c r="I17" s="132" t="str">
        <f>VLOOKUP(E17,VIP!$A$2:$O12715,8,FALSE)</f>
        <v>Si</v>
      </c>
      <c r="J17" s="132" t="str">
        <f>VLOOKUP(E17,VIP!$A$2:$O12665,8,FALSE)</f>
        <v>Si</v>
      </c>
      <c r="K17" s="132" t="str">
        <f>VLOOKUP(E17,VIP!$A$2:$O16239,6,0)</f>
        <v>NO</v>
      </c>
      <c r="L17" s="138" t="s">
        <v>2239</v>
      </c>
      <c r="M17" s="149" t="s">
        <v>2533</v>
      </c>
      <c r="N17" s="94" t="s">
        <v>2444</v>
      </c>
      <c r="O17" s="132" t="s">
        <v>2446</v>
      </c>
      <c r="P17" s="138"/>
      <c r="Q17" s="148">
        <v>44295.606249999997</v>
      </c>
    </row>
    <row r="18" spans="1:17" s="121" customFormat="1" ht="18" x14ac:dyDescent="0.25">
      <c r="A18" s="132" t="str">
        <f>VLOOKUP(E18,'LISTADO ATM'!$A$2:$C$901,3,0)</f>
        <v>NORTE</v>
      </c>
      <c r="B18" s="124" t="s">
        <v>2665</v>
      </c>
      <c r="C18" s="95">
        <v>44443.592303240737</v>
      </c>
      <c r="D18" s="95" t="s">
        <v>2175</v>
      </c>
      <c r="E18" s="124">
        <v>775</v>
      </c>
      <c r="F18" s="132" t="str">
        <f>VLOOKUP(E18,VIP!$A$2:$O15788,2,0)</f>
        <v>DRBR450</v>
      </c>
      <c r="G18" s="132" t="str">
        <f>VLOOKUP(E18,'LISTADO ATM'!$A$2:$B$900,2,0)</f>
        <v xml:space="preserve">ATM S/M Lilo (Montecristi) </v>
      </c>
      <c r="H18" s="132" t="str">
        <f>VLOOKUP(E18,VIP!$A$2:$O20749,7,FALSE)</f>
        <v>Si</v>
      </c>
      <c r="I18" s="132" t="str">
        <f>VLOOKUP(E18,VIP!$A$2:$O12714,8,FALSE)</f>
        <v>Si</v>
      </c>
      <c r="J18" s="132" t="str">
        <f>VLOOKUP(E18,VIP!$A$2:$O12664,8,FALSE)</f>
        <v>Si</v>
      </c>
      <c r="K18" s="132" t="str">
        <f>VLOOKUP(E18,VIP!$A$2:$O16238,6,0)</f>
        <v>NO</v>
      </c>
      <c r="L18" s="138" t="s">
        <v>2239</v>
      </c>
      <c r="M18" s="149" t="s">
        <v>2533</v>
      </c>
      <c r="N18" s="94" t="s">
        <v>2444</v>
      </c>
      <c r="O18" s="132" t="s">
        <v>2578</v>
      </c>
      <c r="P18" s="138"/>
      <c r="Q18" s="148">
        <v>44295.614583333336</v>
      </c>
    </row>
    <row r="19" spans="1:17" s="121" customFormat="1" ht="18" x14ac:dyDescent="0.25">
      <c r="A19" s="132" t="str">
        <f>VLOOKUP(E19,'LISTADO ATM'!$A$2:$C$901,3,0)</f>
        <v>NORTE</v>
      </c>
      <c r="B19" s="124" t="s">
        <v>2685</v>
      </c>
      <c r="C19" s="95">
        <v>44443.516898148147</v>
      </c>
      <c r="D19" s="95" t="s">
        <v>2175</v>
      </c>
      <c r="E19" s="124">
        <v>275</v>
      </c>
      <c r="F19" s="132" t="str">
        <f>VLOOKUP(E19,VIP!$A$2:$O15806,2,0)</f>
        <v>DRBR275</v>
      </c>
      <c r="G19" s="132" t="str">
        <f>VLOOKUP(E19,'LISTADO ATM'!$A$2:$B$900,2,0)</f>
        <v xml:space="preserve">ATM Autobanco Duarte Stgo. II </v>
      </c>
      <c r="H19" s="132" t="str">
        <f>VLOOKUP(E19,VIP!$A$2:$O20767,7,FALSE)</f>
        <v>Si</v>
      </c>
      <c r="I19" s="132" t="str">
        <f>VLOOKUP(E19,VIP!$A$2:$O12732,8,FALSE)</f>
        <v>Si</v>
      </c>
      <c r="J19" s="132" t="str">
        <f>VLOOKUP(E19,VIP!$A$2:$O12682,8,FALSE)</f>
        <v>Si</v>
      </c>
      <c r="K19" s="132" t="str">
        <f>VLOOKUP(E19,VIP!$A$2:$O16256,6,0)</f>
        <v>NO</v>
      </c>
      <c r="L19" s="138" t="s">
        <v>2239</v>
      </c>
      <c r="M19" s="149" t="s">
        <v>2533</v>
      </c>
      <c r="N19" s="94" t="s">
        <v>2444</v>
      </c>
      <c r="O19" s="132" t="s">
        <v>2625</v>
      </c>
      <c r="P19" s="138"/>
      <c r="Q19" s="148">
        <v>44295.620138888888</v>
      </c>
    </row>
    <row r="20" spans="1:17" s="121" customFormat="1" ht="18" x14ac:dyDescent="0.25">
      <c r="A20" s="132" t="str">
        <f>VLOOKUP(E20,'LISTADO ATM'!$A$2:$C$901,3,0)</f>
        <v>ESTE</v>
      </c>
      <c r="B20" s="124">
        <v>3336012594</v>
      </c>
      <c r="C20" s="95">
        <v>44441.754618055558</v>
      </c>
      <c r="D20" s="95" t="s">
        <v>2460</v>
      </c>
      <c r="E20" s="124">
        <v>219</v>
      </c>
      <c r="F20" s="132" t="str">
        <f>VLOOKUP(E20,VIP!$A$2:$O15770,2,0)</f>
        <v>DRBR219</v>
      </c>
      <c r="G20" s="132" t="str">
        <f>VLOOKUP(E20,'LISTADO ATM'!$A$2:$B$900,2,0)</f>
        <v xml:space="preserve">ATM Oficina La Altagracia (Higuey) </v>
      </c>
      <c r="H20" s="132" t="str">
        <f>VLOOKUP(E20,VIP!$A$2:$O20731,7,FALSE)</f>
        <v>Si</v>
      </c>
      <c r="I20" s="132" t="str">
        <f>VLOOKUP(E20,VIP!$A$2:$O12696,8,FALSE)</f>
        <v>Si</v>
      </c>
      <c r="J20" s="132" t="str">
        <f>VLOOKUP(E20,VIP!$A$2:$O12646,8,FALSE)</f>
        <v>Si</v>
      </c>
      <c r="K20" s="132" t="str">
        <f>VLOOKUP(E20,VIP!$A$2:$O16220,6,0)</f>
        <v>NO</v>
      </c>
      <c r="L20" s="138" t="s">
        <v>2618</v>
      </c>
      <c r="M20" s="149" t="s">
        <v>2533</v>
      </c>
      <c r="N20" s="94" t="s">
        <v>2444</v>
      </c>
      <c r="O20" s="132" t="s">
        <v>2461</v>
      </c>
      <c r="P20" s="138"/>
      <c r="Q20" s="148">
        <v>44295.623611111114</v>
      </c>
    </row>
    <row r="21" spans="1:17" s="121" customFormat="1" ht="18" x14ac:dyDescent="0.25">
      <c r="A21" s="132" t="str">
        <f>VLOOKUP(E21,'LISTADO ATM'!$A$2:$C$901,3,0)</f>
        <v>ESTE</v>
      </c>
      <c r="B21" s="124">
        <v>3336012894</v>
      </c>
      <c r="C21" s="95">
        <v>44442.385937500003</v>
      </c>
      <c r="D21" s="95" t="s">
        <v>2441</v>
      </c>
      <c r="E21" s="124">
        <v>631</v>
      </c>
      <c r="F21" s="132" t="str">
        <f>VLOOKUP(E21,VIP!$A$2:$O15767,2,0)</f>
        <v>DRBR417</v>
      </c>
      <c r="G21" s="132" t="str">
        <f>VLOOKUP(E21,'LISTADO ATM'!$A$2:$B$900,2,0)</f>
        <v xml:space="preserve">ATM ASOCODEQUI (San Pedro) </v>
      </c>
      <c r="H21" s="132" t="str">
        <f>VLOOKUP(E21,VIP!$A$2:$O20728,7,FALSE)</f>
        <v>Si</v>
      </c>
      <c r="I21" s="132" t="str">
        <f>VLOOKUP(E21,VIP!$A$2:$O12693,8,FALSE)</f>
        <v>Si</v>
      </c>
      <c r="J21" s="132" t="str">
        <f>VLOOKUP(E21,VIP!$A$2:$O12643,8,FALSE)</f>
        <v>Si</v>
      </c>
      <c r="K21" s="132" t="str">
        <f>VLOOKUP(E21,VIP!$A$2:$O16217,6,0)</f>
        <v>NO</v>
      </c>
      <c r="L21" s="138" t="s">
        <v>2545</v>
      </c>
      <c r="M21" s="149" t="s">
        <v>2533</v>
      </c>
      <c r="N21" s="94" t="s">
        <v>2444</v>
      </c>
      <c r="O21" s="132" t="s">
        <v>2445</v>
      </c>
      <c r="P21" s="138"/>
      <c r="Q21" s="148">
        <v>44295.480555555558</v>
      </c>
    </row>
    <row r="22" spans="1:17" s="121" customFormat="1" ht="18" x14ac:dyDescent="0.25">
      <c r="A22" s="132" t="str">
        <f>VLOOKUP(E22,'LISTADO ATM'!$A$2:$C$901,3,0)</f>
        <v>DISTRITO NACIONAL</v>
      </c>
      <c r="B22" s="124" t="s">
        <v>2670</v>
      </c>
      <c r="C22" s="95">
        <v>44443.554247685184</v>
      </c>
      <c r="D22" s="95" t="s">
        <v>2460</v>
      </c>
      <c r="E22" s="124">
        <v>719</v>
      </c>
      <c r="F22" s="132" t="str">
        <f>VLOOKUP(E22,VIP!$A$2:$O15792,2,0)</f>
        <v>DRBR419</v>
      </c>
      <c r="G22" s="132" t="str">
        <f>VLOOKUP(E22,'LISTADO ATM'!$A$2:$B$900,2,0)</f>
        <v xml:space="preserve">ATM Ayuntamiento Municipal San Luís </v>
      </c>
      <c r="H22" s="132" t="str">
        <f>VLOOKUP(E22,VIP!$A$2:$O20753,7,FALSE)</f>
        <v>Si</v>
      </c>
      <c r="I22" s="132" t="str">
        <f>VLOOKUP(E22,VIP!$A$2:$O12718,8,FALSE)</f>
        <v>Si</v>
      </c>
      <c r="J22" s="132" t="str">
        <f>VLOOKUP(E22,VIP!$A$2:$O12668,8,FALSE)</f>
        <v>Si</v>
      </c>
      <c r="K22" s="132" t="str">
        <f>VLOOKUP(E22,VIP!$A$2:$O16242,6,0)</f>
        <v>NO</v>
      </c>
      <c r="L22" s="138" t="s">
        <v>2545</v>
      </c>
      <c r="M22" s="149" t="s">
        <v>2533</v>
      </c>
      <c r="N22" s="94" t="s">
        <v>2444</v>
      </c>
      <c r="O22" s="132" t="s">
        <v>2641</v>
      </c>
      <c r="P22" s="138"/>
      <c r="Q22" s="148">
        <v>44295.538194444445</v>
      </c>
    </row>
    <row r="23" spans="1:17" s="121" customFormat="1" ht="18" x14ac:dyDescent="0.25">
      <c r="A23" s="132" t="str">
        <f>VLOOKUP(E23,'LISTADO ATM'!$A$2:$C$901,3,0)</f>
        <v>DISTRITO NACIONAL</v>
      </c>
      <c r="B23" s="124">
        <v>3336014096</v>
      </c>
      <c r="C23" s="95">
        <v>44442.930787037039</v>
      </c>
      <c r="D23" s="95" t="s">
        <v>2441</v>
      </c>
      <c r="E23" s="124">
        <v>967</v>
      </c>
      <c r="F23" s="132" t="str">
        <f>VLOOKUP(E23,VIP!$A$2:$O15782,2,0)</f>
        <v>DRBR967</v>
      </c>
      <c r="G23" s="132" t="str">
        <f>VLOOKUP(E23,'LISTADO ATM'!$A$2:$B$900,2,0)</f>
        <v xml:space="preserve">ATM UNP Hiper Olé Autopista Duarte </v>
      </c>
      <c r="H23" s="132" t="str">
        <f>VLOOKUP(E23,VIP!$A$2:$O20743,7,FALSE)</f>
        <v>Si</v>
      </c>
      <c r="I23" s="132" t="str">
        <f>VLOOKUP(E23,VIP!$A$2:$O12708,8,FALSE)</f>
        <v>Si</v>
      </c>
      <c r="J23" s="132" t="str">
        <f>VLOOKUP(E23,VIP!$A$2:$O12658,8,FALSE)</f>
        <v>Si</v>
      </c>
      <c r="K23" s="132" t="str">
        <f>VLOOKUP(E23,VIP!$A$2:$O16232,6,0)</f>
        <v>NO</v>
      </c>
      <c r="L23" s="138" t="s">
        <v>2545</v>
      </c>
      <c r="M23" s="149" t="s">
        <v>2533</v>
      </c>
      <c r="N23" s="94" t="s">
        <v>2444</v>
      </c>
      <c r="O23" s="132" t="s">
        <v>2445</v>
      </c>
      <c r="P23" s="138"/>
      <c r="Q23" s="148">
        <v>44295.55972222222</v>
      </c>
    </row>
    <row r="24" spans="1:17" s="121" customFormat="1" ht="18" x14ac:dyDescent="0.25">
      <c r="A24" s="132" t="str">
        <f>VLOOKUP(E24,'LISTADO ATM'!$A$2:$C$901,3,0)</f>
        <v>ESTE</v>
      </c>
      <c r="B24" s="124">
        <v>3336014044</v>
      </c>
      <c r="C24" s="95">
        <v>44442.76221064815</v>
      </c>
      <c r="D24" s="95" t="s">
        <v>2460</v>
      </c>
      <c r="E24" s="124">
        <v>366</v>
      </c>
      <c r="F24" s="132" t="str">
        <f>VLOOKUP(E24,VIP!$A$2:$O15784,2,0)</f>
        <v>DRBR366</v>
      </c>
      <c r="G24" s="132" t="str">
        <f>VLOOKUP(E24,'LISTADO ATM'!$A$2:$B$900,2,0)</f>
        <v>ATM Oficina Boulevard (Higuey) II</v>
      </c>
      <c r="H24" s="132" t="str">
        <f>VLOOKUP(E24,VIP!$A$2:$O20745,7,FALSE)</f>
        <v>N/A</v>
      </c>
      <c r="I24" s="132" t="str">
        <f>VLOOKUP(E24,VIP!$A$2:$O12710,8,FALSE)</f>
        <v>N/A</v>
      </c>
      <c r="J24" s="132" t="str">
        <f>VLOOKUP(E24,VIP!$A$2:$O12660,8,FALSE)</f>
        <v>N/A</v>
      </c>
      <c r="K24" s="132" t="str">
        <f>VLOOKUP(E24,VIP!$A$2:$O16234,6,0)</f>
        <v>N/A</v>
      </c>
      <c r="L24" s="138" t="s">
        <v>2434</v>
      </c>
      <c r="M24" s="149" t="s">
        <v>2533</v>
      </c>
      <c r="N24" s="94" t="s">
        <v>2444</v>
      </c>
      <c r="O24" s="132" t="s">
        <v>2622</v>
      </c>
      <c r="P24" s="138"/>
      <c r="Q24" s="148">
        <v>44295.479166666664</v>
      </c>
    </row>
    <row r="25" spans="1:17" s="121" customFormat="1" ht="18" x14ac:dyDescent="0.25">
      <c r="A25" s="132" t="str">
        <f>VLOOKUP(E25,'LISTADO ATM'!$A$2:$C$901,3,0)</f>
        <v>DISTRITO NACIONAL</v>
      </c>
      <c r="B25" s="124">
        <v>3336013257</v>
      </c>
      <c r="C25" s="95">
        <v>44442.47451388889</v>
      </c>
      <c r="D25" s="95" t="s">
        <v>2441</v>
      </c>
      <c r="E25" s="124">
        <v>336</v>
      </c>
      <c r="F25" s="132" t="str">
        <f>VLOOKUP(E25,VIP!$A$2:$O15778,2,0)</f>
        <v>DRBR336</v>
      </c>
      <c r="G25" s="132" t="str">
        <f>VLOOKUP(E25,'LISTADO ATM'!$A$2:$B$900,2,0)</f>
        <v>ATM Instituto Nacional de Cancer (incart)</v>
      </c>
      <c r="H25" s="132" t="str">
        <f>VLOOKUP(E25,VIP!$A$2:$O20739,7,FALSE)</f>
        <v>Si</v>
      </c>
      <c r="I25" s="132" t="str">
        <f>VLOOKUP(E25,VIP!$A$2:$O12704,8,FALSE)</f>
        <v>Si</v>
      </c>
      <c r="J25" s="132" t="str">
        <f>VLOOKUP(E25,VIP!$A$2:$O12654,8,FALSE)</f>
        <v>Si</v>
      </c>
      <c r="K25" s="132" t="str">
        <f>VLOOKUP(E25,VIP!$A$2:$O16228,6,0)</f>
        <v>NO</v>
      </c>
      <c r="L25" s="138" t="s">
        <v>2434</v>
      </c>
      <c r="M25" s="149" t="s">
        <v>2533</v>
      </c>
      <c r="N25" s="94" t="s">
        <v>2444</v>
      </c>
      <c r="O25" s="132" t="s">
        <v>2445</v>
      </c>
      <c r="P25" s="138"/>
      <c r="Q25" s="148">
        <v>44295.479861111111</v>
      </c>
    </row>
    <row r="26" spans="1:17" s="121" customFormat="1" ht="18" x14ac:dyDescent="0.25">
      <c r="A26" s="132" t="str">
        <f>VLOOKUP(E26,'LISTADO ATM'!$A$2:$C$901,3,0)</f>
        <v>DISTRITO NACIONAL</v>
      </c>
      <c r="B26" s="124">
        <v>3336013396</v>
      </c>
      <c r="C26" s="95">
        <v>44442.506851851853</v>
      </c>
      <c r="D26" s="95" t="s">
        <v>2441</v>
      </c>
      <c r="E26" s="124">
        <v>709</v>
      </c>
      <c r="F26" s="132" t="str">
        <f>VLOOKUP(E26,VIP!$A$2:$O15792,2,0)</f>
        <v>DRBR01N</v>
      </c>
      <c r="G26" s="132" t="str">
        <f>VLOOKUP(E26,'LISTADO ATM'!$A$2:$B$900,2,0)</f>
        <v xml:space="preserve">ATM Seguros Maestro SEMMA  </v>
      </c>
      <c r="H26" s="132" t="str">
        <f>VLOOKUP(E26,VIP!$A$2:$O20753,7,FALSE)</f>
        <v>Si</v>
      </c>
      <c r="I26" s="132" t="str">
        <f>VLOOKUP(E26,VIP!$A$2:$O12718,8,FALSE)</f>
        <v>Si</v>
      </c>
      <c r="J26" s="132" t="str">
        <f>VLOOKUP(E26,VIP!$A$2:$O12668,8,FALSE)</f>
        <v>Si</v>
      </c>
      <c r="K26" s="132" t="str">
        <f>VLOOKUP(E26,VIP!$A$2:$O16242,6,0)</f>
        <v>NO</v>
      </c>
      <c r="L26" s="138" t="s">
        <v>2434</v>
      </c>
      <c r="M26" s="149" t="s">
        <v>2533</v>
      </c>
      <c r="N26" s="94" t="s">
        <v>2444</v>
      </c>
      <c r="O26" s="132" t="s">
        <v>2445</v>
      </c>
      <c r="P26" s="138"/>
      <c r="Q26" s="148">
        <v>44295.479861111111</v>
      </c>
    </row>
    <row r="27" spans="1:17" s="121" customFormat="1" ht="18" x14ac:dyDescent="0.25">
      <c r="A27" s="132" t="str">
        <f>VLOOKUP(E27,'LISTADO ATM'!$A$2:$C$901,3,0)</f>
        <v>DISTRITO NACIONAL</v>
      </c>
      <c r="B27" s="124">
        <v>3336014074</v>
      </c>
      <c r="C27" s="95">
        <v>44442.818668981483</v>
      </c>
      <c r="D27" s="95" t="s">
        <v>2441</v>
      </c>
      <c r="E27" s="124">
        <v>152</v>
      </c>
      <c r="F27" s="132" t="str">
        <f>VLOOKUP(E27,VIP!$A$2:$O15793,2,0)</f>
        <v>DRBR152</v>
      </c>
      <c r="G27" s="132" t="str">
        <f>VLOOKUP(E27,'LISTADO ATM'!$A$2:$B$900,2,0)</f>
        <v xml:space="preserve">ATM Kiosco Megacentro II </v>
      </c>
      <c r="H27" s="132" t="str">
        <f>VLOOKUP(E27,VIP!$A$2:$O20754,7,FALSE)</f>
        <v>Si</v>
      </c>
      <c r="I27" s="132" t="str">
        <f>VLOOKUP(E27,VIP!$A$2:$O12719,8,FALSE)</f>
        <v>Si</v>
      </c>
      <c r="J27" s="132" t="str">
        <f>VLOOKUP(E27,VIP!$A$2:$O12669,8,FALSE)</f>
        <v>Si</v>
      </c>
      <c r="K27" s="132" t="str">
        <f>VLOOKUP(E27,VIP!$A$2:$O16243,6,0)</f>
        <v>NO</v>
      </c>
      <c r="L27" s="138" t="s">
        <v>2434</v>
      </c>
      <c r="M27" s="149" t="s">
        <v>2533</v>
      </c>
      <c r="N27" s="94" t="s">
        <v>2444</v>
      </c>
      <c r="O27" s="132" t="s">
        <v>2445</v>
      </c>
      <c r="P27" s="138"/>
      <c r="Q27" s="148">
        <v>44295.625694444447</v>
      </c>
    </row>
    <row r="28" spans="1:17" s="121" customFormat="1" ht="18" x14ac:dyDescent="0.25">
      <c r="A28" s="132" t="str">
        <f>VLOOKUP(E28,'LISTADO ATM'!$A$2:$C$901,3,0)</f>
        <v>DISTRITO NACIONAL</v>
      </c>
      <c r="B28" s="124">
        <v>3336012592</v>
      </c>
      <c r="C28" s="95">
        <v>44441.752453703702</v>
      </c>
      <c r="D28" s="95" t="s">
        <v>2174</v>
      </c>
      <c r="E28" s="124">
        <v>318</v>
      </c>
      <c r="F28" s="132" t="str">
        <f>VLOOKUP(E28,VIP!$A$2:$O15771,2,0)</f>
        <v>DRBR318</v>
      </c>
      <c r="G28" s="132" t="str">
        <f>VLOOKUP(E28,'LISTADO ATM'!$A$2:$B$900,2,0)</f>
        <v>ATM Autoservicio Lope de Vega</v>
      </c>
      <c r="H28" s="132" t="str">
        <f>VLOOKUP(E28,VIP!$A$2:$O20732,7,FALSE)</f>
        <v>Si</v>
      </c>
      <c r="I28" s="132" t="str">
        <f>VLOOKUP(E28,VIP!$A$2:$O12697,8,FALSE)</f>
        <v>Si</v>
      </c>
      <c r="J28" s="132" t="str">
        <f>VLOOKUP(E28,VIP!$A$2:$O12647,8,FALSE)</f>
        <v>Si</v>
      </c>
      <c r="K28" s="132" t="str">
        <f>VLOOKUP(E28,VIP!$A$2:$O16221,6,0)</f>
        <v>NO</v>
      </c>
      <c r="L28" s="138" t="s">
        <v>2621</v>
      </c>
      <c r="M28" s="149" t="s">
        <v>2533</v>
      </c>
      <c r="N28" s="94" t="s">
        <v>2444</v>
      </c>
      <c r="O28" s="132" t="s">
        <v>2446</v>
      </c>
      <c r="P28" s="138"/>
      <c r="Q28" s="148">
        <v>44295.470138888886</v>
      </c>
    </row>
    <row r="29" spans="1:17" ht="18" x14ac:dyDescent="0.25">
      <c r="A29" s="132" t="str">
        <f>VLOOKUP(E29,'LISTADO ATM'!$A$2:$C$901,3,0)</f>
        <v>DISTRITO NACIONAL</v>
      </c>
      <c r="B29" s="124">
        <v>3336013905</v>
      </c>
      <c r="C29" s="95">
        <v>44442.686898148146</v>
      </c>
      <c r="D29" s="95" t="s">
        <v>2174</v>
      </c>
      <c r="E29" s="124">
        <v>686</v>
      </c>
      <c r="F29" s="132" t="str">
        <f>VLOOKUP(E29,VIP!$A$2:$O15797,2,0)</f>
        <v>DRBR686</v>
      </c>
      <c r="G29" s="132" t="str">
        <f>VLOOKUP(E29,'LISTADO ATM'!$A$2:$B$900,2,0)</f>
        <v>ATM Autoservicio Oficina Máximo Gómez</v>
      </c>
      <c r="H29" s="132" t="str">
        <f>VLOOKUP(E29,VIP!$A$2:$O20758,7,FALSE)</f>
        <v>Si</v>
      </c>
      <c r="I29" s="132" t="str">
        <f>VLOOKUP(E29,VIP!$A$2:$O12723,8,FALSE)</f>
        <v>Si</v>
      </c>
      <c r="J29" s="132" t="str">
        <f>VLOOKUP(E29,VIP!$A$2:$O12673,8,FALSE)</f>
        <v>Si</v>
      </c>
      <c r="K29" s="132" t="str">
        <f>VLOOKUP(E29,VIP!$A$2:$O16247,6,0)</f>
        <v>NO</v>
      </c>
      <c r="L29" s="138" t="s">
        <v>2621</v>
      </c>
      <c r="M29" s="149" t="s">
        <v>2533</v>
      </c>
      <c r="N29" s="94" t="s">
        <v>2444</v>
      </c>
      <c r="O29" s="132" t="s">
        <v>2446</v>
      </c>
      <c r="P29" s="138"/>
      <c r="Q29" s="148">
        <v>44295.481249999997</v>
      </c>
    </row>
    <row r="30" spans="1:17" ht="18" x14ac:dyDescent="0.25">
      <c r="A30" s="132" t="str">
        <f>VLOOKUP(E30,'LISTADO ATM'!$A$2:$C$901,3,0)</f>
        <v>DISTRITO NACIONAL</v>
      </c>
      <c r="B30" s="124">
        <v>3336014060</v>
      </c>
      <c r="C30" s="95">
        <v>44442.793078703704</v>
      </c>
      <c r="D30" s="95" t="s">
        <v>2174</v>
      </c>
      <c r="E30" s="124">
        <v>13</v>
      </c>
      <c r="F30" s="132" t="str">
        <f>VLOOKUP(E30,VIP!$A$2:$O15783,2,0)</f>
        <v>DRBR013</v>
      </c>
      <c r="G30" s="132" t="str">
        <f>VLOOKUP(E30,'LISTADO ATM'!$A$2:$B$900,2,0)</f>
        <v xml:space="preserve">ATM CDEEE </v>
      </c>
      <c r="H30" s="132" t="str">
        <f>VLOOKUP(E30,VIP!$A$2:$O20744,7,FALSE)</f>
        <v>Si</v>
      </c>
      <c r="I30" s="132" t="str">
        <f>VLOOKUP(E30,VIP!$A$2:$O12709,8,FALSE)</f>
        <v>Si</v>
      </c>
      <c r="J30" s="132" t="str">
        <f>VLOOKUP(E30,VIP!$A$2:$O12659,8,FALSE)</f>
        <v>Si</v>
      </c>
      <c r="K30" s="132" t="str">
        <f>VLOOKUP(E30,VIP!$A$2:$O16233,6,0)</f>
        <v>NO</v>
      </c>
      <c r="L30" s="138" t="s">
        <v>2626</v>
      </c>
      <c r="M30" s="149" t="s">
        <v>2533</v>
      </c>
      <c r="N30" s="94" t="s">
        <v>2444</v>
      </c>
      <c r="O30" s="132" t="s">
        <v>2446</v>
      </c>
      <c r="P30" s="138"/>
      <c r="Q30" s="148">
        <v>44295.625</v>
      </c>
    </row>
    <row r="31" spans="1:17" ht="18" x14ac:dyDescent="0.25">
      <c r="A31" s="132" t="str">
        <f>VLOOKUP(E31,'LISTADO ATM'!$A$2:$C$901,3,0)</f>
        <v>NORTE</v>
      </c>
      <c r="B31" s="124" t="s">
        <v>2673</v>
      </c>
      <c r="C31" s="95">
        <v>44443.549803240741</v>
      </c>
      <c r="D31" s="95" t="s">
        <v>2460</v>
      </c>
      <c r="E31" s="124">
        <v>257</v>
      </c>
      <c r="F31" s="132" t="str">
        <f>VLOOKUP(E31,VIP!$A$2:$O15794,2,0)</f>
        <v>DRBR257</v>
      </c>
      <c r="G31" s="132" t="str">
        <f>VLOOKUP(E31,'LISTADO ATM'!$A$2:$B$900,2,0)</f>
        <v xml:space="preserve">ATM S/M Pola (Santiago) </v>
      </c>
      <c r="H31" s="132" t="str">
        <f>VLOOKUP(E31,VIP!$A$2:$O20755,7,FALSE)</f>
        <v>Si</v>
      </c>
      <c r="I31" s="132" t="str">
        <f>VLOOKUP(E31,VIP!$A$2:$O12720,8,FALSE)</f>
        <v>Si</v>
      </c>
      <c r="J31" s="132" t="str">
        <f>VLOOKUP(E31,VIP!$A$2:$O12670,8,FALSE)</f>
        <v>Si</v>
      </c>
      <c r="K31" s="132" t="str">
        <f>VLOOKUP(E31,VIP!$A$2:$O16244,6,0)</f>
        <v>NO</v>
      </c>
      <c r="L31" s="138" t="s">
        <v>2672</v>
      </c>
      <c r="M31" s="149" t="s">
        <v>2533</v>
      </c>
      <c r="N31" s="94" t="s">
        <v>2640</v>
      </c>
      <c r="O31" s="132" t="s">
        <v>2641</v>
      </c>
      <c r="P31" s="138" t="s">
        <v>2658</v>
      </c>
      <c r="Q31" s="148">
        <v>44295.524305555555</v>
      </c>
    </row>
    <row r="32" spans="1:17" ht="18" x14ac:dyDescent="0.25">
      <c r="A32" s="132" t="str">
        <f>VLOOKUP(E32,'LISTADO ATM'!$A$2:$C$901,3,0)</f>
        <v>DISTRITO NACIONAL</v>
      </c>
      <c r="B32" s="124" t="s">
        <v>2674</v>
      </c>
      <c r="C32" s="95">
        <v>44443.549375000002</v>
      </c>
      <c r="D32" s="95" t="s">
        <v>2460</v>
      </c>
      <c r="E32" s="124">
        <v>585</v>
      </c>
      <c r="F32" s="132" t="str">
        <f>VLOOKUP(E32,VIP!$A$2:$O15795,2,0)</f>
        <v>DRBR083</v>
      </c>
      <c r="G32" s="132" t="str">
        <f>VLOOKUP(E32,'LISTADO ATM'!$A$2:$B$900,2,0)</f>
        <v xml:space="preserve">ATM Oficina Haina Oriental </v>
      </c>
      <c r="H32" s="132" t="str">
        <f>VLOOKUP(E32,VIP!$A$2:$O20756,7,FALSE)</f>
        <v>Si</v>
      </c>
      <c r="I32" s="132" t="str">
        <f>VLOOKUP(E32,VIP!$A$2:$O12721,8,FALSE)</f>
        <v>Si</v>
      </c>
      <c r="J32" s="132" t="str">
        <f>VLOOKUP(E32,VIP!$A$2:$O12671,8,FALSE)</f>
        <v>Si</v>
      </c>
      <c r="K32" s="132" t="str">
        <f>VLOOKUP(E32,VIP!$A$2:$O16245,6,0)</f>
        <v>NO</v>
      </c>
      <c r="L32" s="138" t="s">
        <v>2672</v>
      </c>
      <c r="M32" s="149" t="s">
        <v>2533</v>
      </c>
      <c r="N32" s="94" t="s">
        <v>2640</v>
      </c>
      <c r="O32" s="132" t="s">
        <v>2641</v>
      </c>
      <c r="P32" s="138" t="s">
        <v>2658</v>
      </c>
      <c r="Q32" s="148">
        <v>44295.615972222222</v>
      </c>
    </row>
    <row r="33" spans="1:17" ht="18" x14ac:dyDescent="0.25">
      <c r="A33" s="132" t="str">
        <f>VLOOKUP(E33,'LISTADO ATM'!$A$2:$C$901,3,0)</f>
        <v>DISTRITO NACIONAL</v>
      </c>
      <c r="B33" s="124" t="s">
        <v>2671</v>
      </c>
      <c r="C33" s="95">
        <v>44443.550694444442</v>
      </c>
      <c r="D33" s="95" t="s">
        <v>2460</v>
      </c>
      <c r="E33" s="124">
        <v>85</v>
      </c>
      <c r="F33" s="132" t="str">
        <f>VLOOKUP(E33,VIP!$A$2:$O15793,2,0)</f>
        <v>DRBR085</v>
      </c>
      <c r="G33" s="132" t="str">
        <f>VLOOKUP(E33,'LISTADO ATM'!$A$2:$B$900,2,0)</f>
        <v xml:space="preserve">ATM Oficina San Isidro (Fuerza Aérea) </v>
      </c>
      <c r="H33" s="132" t="str">
        <f>VLOOKUP(E33,VIP!$A$2:$O20754,7,FALSE)</f>
        <v>Si</v>
      </c>
      <c r="I33" s="132" t="str">
        <f>VLOOKUP(E33,VIP!$A$2:$O12719,8,FALSE)</f>
        <v>Si</v>
      </c>
      <c r="J33" s="132" t="str">
        <f>VLOOKUP(E33,VIP!$A$2:$O12669,8,FALSE)</f>
        <v>Si</v>
      </c>
      <c r="K33" s="132" t="str">
        <f>VLOOKUP(E33,VIP!$A$2:$O16243,6,0)</f>
        <v>NO</v>
      </c>
      <c r="L33" s="138" t="s">
        <v>2672</v>
      </c>
      <c r="M33" s="149" t="s">
        <v>2533</v>
      </c>
      <c r="N33" s="94" t="s">
        <v>2640</v>
      </c>
      <c r="O33" s="132" t="s">
        <v>2641</v>
      </c>
      <c r="P33" s="138" t="s">
        <v>2658</v>
      </c>
      <c r="Q33" s="148">
        <v>44295.626388888886</v>
      </c>
    </row>
    <row r="34" spans="1:17" ht="18" x14ac:dyDescent="0.25">
      <c r="A34" s="132" t="str">
        <f>VLOOKUP(E34,'LISTADO ATM'!$A$2:$C$901,3,0)</f>
        <v>DISTRITO NACIONAL</v>
      </c>
      <c r="B34" s="124" t="s">
        <v>2648</v>
      </c>
      <c r="C34" s="95">
        <v>44443.445798611108</v>
      </c>
      <c r="D34" s="95" t="s">
        <v>2460</v>
      </c>
      <c r="E34" s="124">
        <v>37</v>
      </c>
      <c r="F34" s="132" t="str">
        <f>VLOOKUP(E34,VIP!$A$2:$O15792,2,0)</f>
        <v>DRBR037</v>
      </c>
      <c r="G34" s="132" t="str">
        <f>VLOOKUP(E34,'LISTADO ATM'!$A$2:$B$900,2,0)</f>
        <v xml:space="preserve">ATM Oficina Villa Mella </v>
      </c>
      <c r="H34" s="132" t="str">
        <f>VLOOKUP(E34,VIP!$A$2:$O20753,7,FALSE)</f>
        <v>Si</v>
      </c>
      <c r="I34" s="132" t="str">
        <f>VLOOKUP(E34,VIP!$A$2:$O12718,8,FALSE)</f>
        <v>Si</v>
      </c>
      <c r="J34" s="132" t="str">
        <f>VLOOKUP(E34,VIP!$A$2:$O12668,8,FALSE)</f>
        <v>Si</v>
      </c>
      <c r="K34" s="132" t="str">
        <f>VLOOKUP(E34,VIP!$A$2:$O16242,6,0)</f>
        <v>SI</v>
      </c>
      <c r="L34" s="138" t="s">
        <v>2639</v>
      </c>
      <c r="M34" s="149" t="s">
        <v>2533</v>
      </c>
      <c r="N34" s="94" t="s">
        <v>2640</v>
      </c>
      <c r="O34" s="132" t="s">
        <v>2641</v>
      </c>
      <c r="P34" s="138" t="s">
        <v>2658</v>
      </c>
      <c r="Q34" s="148">
        <v>44295.456250000003</v>
      </c>
    </row>
    <row r="35" spans="1:17" ht="18" x14ac:dyDescent="0.25">
      <c r="A35" s="132" t="str">
        <f>VLOOKUP(E35,'LISTADO ATM'!$A$2:$C$901,3,0)</f>
        <v>DISTRITO NACIONAL</v>
      </c>
      <c r="B35" s="124" t="s">
        <v>2645</v>
      </c>
      <c r="C35" s="95">
        <v>44443.448460648149</v>
      </c>
      <c r="D35" s="95" t="s">
        <v>2460</v>
      </c>
      <c r="E35" s="124">
        <v>267</v>
      </c>
      <c r="F35" s="132" t="str">
        <f>VLOOKUP(E35,VIP!$A$2:$O15788,2,0)</f>
        <v>DRBR267</v>
      </c>
      <c r="G35" s="132" t="str">
        <f>VLOOKUP(E35,'LISTADO ATM'!$A$2:$B$900,2,0)</f>
        <v xml:space="preserve">ATM Centro de Caja México </v>
      </c>
      <c r="H35" s="132" t="str">
        <f>VLOOKUP(E35,VIP!$A$2:$O20749,7,FALSE)</f>
        <v>Si</v>
      </c>
      <c r="I35" s="132" t="str">
        <f>VLOOKUP(E35,VIP!$A$2:$O12714,8,FALSE)</f>
        <v>Si</v>
      </c>
      <c r="J35" s="132" t="str">
        <f>VLOOKUP(E35,VIP!$A$2:$O12664,8,FALSE)</f>
        <v>Si</v>
      </c>
      <c r="K35" s="132" t="str">
        <f>VLOOKUP(E35,VIP!$A$2:$O16238,6,0)</f>
        <v>NO</v>
      </c>
      <c r="L35" s="138" t="s">
        <v>2639</v>
      </c>
      <c r="M35" s="149" t="s">
        <v>2533</v>
      </c>
      <c r="N35" s="94" t="s">
        <v>2640</v>
      </c>
      <c r="O35" s="132" t="s">
        <v>2641</v>
      </c>
      <c r="P35" s="138" t="s">
        <v>2658</v>
      </c>
      <c r="Q35" s="148">
        <v>44295.480555555558</v>
      </c>
    </row>
    <row r="36" spans="1:17" ht="18" x14ac:dyDescent="0.25">
      <c r="A36" s="132" t="str">
        <f>VLOOKUP(E36,'LISTADO ATM'!$A$2:$C$901,3,0)</f>
        <v>SUR</v>
      </c>
      <c r="B36" s="124" t="s">
        <v>2654</v>
      </c>
      <c r="C36" s="95">
        <v>44443.399907407409</v>
      </c>
      <c r="D36" s="95" t="s">
        <v>2460</v>
      </c>
      <c r="E36" s="124">
        <v>103</v>
      </c>
      <c r="F36" s="132" t="str">
        <f>VLOOKUP(E36,VIP!$A$2:$O15798,2,0)</f>
        <v>DRBR103</v>
      </c>
      <c r="G36" s="132" t="str">
        <f>VLOOKUP(E36,'LISTADO ATM'!$A$2:$B$900,2,0)</f>
        <v xml:space="preserve">ATM Oficina Las Matas de Farfán </v>
      </c>
      <c r="H36" s="132" t="str">
        <f>VLOOKUP(E36,VIP!$A$2:$O20759,7,FALSE)</f>
        <v>Si</v>
      </c>
      <c r="I36" s="132" t="str">
        <f>VLOOKUP(E36,VIP!$A$2:$O12724,8,FALSE)</f>
        <v>Si</v>
      </c>
      <c r="J36" s="132" t="str">
        <f>VLOOKUP(E36,VIP!$A$2:$O12674,8,FALSE)</f>
        <v>Si</v>
      </c>
      <c r="K36" s="132" t="str">
        <f>VLOOKUP(E36,VIP!$A$2:$O16248,6,0)</f>
        <v>NO</v>
      </c>
      <c r="L36" s="138" t="s">
        <v>2639</v>
      </c>
      <c r="M36" s="149" t="s">
        <v>2533</v>
      </c>
      <c r="N36" s="94" t="s">
        <v>2640</v>
      </c>
      <c r="O36" s="132" t="s">
        <v>2641</v>
      </c>
      <c r="P36" s="138" t="s">
        <v>2658</v>
      </c>
      <c r="Q36" s="148">
        <v>44295.481944444444</v>
      </c>
    </row>
    <row r="37" spans="1:17" ht="18" x14ac:dyDescent="0.25">
      <c r="A37" s="132" t="str">
        <f>VLOOKUP(E37,'LISTADO ATM'!$A$2:$C$901,3,0)</f>
        <v>DISTRITO NACIONAL</v>
      </c>
      <c r="B37" s="124" t="s">
        <v>2646</v>
      </c>
      <c r="C37" s="95">
        <v>44443.446886574071</v>
      </c>
      <c r="D37" s="95" t="s">
        <v>2460</v>
      </c>
      <c r="E37" s="124">
        <v>18</v>
      </c>
      <c r="F37" s="132" t="str">
        <f>VLOOKUP(E37,VIP!$A$2:$O15790,2,0)</f>
        <v>DRBR018</v>
      </c>
      <c r="G37" s="132" t="str">
        <f>VLOOKUP(E37,'LISTADO ATM'!$A$2:$B$900,2,0)</f>
        <v xml:space="preserve">ATM Oficina Haina Occidental I </v>
      </c>
      <c r="H37" s="132" t="str">
        <f>VLOOKUP(E37,VIP!$A$2:$O20751,7,FALSE)</f>
        <v>Si</v>
      </c>
      <c r="I37" s="132" t="str">
        <f>VLOOKUP(E37,VIP!$A$2:$O12716,8,FALSE)</f>
        <v>Si</v>
      </c>
      <c r="J37" s="132" t="str">
        <f>VLOOKUP(E37,VIP!$A$2:$O12666,8,FALSE)</f>
        <v>Si</v>
      </c>
      <c r="K37" s="132" t="str">
        <f>VLOOKUP(E37,VIP!$A$2:$O16240,6,0)</f>
        <v>SI</v>
      </c>
      <c r="L37" s="138" t="s">
        <v>2639</v>
      </c>
      <c r="M37" s="149" t="s">
        <v>2533</v>
      </c>
      <c r="N37" s="94" t="s">
        <v>2640</v>
      </c>
      <c r="O37" s="132" t="s">
        <v>2641</v>
      </c>
      <c r="P37" s="138" t="s">
        <v>2658</v>
      </c>
      <c r="Q37" s="148">
        <v>44295.482638888891</v>
      </c>
    </row>
    <row r="38" spans="1:17" ht="18" x14ac:dyDescent="0.25">
      <c r="A38" s="132" t="str">
        <f>VLOOKUP(E38,'LISTADO ATM'!$A$2:$C$901,3,0)</f>
        <v>DISTRITO NACIONAL</v>
      </c>
      <c r="B38" s="124" t="s">
        <v>2638</v>
      </c>
      <c r="C38" s="95">
        <v>44443.452511574076</v>
      </c>
      <c r="D38" s="95" t="s">
        <v>2460</v>
      </c>
      <c r="E38" s="124">
        <v>697</v>
      </c>
      <c r="F38" s="132" t="str">
        <f>VLOOKUP(E38,VIP!$A$2:$O15785,2,0)</f>
        <v>DRBR697</v>
      </c>
      <c r="G38" s="132" t="str">
        <f>VLOOKUP(E38,'LISTADO ATM'!$A$2:$B$900,2,0)</f>
        <v>ATM Hipermercado Olé Ciudad Juan Bosch</v>
      </c>
      <c r="H38" s="132" t="str">
        <f>VLOOKUP(E38,VIP!$A$2:$O20746,7,FALSE)</f>
        <v>Si</v>
      </c>
      <c r="I38" s="132" t="str">
        <f>VLOOKUP(E38,VIP!$A$2:$O12711,8,FALSE)</f>
        <v>Si</v>
      </c>
      <c r="J38" s="132" t="str">
        <f>VLOOKUP(E38,VIP!$A$2:$O12661,8,FALSE)</f>
        <v>Si</v>
      </c>
      <c r="K38" s="132" t="str">
        <f>VLOOKUP(E38,VIP!$A$2:$O16235,6,0)</f>
        <v>NO</v>
      </c>
      <c r="L38" s="138" t="s">
        <v>2639</v>
      </c>
      <c r="M38" s="149" t="s">
        <v>2533</v>
      </c>
      <c r="N38" s="94" t="s">
        <v>2640</v>
      </c>
      <c r="O38" s="132" t="s">
        <v>2641</v>
      </c>
      <c r="P38" s="138" t="s">
        <v>2658</v>
      </c>
      <c r="Q38" s="148">
        <v>44295.482638888891</v>
      </c>
    </row>
    <row r="39" spans="1:17" ht="18" x14ac:dyDescent="0.25">
      <c r="A39" s="132" t="str">
        <f>VLOOKUP(E39,'LISTADO ATM'!$A$2:$C$901,3,0)</f>
        <v>NORTE</v>
      </c>
      <c r="B39" s="124" t="s">
        <v>2653</v>
      </c>
      <c r="C39" s="95">
        <v>44443.400972222225</v>
      </c>
      <c r="D39" s="95" t="s">
        <v>2460</v>
      </c>
      <c r="E39" s="124">
        <v>747</v>
      </c>
      <c r="F39" s="132" t="str">
        <f>VLOOKUP(E39,VIP!$A$2:$O15797,2,0)</f>
        <v>DRBR200</v>
      </c>
      <c r="G39" s="132" t="str">
        <f>VLOOKUP(E39,'LISTADO ATM'!$A$2:$B$900,2,0)</f>
        <v xml:space="preserve">ATM Club BR (Santiago) </v>
      </c>
      <c r="H39" s="132" t="str">
        <f>VLOOKUP(E39,VIP!$A$2:$O20758,7,FALSE)</f>
        <v>Si</v>
      </c>
      <c r="I39" s="132" t="str">
        <f>VLOOKUP(E39,VIP!$A$2:$O12723,8,FALSE)</f>
        <v>Si</v>
      </c>
      <c r="J39" s="132" t="str">
        <f>VLOOKUP(E39,VIP!$A$2:$O12673,8,FALSE)</f>
        <v>Si</v>
      </c>
      <c r="K39" s="132" t="str">
        <f>VLOOKUP(E39,VIP!$A$2:$O16247,6,0)</f>
        <v>SI</v>
      </c>
      <c r="L39" s="138" t="s">
        <v>2639</v>
      </c>
      <c r="M39" s="149" t="s">
        <v>2533</v>
      </c>
      <c r="N39" s="94" t="s">
        <v>2640</v>
      </c>
      <c r="O39" s="132" t="s">
        <v>2641</v>
      </c>
      <c r="P39" s="138" t="s">
        <v>2658</v>
      </c>
      <c r="Q39" s="148">
        <v>44295.482638888891</v>
      </c>
    </row>
    <row r="40" spans="1:17" ht="18" x14ac:dyDescent="0.25">
      <c r="A40" s="132" t="str">
        <f>VLOOKUP(E40,'LISTADO ATM'!$A$2:$C$901,3,0)</f>
        <v>NORTE</v>
      </c>
      <c r="B40" s="124" t="s">
        <v>2676</v>
      </c>
      <c r="C40" s="95">
        <v>44443.547291666669</v>
      </c>
      <c r="D40" s="95" t="s">
        <v>2460</v>
      </c>
      <c r="E40" s="124">
        <v>444</v>
      </c>
      <c r="F40" s="132" t="str">
        <f>VLOOKUP(E40,VIP!$A$2:$O15797,2,0)</f>
        <v>DRBR444</v>
      </c>
      <c r="G40" s="132" t="str">
        <f>VLOOKUP(E40,'LISTADO ATM'!$A$2:$B$900,2,0)</f>
        <v xml:space="preserve">ATM Hospital Metropolitano de (Santiago) (HOMS) </v>
      </c>
      <c r="H40" s="132" t="str">
        <f>VLOOKUP(E40,VIP!$A$2:$O20758,7,FALSE)</f>
        <v>Si</v>
      </c>
      <c r="I40" s="132" t="str">
        <f>VLOOKUP(E40,VIP!$A$2:$O12723,8,FALSE)</f>
        <v>Si</v>
      </c>
      <c r="J40" s="132" t="str">
        <f>VLOOKUP(E40,VIP!$A$2:$O12673,8,FALSE)</f>
        <v>Si</v>
      </c>
      <c r="K40" s="132" t="str">
        <f>VLOOKUP(E40,VIP!$A$2:$O16247,6,0)</f>
        <v>NO</v>
      </c>
      <c r="L40" s="138" t="s">
        <v>2639</v>
      </c>
      <c r="M40" s="149" t="s">
        <v>2533</v>
      </c>
      <c r="N40" s="94" t="s">
        <v>2640</v>
      </c>
      <c r="O40" s="132" t="s">
        <v>2641</v>
      </c>
      <c r="P40" s="138" t="s">
        <v>2658</v>
      </c>
      <c r="Q40" s="148">
        <v>44295.621527777781</v>
      </c>
    </row>
    <row r="41" spans="1:17" ht="18" x14ac:dyDescent="0.25">
      <c r="A41" s="132" t="str">
        <f>VLOOKUP(E41,'LISTADO ATM'!$A$2:$C$901,3,0)</f>
        <v>NORTE</v>
      </c>
      <c r="B41" s="124" t="s">
        <v>2675</v>
      </c>
      <c r="C41" s="95">
        <v>44443.547812500001</v>
      </c>
      <c r="D41" s="95" t="s">
        <v>2460</v>
      </c>
      <c r="E41" s="124">
        <v>52</v>
      </c>
      <c r="F41" s="132" t="str">
        <f>VLOOKUP(E41,VIP!$A$2:$O15796,2,0)</f>
        <v>DRBR052</v>
      </c>
      <c r="G41" s="132" t="str">
        <f>VLOOKUP(E41,'LISTADO ATM'!$A$2:$B$900,2,0)</f>
        <v xml:space="preserve">ATM Oficina Jarabacoa </v>
      </c>
      <c r="H41" s="132" t="str">
        <f>VLOOKUP(E41,VIP!$A$2:$O20757,7,FALSE)</f>
        <v>Si</v>
      </c>
      <c r="I41" s="132" t="str">
        <f>VLOOKUP(E41,VIP!$A$2:$O12722,8,FALSE)</f>
        <v>Si</v>
      </c>
      <c r="J41" s="132" t="str">
        <f>VLOOKUP(E41,VIP!$A$2:$O12672,8,FALSE)</f>
        <v>Si</v>
      </c>
      <c r="K41" s="132" t="str">
        <f>VLOOKUP(E41,VIP!$A$2:$O16246,6,0)</f>
        <v>NO</v>
      </c>
      <c r="L41" s="138" t="s">
        <v>2639</v>
      </c>
      <c r="M41" s="149" t="s">
        <v>2533</v>
      </c>
      <c r="N41" s="94" t="s">
        <v>2640</v>
      </c>
      <c r="O41" s="132" t="s">
        <v>2641</v>
      </c>
      <c r="P41" s="138" t="s">
        <v>2658</v>
      </c>
      <c r="Q41" s="148">
        <v>44295.628472222219</v>
      </c>
    </row>
    <row r="42" spans="1:17" ht="18" x14ac:dyDescent="0.25">
      <c r="A42" s="132" t="str">
        <f>VLOOKUP(E42,'LISTADO ATM'!$A$2:$C$901,3,0)</f>
        <v>DISTRITO NACIONAL</v>
      </c>
      <c r="B42" s="124" t="s">
        <v>2683</v>
      </c>
      <c r="C42" s="95">
        <v>44443.521932870368</v>
      </c>
      <c r="D42" s="95" t="s">
        <v>2460</v>
      </c>
      <c r="E42" s="124">
        <v>577</v>
      </c>
      <c r="F42" s="132" t="str">
        <f>VLOOKUP(E42,VIP!$A$2:$O15805,2,0)</f>
        <v>DRBR173</v>
      </c>
      <c r="G42" s="132" t="str">
        <f>VLOOKUP(E42,'LISTADO ATM'!$A$2:$B$900,2,0)</f>
        <v xml:space="preserve">ATM Olé Ave. Duarte </v>
      </c>
      <c r="H42" s="132" t="str">
        <f>VLOOKUP(E42,VIP!$A$2:$O20766,7,FALSE)</f>
        <v>Si</v>
      </c>
      <c r="I42" s="132" t="str">
        <f>VLOOKUP(E42,VIP!$A$2:$O12731,8,FALSE)</f>
        <v>Si</v>
      </c>
      <c r="J42" s="132" t="str">
        <f>VLOOKUP(E42,VIP!$A$2:$O12681,8,FALSE)</f>
        <v>Si</v>
      </c>
      <c r="K42" s="132" t="str">
        <f>VLOOKUP(E42,VIP!$A$2:$O16255,6,0)</f>
        <v>SI</v>
      </c>
      <c r="L42" s="138" t="s">
        <v>2684</v>
      </c>
      <c r="M42" s="149" t="s">
        <v>2533</v>
      </c>
      <c r="N42" s="94" t="s">
        <v>2640</v>
      </c>
      <c r="O42" s="132" t="s">
        <v>2641</v>
      </c>
      <c r="P42" s="138" t="s">
        <v>2658</v>
      </c>
      <c r="Q42" s="148">
        <v>44295.629861111112</v>
      </c>
    </row>
    <row r="43" spans="1:17" ht="18" x14ac:dyDescent="0.25">
      <c r="A43" s="132" t="str">
        <f>VLOOKUP(E43,'LISTADO ATM'!$A$2:$C$901,3,0)</f>
        <v>DISTRITO NACIONAL</v>
      </c>
      <c r="B43" s="124">
        <v>3336014073</v>
      </c>
      <c r="C43" s="95">
        <v>44442.816562499997</v>
      </c>
      <c r="D43" s="95" t="s">
        <v>2441</v>
      </c>
      <c r="E43" s="124">
        <v>162</v>
      </c>
      <c r="F43" s="132" t="str">
        <f>VLOOKUP(E43,VIP!$A$2:$O15794,2,0)</f>
        <v>DRBR162</v>
      </c>
      <c r="G43" s="132" t="str">
        <f>VLOOKUP(E43,'LISTADO ATM'!$A$2:$B$900,2,0)</f>
        <v xml:space="preserve">ATM Oficina Tiradentes I </v>
      </c>
      <c r="H43" s="132" t="str">
        <f>VLOOKUP(E43,VIP!$A$2:$O20755,7,FALSE)</f>
        <v>Si</v>
      </c>
      <c r="I43" s="132" t="str">
        <f>VLOOKUP(E43,VIP!$A$2:$O12720,8,FALSE)</f>
        <v>Si</v>
      </c>
      <c r="J43" s="132" t="str">
        <f>VLOOKUP(E43,VIP!$A$2:$O12670,8,FALSE)</f>
        <v>Si</v>
      </c>
      <c r="K43" s="132" t="str">
        <f>VLOOKUP(E43,VIP!$A$2:$O16244,6,0)</f>
        <v>NO</v>
      </c>
      <c r="L43" s="138" t="s">
        <v>2410</v>
      </c>
      <c r="M43" s="149" t="s">
        <v>2533</v>
      </c>
      <c r="N43" s="94" t="s">
        <v>2444</v>
      </c>
      <c r="O43" s="132" t="s">
        <v>2445</v>
      </c>
      <c r="P43" s="138"/>
      <c r="Q43" s="148">
        <v>44295.479861111111</v>
      </c>
    </row>
    <row r="44" spans="1:17" ht="18" x14ac:dyDescent="0.25">
      <c r="A44" s="132" t="str">
        <f>VLOOKUP(E44,'LISTADO ATM'!$A$2:$C$901,3,0)</f>
        <v>ESTE</v>
      </c>
      <c r="B44" s="124">
        <v>3336013779</v>
      </c>
      <c r="C44" s="95">
        <v>44442.651574074072</v>
      </c>
      <c r="D44" s="95" t="s">
        <v>2441</v>
      </c>
      <c r="E44" s="124">
        <v>843</v>
      </c>
      <c r="F44" s="132" t="str">
        <f>VLOOKUP(E44,VIP!$A$2:$O15804,2,0)</f>
        <v>DRBR843</v>
      </c>
      <c r="G44" s="132" t="str">
        <f>VLOOKUP(E44,'LISTADO ATM'!$A$2:$B$900,2,0)</f>
        <v xml:space="preserve">ATM Oficina Romana Centro </v>
      </c>
      <c r="H44" s="132" t="str">
        <f>VLOOKUP(E44,VIP!$A$2:$O20765,7,FALSE)</f>
        <v>Si</v>
      </c>
      <c r="I44" s="132" t="str">
        <f>VLOOKUP(E44,VIP!$A$2:$O12730,8,FALSE)</f>
        <v>Si</v>
      </c>
      <c r="J44" s="132" t="str">
        <f>VLOOKUP(E44,VIP!$A$2:$O12680,8,FALSE)</f>
        <v>Si</v>
      </c>
      <c r="K44" s="132" t="str">
        <f>VLOOKUP(E44,VIP!$A$2:$O16254,6,0)</f>
        <v>NO</v>
      </c>
      <c r="L44" s="138" t="s">
        <v>2410</v>
      </c>
      <c r="M44" s="149" t="s">
        <v>2533</v>
      </c>
      <c r="N44" s="94" t="s">
        <v>2444</v>
      </c>
      <c r="O44" s="132" t="s">
        <v>2445</v>
      </c>
      <c r="P44" s="138"/>
      <c r="Q44" s="148">
        <v>44295.484027777777</v>
      </c>
    </row>
    <row r="45" spans="1:17" ht="18" x14ac:dyDescent="0.25">
      <c r="A45" s="132" t="str">
        <f>VLOOKUP(E45,'LISTADO ATM'!$A$2:$C$901,3,0)</f>
        <v>DISTRITO NACIONAL</v>
      </c>
      <c r="B45" s="124">
        <v>3336014075</v>
      </c>
      <c r="C45" s="95">
        <v>44442.820405092592</v>
      </c>
      <c r="D45" s="95" t="s">
        <v>2441</v>
      </c>
      <c r="E45" s="124">
        <v>629</v>
      </c>
      <c r="F45" s="132" t="str">
        <f>VLOOKUP(E45,VIP!$A$2:$O15792,2,0)</f>
        <v>DRBR24M</v>
      </c>
      <c r="G45" s="132" t="str">
        <f>VLOOKUP(E45,'LISTADO ATM'!$A$2:$B$900,2,0)</f>
        <v xml:space="preserve">ATM Oficina Americana Independencia I </v>
      </c>
      <c r="H45" s="132" t="str">
        <f>VLOOKUP(E45,VIP!$A$2:$O20753,7,FALSE)</f>
        <v>Si</v>
      </c>
      <c r="I45" s="132" t="str">
        <f>VLOOKUP(E45,VIP!$A$2:$O12718,8,FALSE)</f>
        <v>Si</v>
      </c>
      <c r="J45" s="132" t="str">
        <f>VLOOKUP(E45,VIP!$A$2:$O12668,8,FALSE)</f>
        <v>Si</v>
      </c>
      <c r="K45" s="132" t="str">
        <f>VLOOKUP(E45,VIP!$A$2:$O16242,6,0)</f>
        <v>SI</v>
      </c>
      <c r="L45" s="138" t="s">
        <v>2410</v>
      </c>
      <c r="M45" s="149" t="s">
        <v>2533</v>
      </c>
      <c r="N45" s="94" t="s">
        <v>2444</v>
      </c>
      <c r="O45" s="132" t="s">
        <v>2445</v>
      </c>
      <c r="P45" s="138"/>
      <c r="Q45" s="148">
        <v>44295.484722222223</v>
      </c>
    </row>
    <row r="46" spans="1:17" ht="18" x14ac:dyDescent="0.25">
      <c r="A46" s="132" t="str">
        <f>VLOOKUP(E46,'LISTADO ATM'!$A$2:$C$901,3,0)</f>
        <v>SUR</v>
      </c>
      <c r="B46" s="124" t="s">
        <v>2632</v>
      </c>
      <c r="C46" s="95">
        <v>44443.318402777775</v>
      </c>
      <c r="D46" s="95" t="s">
        <v>2441</v>
      </c>
      <c r="E46" s="124">
        <v>781</v>
      </c>
      <c r="F46" s="132" t="str">
        <f>VLOOKUP(E46,VIP!$A$2:$O15788,2,0)</f>
        <v>DRBR186</v>
      </c>
      <c r="G46" s="132" t="str">
        <f>VLOOKUP(E46,'LISTADO ATM'!$A$2:$B$900,2,0)</f>
        <v xml:space="preserve">ATM Estación Isla Barahona </v>
      </c>
      <c r="H46" s="132" t="str">
        <f>VLOOKUP(E46,VIP!$A$2:$O20749,7,FALSE)</f>
        <v>Si</v>
      </c>
      <c r="I46" s="132" t="str">
        <f>VLOOKUP(E46,VIP!$A$2:$O12714,8,FALSE)</f>
        <v>Si</v>
      </c>
      <c r="J46" s="132" t="str">
        <f>VLOOKUP(E46,VIP!$A$2:$O12664,8,FALSE)</f>
        <v>Si</v>
      </c>
      <c r="K46" s="132" t="str">
        <f>VLOOKUP(E46,VIP!$A$2:$O16238,6,0)</f>
        <v>NO</v>
      </c>
      <c r="L46" s="138" t="s">
        <v>2410</v>
      </c>
      <c r="M46" s="149" t="s">
        <v>2533</v>
      </c>
      <c r="N46" s="94" t="s">
        <v>2444</v>
      </c>
      <c r="O46" s="132" t="s">
        <v>2445</v>
      </c>
      <c r="P46" s="138"/>
      <c r="Q46" s="148">
        <v>44295.484722222223</v>
      </c>
    </row>
    <row r="47" spans="1:17" ht="18" x14ac:dyDescent="0.25">
      <c r="A47" s="132" t="str">
        <f>VLOOKUP(E47,'LISTADO ATM'!$A$2:$C$901,3,0)</f>
        <v>NORTE</v>
      </c>
      <c r="B47" s="124">
        <v>3336014091</v>
      </c>
      <c r="C47" s="95">
        <v>44442.865706018521</v>
      </c>
      <c r="D47" s="95" t="s">
        <v>2460</v>
      </c>
      <c r="E47" s="124">
        <v>288</v>
      </c>
      <c r="F47" s="132" t="str">
        <f>VLOOKUP(E47,VIP!$A$2:$O15783,2,0)</f>
        <v>DRBR288</v>
      </c>
      <c r="G47" s="132" t="str">
        <f>VLOOKUP(E47,'LISTADO ATM'!$A$2:$B$900,2,0)</f>
        <v xml:space="preserve">ATM Oficina Camino Real II (Puerto Plata) </v>
      </c>
      <c r="H47" s="132" t="str">
        <f>VLOOKUP(E47,VIP!$A$2:$O20744,7,FALSE)</f>
        <v>N/A</v>
      </c>
      <c r="I47" s="132" t="str">
        <f>VLOOKUP(E47,VIP!$A$2:$O12709,8,FALSE)</f>
        <v>N/A</v>
      </c>
      <c r="J47" s="132" t="str">
        <f>VLOOKUP(E47,VIP!$A$2:$O12659,8,FALSE)</f>
        <v>N/A</v>
      </c>
      <c r="K47" s="132" t="str">
        <f>VLOOKUP(E47,VIP!$A$2:$O16233,6,0)</f>
        <v>N/A</v>
      </c>
      <c r="L47" s="138" t="s">
        <v>2410</v>
      </c>
      <c r="M47" s="149" t="s">
        <v>2533</v>
      </c>
      <c r="N47" s="94" t="s">
        <v>2444</v>
      </c>
      <c r="O47" s="132" t="s">
        <v>2622</v>
      </c>
      <c r="P47" s="138"/>
      <c r="Q47" s="148">
        <v>44295.48541666667</v>
      </c>
    </row>
    <row r="48" spans="1:17" ht="18" x14ac:dyDescent="0.25">
      <c r="A48" s="132" t="str">
        <f>VLOOKUP(E48,'LISTADO ATM'!$A$2:$C$901,3,0)</f>
        <v>DISTRITO NACIONAL</v>
      </c>
      <c r="B48" s="124">
        <v>3336014076</v>
      </c>
      <c r="C48" s="95">
        <v>44442.825787037036</v>
      </c>
      <c r="D48" s="95" t="s">
        <v>2441</v>
      </c>
      <c r="E48" s="124">
        <v>836</v>
      </c>
      <c r="F48" s="132" t="str">
        <f>VLOOKUP(E48,VIP!$A$2:$O15791,2,0)</f>
        <v>DRBR836</v>
      </c>
      <c r="G48" s="132" t="str">
        <f>VLOOKUP(E48,'LISTADO ATM'!$A$2:$B$900,2,0)</f>
        <v xml:space="preserve">ATM UNP Plaza Luperón </v>
      </c>
      <c r="H48" s="132" t="str">
        <f>VLOOKUP(E48,VIP!$A$2:$O20752,7,FALSE)</f>
        <v>Si</v>
      </c>
      <c r="I48" s="132" t="str">
        <f>VLOOKUP(E48,VIP!$A$2:$O12717,8,FALSE)</f>
        <v>Si</v>
      </c>
      <c r="J48" s="132" t="str">
        <f>VLOOKUP(E48,VIP!$A$2:$O12667,8,FALSE)</f>
        <v>Si</v>
      </c>
      <c r="K48" s="132" t="str">
        <f>VLOOKUP(E48,VIP!$A$2:$O16241,6,0)</f>
        <v>NO</v>
      </c>
      <c r="L48" s="138" t="s">
        <v>2410</v>
      </c>
      <c r="M48" s="149" t="s">
        <v>2533</v>
      </c>
      <c r="N48" s="94" t="s">
        <v>2444</v>
      </c>
      <c r="O48" s="132" t="s">
        <v>2445</v>
      </c>
      <c r="P48" s="138"/>
      <c r="Q48" s="148">
        <v>44295.48541666667</v>
      </c>
    </row>
    <row r="49" spans="1:17" ht="18" x14ac:dyDescent="0.25">
      <c r="A49" s="132" t="str">
        <f>VLOOKUP(E49,'LISTADO ATM'!$A$2:$C$901,3,0)</f>
        <v>DISTRITO NACIONAL</v>
      </c>
      <c r="B49" s="124">
        <v>3336014106</v>
      </c>
      <c r="C49" s="95">
        <v>44443.07372685185</v>
      </c>
      <c r="D49" s="95" t="s">
        <v>2441</v>
      </c>
      <c r="E49" s="124">
        <v>319</v>
      </c>
      <c r="F49" s="132" t="str">
        <f>VLOOKUP(E49,VIP!$A$2:$O15781,2,0)</f>
        <v>DRBR319</v>
      </c>
      <c r="G49" s="132" t="str">
        <f>VLOOKUP(E49,'LISTADO ATM'!$A$2:$B$900,2,0)</f>
        <v>ATM Autobanco Lopez de Vega</v>
      </c>
      <c r="H49" s="132" t="str">
        <f>VLOOKUP(E49,VIP!$A$2:$O20742,7,FALSE)</f>
        <v>Si</v>
      </c>
      <c r="I49" s="132" t="str">
        <f>VLOOKUP(E49,VIP!$A$2:$O12707,8,FALSE)</f>
        <v>Si</v>
      </c>
      <c r="J49" s="132" t="str">
        <f>VLOOKUP(E49,VIP!$A$2:$O12657,8,FALSE)</f>
        <v>Si</v>
      </c>
      <c r="K49" s="132" t="str">
        <f>VLOOKUP(E49,VIP!$A$2:$O16231,6,0)</f>
        <v>NO</v>
      </c>
      <c r="L49" s="138" t="s">
        <v>2410</v>
      </c>
      <c r="M49" s="149" t="s">
        <v>2533</v>
      </c>
      <c r="N49" s="94" t="s">
        <v>2444</v>
      </c>
      <c r="O49" s="132" t="s">
        <v>2445</v>
      </c>
      <c r="P49" s="138"/>
      <c r="Q49" s="148">
        <v>44295.486111111109</v>
      </c>
    </row>
    <row r="50" spans="1:17" ht="18" x14ac:dyDescent="0.25">
      <c r="A50" s="132" t="str">
        <f>VLOOKUP(E50,'LISTADO ATM'!$A$2:$C$901,3,0)</f>
        <v>DISTRITO NACIONAL</v>
      </c>
      <c r="B50" s="124">
        <v>3336011182</v>
      </c>
      <c r="C50" s="95">
        <v>44441.378668981481</v>
      </c>
      <c r="D50" s="95" t="s">
        <v>2441</v>
      </c>
      <c r="E50" s="124">
        <v>574</v>
      </c>
      <c r="F50" s="132" t="str">
        <f>VLOOKUP(E50,VIP!$A$2:$O15764,2,0)</f>
        <v>DRBR080</v>
      </c>
      <c r="G50" s="132" t="str">
        <f>VLOOKUP(E50,'LISTADO ATM'!$A$2:$B$900,2,0)</f>
        <v xml:space="preserve">ATM Club Obras Públicas </v>
      </c>
      <c r="H50" s="132" t="str">
        <f>VLOOKUP(E50,VIP!$A$2:$O20725,7,FALSE)</f>
        <v>Si</v>
      </c>
      <c r="I50" s="132" t="str">
        <f>VLOOKUP(E50,VIP!$A$2:$O12690,8,FALSE)</f>
        <v>Si</v>
      </c>
      <c r="J50" s="132" t="str">
        <f>VLOOKUP(E50,VIP!$A$2:$O12640,8,FALSE)</f>
        <v>Si</v>
      </c>
      <c r="K50" s="132" t="str">
        <f>VLOOKUP(E50,VIP!$A$2:$O16214,6,0)</f>
        <v>NO</v>
      </c>
      <c r="L50" s="138" t="s">
        <v>2410</v>
      </c>
      <c r="M50" s="149" t="s">
        <v>2533</v>
      </c>
      <c r="N50" s="94" t="s">
        <v>2444</v>
      </c>
      <c r="O50" s="132" t="s">
        <v>2445</v>
      </c>
      <c r="P50" s="138"/>
      <c r="Q50" s="148">
        <v>44295.542361111111</v>
      </c>
    </row>
    <row r="51" spans="1:17" ht="18" x14ac:dyDescent="0.25">
      <c r="A51" s="132" t="str">
        <f>VLOOKUP(E51,'LISTADO ATM'!$A$2:$C$901,3,0)</f>
        <v>ESTE</v>
      </c>
      <c r="B51" s="124">
        <v>3336014077</v>
      </c>
      <c r="C51" s="95">
        <v>44442.829004629632</v>
      </c>
      <c r="D51" s="95" t="s">
        <v>2460</v>
      </c>
      <c r="E51" s="124">
        <v>114</v>
      </c>
      <c r="F51" s="132" t="str">
        <f>VLOOKUP(E51,VIP!$A$2:$O15790,2,0)</f>
        <v>DRBR114</v>
      </c>
      <c r="G51" s="132" t="str">
        <f>VLOOKUP(E51,'LISTADO ATM'!$A$2:$B$900,2,0)</f>
        <v xml:space="preserve">ATM Oficina Hato Mayor </v>
      </c>
      <c r="H51" s="132" t="str">
        <f>VLOOKUP(E51,VIP!$A$2:$O20751,7,FALSE)</f>
        <v>Si</v>
      </c>
      <c r="I51" s="132" t="str">
        <f>VLOOKUP(E51,VIP!$A$2:$O12716,8,FALSE)</f>
        <v>Si</v>
      </c>
      <c r="J51" s="132" t="str">
        <f>VLOOKUP(E51,VIP!$A$2:$O12666,8,FALSE)</f>
        <v>Si</v>
      </c>
      <c r="K51" s="132" t="str">
        <f>VLOOKUP(E51,VIP!$A$2:$O16240,6,0)</f>
        <v>NO</v>
      </c>
      <c r="L51" s="138" t="s">
        <v>2410</v>
      </c>
      <c r="M51" s="149" t="s">
        <v>2533</v>
      </c>
      <c r="N51" s="94" t="s">
        <v>2444</v>
      </c>
      <c r="O51" s="132" t="s">
        <v>2622</v>
      </c>
      <c r="P51" s="138"/>
      <c r="Q51" s="148">
        <v>44295.597222222219</v>
      </c>
    </row>
    <row r="52" spans="1:17" ht="18" x14ac:dyDescent="0.25">
      <c r="A52" s="132" t="str">
        <f>VLOOKUP(E52,'LISTADO ATM'!$A$2:$C$901,3,0)</f>
        <v>NORTE</v>
      </c>
      <c r="B52" s="124" t="s">
        <v>2693</v>
      </c>
      <c r="C52" s="95">
        <v>44443.501203703701</v>
      </c>
      <c r="D52" s="95" t="s">
        <v>2694</v>
      </c>
      <c r="E52" s="124">
        <v>154</v>
      </c>
      <c r="F52" s="132" t="str">
        <f>VLOOKUP(E52,VIP!$A$2:$O15814,2,0)</f>
        <v>DRBR154</v>
      </c>
      <c r="G52" s="132" t="str">
        <f>VLOOKUP(E52,'LISTADO ATM'!$A$2:$B$900,2,0)</f>
        <v xml:space="preserve">ATM Oficina Sánchez </v>
      </c>
      <c r="H52" s="132" t="str">
        <f>VLOOKUP(E52,VIP!$A$2:$O20775,7,FALSE)</f>
        <v>Si</v>
      </c>
      <c r="I52" s="132" t="str">
        <f>VLOOKUP(E52,VIP!$A$2:$O12740,8,FALSE)</f>
        <v>Si</v>
      </c>
      <c r="J52" s="132" t="str">
        <f>VLOOKUP(E52,VIP!$A$2:$O12690,8,FALSE)</f>
        <v>Si</v>
      </c>
      <c r="K52" s="132" t="str">
        <f>VLOOKUP(E52,VIP!$A$2:$O16264,6,0)</f>
        <v>SI</v>
      </c>
      <c r="L52" s="138" t="s">
        <v>2410</v>
      </c>
      <c r="M52" s="149" t="s">
        <v>2533</v>
      </c>
      <c r="N52" s="94" t="s">
        <v>2444</v>
      </c>
      <c r="O52" s="132" t="s">
        <v>2695</v>
      </c>
      <c r="P52" s="138"/>
      <c r="Q52" s="148">
        <v>44295.624305555553</v>
      </c>
    </row>
    <row r="53" spans="1:17" ht="18" x14ac:dyDescent="0.25">
      <c r="A53" s="132" t="str">
        <f>VLOOKUP(E53,'LISTADO ATM'!$A$2:$C$901,3,0)</f>
        <v>DISTRITO NACIONAL</v>
      </c>
      <c r="B53" s="124">
        <v>3336013284</v>
      </c>
      <c r="C53" s="95">
        <v>44442.479861111111</v>
      </c>
      <c r="D53" s="95" t="s">
        <v>2441</v>
      </c>
      <c r="E53" s="124">
        <v>338</v>
      </c>
      <c r="F53" s="132" t="str">
        <f>VLOOKUP(E53,VIP!$A$2:$O15798,2,0)</f>
        <v>DRBR338</v>
      </c>
      <c r="G53" s="132" t="str">
        <f>VLOOKUP(E53,'LISTADO ATM'!$A$2:$B$900,2,0)</f>
        <v>ATM S/M Aprezio Pantoja</v>
      </c>
      <c r="H53" s="132" t="str">
        <f>VLOOKUP(E53,VIP!$A$2:$O20759,7,FALSE)</f>
        <v>Si</v>
      </c>
      <c r="I53" s="132" t="str">
        <f>VLOOKUP(E53,VIP!$A$2:$O12724,8,FALSE)</f>
        <v>Si</v>
      </c>
      <c r="J53" s="132" t="str">
        <f>VLOOKUP(E53,VIP!$A$2:$O12674,8,FALSE)</f>
        <v>Si</v>
      </c>
      <c r="K53" s="132" t="str">
        <f>VLOOKUP(E53,VIP!$A$2:$O16248,6,0)</f>
        <v>NO</v>
      </c>
      <c r="L53" s="138" t="s">
        <v>2410</v>
      </c>
      <c r="M53" s="149" t="s">
        <v>2533</v>
      </c>
      <c r="N53" s="94" t="s">
        <v>2444</v>
      </c>
      <c r="O53" s="132" t="s">
        <v>2445</v>
      </c>
      <c r="P53" s="138"/>
      <c r="Q53" s="148">
        <v>44295.626388888886</v>
      </c>
    </row>
    <row r="54" spans="1:17" ht="18" x14ac:dyDescent="0.25">
      <c r="A54" s="132" t="str">
        <f>VLOOKUP(E54,'LISTADO ATM'!$A$2:$C$901,3,0)</f>
        <v>DISTRITO NACIONAL</v>
      </c>
      <c r="B54" s="124" t="s">
        <v>2630</v>
      </c>
      <c r="C54" s="95">
        <v>44443.320092592592</v>
      </c>
      <c r="D54" s="95" t="s">
        <v>2460</v>
      </c>
      <c r="E54" s="124">
        <v>541</v>
      </c>
      <c r="F54" s="132" t="str">
        <f>VLOOKUP(E54,VIP!$A$2:$O15786,2,0)</f>
        <v>DRBR541</v>
      </c>
      <c r="G54" s="132" t="str">
        <f>VLOOKUP(E54,'LISTADO ATM'!$A$2:$B$900,2,0)</f>
        <v xml:space="preserve">ATM Oficina Sambil II </v>
      </c>
      <c r="H54" s="132" t="str">
        <f>VLOOKUP(E54,VIP!$A$2:$O20747,7,FALSE)</f>
        <v>Si</v>
      </c>
      <c r="I54" s="132" t="str">
        <f>VLOOKUP(E54,VIP!$A$2:$O12712,8,FALSE)</f>
        <v>Si</v>
      </c>
      <c r="J54" s="132" t="str">
        <f>VLOOKUP(E54,VIP!$A$2:$O12662,8,FALSE)</f>
        <v>Si</v>
      </c>
      <c r="K54" s="132" t="str">
        <f>VLOOKUP(E54,VIP!$A$2:$O16236,6,0)</f>
        <v>SI</v>
      </c>
      <c r="L54" s="138" t="s">
        <v>2410</v>
      </c>
      <c r="M54" s="149" t="s">
        <v>2533</v>
      </c>
      <c r="N54" s="94" t="s">
        <v>2444</v>
      </c>
      <c r="O54" s="132" t="s">
        <v>2461</v>
      </c>
      <c r="P54" s="138"/>
      <c r="Q54" s="148">
        <v>44295.628472222219</v>
      </c>
    </row>
    <row r="55" spans="1:17" ht="18" x14ac:dyDescent="0.25">
      <c r="A55" s="132" t="str">
        <f>VLOOKUP(E55,'LISTADO ATM'!$A$2:$C$901,3,0)</f>
        <v>DISTRITO NACIONAL</v>
      </c>
      <c r="B55" s="124" t="s">
        <v>2631</v>
      </c>
      <c r="C55" s="95">
        <v>44443.31931712963</v>
      </c>
      <c r="D55" s="95" t="s">
        <v>2441</v>
      </c>
      <c r="E55" s="124">
        <v>884</v>
      </c>
      <c r="F55" s="132" t="str">
        <f>VLOOKUP(E55,VIP!$A$2:$O15787,2,0)</f>
        <v>DRBR884</v>
      </c>
      <c r="G55" s="132" t="str">
        <f>VLOOKUP(E55,'LISTADO ATM'!$A$2:$B$900,2,0)</f>
        <v xml:space="preserve">ATM UNP Olé Sabana Perdida </v>
      </c>
      <c r="H55" s="132" t="str">
        <f>VLOOKUP(E55,VIP!$A$2:$O20748,7,FALSE)</f>
        <v>Si</v>
      </c>
      <c r="I55" s="132" t="str">
        <f>VLOOKUP(E55,VIP!$A$2:$O12713,8,FALSE)</f>
        <v>Si</v>
      </c>
      <c r="J55" s="132" t="str">
        <f>VLOOKUP(E55,VIP!$A$2:$O12663,8,FALSE)</f>
        <v>Si</v>
      </c>
      <c r="K55" s="132" t="str">
        <f>VLOOKUP(E55,VIP!$A$2:$O16237,6,0)</f>
        <v>NO</v>
      </c>
      <c r="L55" s="138" t="s">
        <v>2410</v>
      </c>
      <c r="M55" s="149" t="s">
        <v>2533</v>
      </c>
      <c r="N55" s="94" t="s">
        <v>2444</v>
      </c>
      <c r="O55" s="132" t="s">
        <v>2445</v>
      </c>
      <c r="P55" s="138"/>
      <c r="Q55" s="148">
        <v>44295.629166666666</v>
      </c>
    </row>
    <row r="56" spans="1:17" ht="18" x14ac:dyDescent="0.25">
      <c r="A56" s="132" t="str">
        <f>VLOOKUP(E56,'LISTADO ATM'!$A$2:$C$901,3,0)</f>
        <v>DISTRITO NACIONAL</v>
      </c>
      <c r="B56" s="124" t="s">
        <v>2668</v>
      </c>
      <c r="C56" s="95">
        <v>44443.576874999999</v>
      </c>
      <c r="D56" s="95" t="s">
        <v>2460</v>
      </c>
      <c r="E56" s="124">
        <v>540</v>
      </c>
      <c r="F56" s="132" t="str">
        <f>VLOOKUP(E56,VIP!$A$2:$O15790,2,0)</f>
        <v>DRBR540</v>
      </c>
      <c r="G56" s="132" t="str">
        <f>VLOOKUP(E56,'LISTADO ATM'!$A$2:$B$900,2,0)</f>
        <v xml:space="preserve">ATM Autoservicio Sambil I </v>
      </c>
      <c r="H56" s="132" t="str">
        <f>VLOOKUP(E56,VIP!$A$2:$O20751,7,FALSE)</f>
        <v>Si</v>
      </c>
      <c r="I56" s="132" t="str">
        <f>VLOOKUP(E56,VIP!$A$2:$O12716,8,FALSE)</f>
        <v>Si</v>
      </c>
      <c r="J56" s="132" t="str">
        <f>VLOOKUP(E56,VIP!$A$2:$O12666,8,FALSE)</f>
        <v>Si</v>
      </c>
      <c r="K56" s="132" t="str">
        <f>VLOOKUP(E56,VIP!$A$2:$O16240,6,0)</f>
        <v>NO</v>
      </c>
      <c r="L56" s="138" t="s">
        <v>2410</v>
      </c>
      <c r="M56" s="149" t="s">
        <v>2533</v>
      </c>
      <c r="N56" s="94" t="s">
        <v>2444</v>
      </c>
      <c r="O56" s="132" t="s">
        <v>2461</v>
      </c>
      <c r="P56" s="138"/>
      <c r="Q56" s="148">
        <v>44295.629861111112</v>
      </c>
    </row>
    <row r="57" spans="1:17" ht="18" x14ac:dyDescent="0.25">
      <c r="A57" s="132" t="str">
        <f>VLOOKUP(E57,'LISTADO ATM'!$A$2:$C$901,3,0)</f>
        <v>DISTRITO NACIONAL</v>
      </c>
      <c r="B57" s="124">
        <v>3336013934</v>
      </c>
      <c r="C57" s="95">
        <v>44442.699479166666</v>
      </c>
      <c r="D57" s="95" t="s">
        <v>2441</v>
      </c>
      <c r="E57" s="124">
        <v>738</v>
      </c>
      <c r="F57" s="132" t="str">
        <f>VLOOKUP(E57,VIP!$A$2:$O15792,2,0)</f>
        <v>DRBR24S</v>
      </c>
      <c r="G57" s="132" t="str">
        <f>VLOOKUP(E57,'LISTADO ATM'!$A$2:$B$900,2,0)</f>
        <v xml:space="preserve">ATM Zona Franca Los Alcarrizos </v>
      </c>
      <c r="H57" s="132" t="str">
        <f>VLOOKUP(E57,VIP!$A$2:$O20753,7,FALSE)</f>
        <v>Si</v>
      </c>
      <c r="I57" s="132" t="str">
        <f>VLOOKUP(E57,VIP!$A$2:$O12718,8,FALSE)</f>
        <v>Si</v>
      </c>
      <c r="J57" s="132" t="str">
        <f>VLOOKUP(E57,VIP!$A$2:$O12668,8,FALSE)</f>
        <v>Si</v>
      </c>
      <c r="K57" s="132" t="str">
        <f>VLOOKUP(E57,VIP!$A$2:$O16242,6,0)</f>
        <v>NO</v>
      </c>
      <c r="L57" s="138" t="s">
        <v>2410</v>
      </c>
      <c r="M57" s="149" t="s">
        <v>2533</v>
      </c>
      <c r="N57" s="94" t="s">
        <v>2444</v>
      </c>
      <c r="O57" s="132" t="s">
        <v>2445</v>
      </c>
      <c r="P57" s="138"/>
      <c r="Q57" s="148">
        <v>44295.629861111112</v>
      </c>
    </row>
    <row r="58" spans="1:17" ht="18" x14ac:dyDescent="0.25">
      <c r="A58" s="132" t="str">
        <f>VLOOKUP(E58,'LISTADO ATM'!$A$2:$C$901,3,0)</f>
        <v>ESTE</v>
      </c>
      <c r="B58" s="124" t="s">
        <v>2696</v>
      </c>
      <c r="C58" s="95">
        <v>44443.500358796293</v>
      </c>
      <c r="D58" s="95" t="s">
        <v>2441</v>
      </c>
      <c r="E58" s="124">
        <v>651</v>
      </c>
      <c r="F58" s="132" t="str">
        <f>VLOOKUP(E58,VIP!$A$2:$O15815,2,0)</f>
        <v>DRBR651</v>
      </c>
      <c r="G58" s="132" t="str">
        <f>VLOOKUP(E58,'LISTADO ATM'!$A$2:$B$900,2,0)</f>
        <v>ATM Eco Petroleo Romana</v>
      </c>
      <c r="H58" s="132" t="str">
        <f>VLOOKUP(E58,VIP!$A$2:$O20776,7,FALSE)</f>
        <v>Si</v>
      </c>
      <c r="I58" s="132" t="str">
        <f>VLOOKUP(E58,VIP!$A$2:$O12741,8,FALSE)</f>
        <v>Si</v>
      </c>
      <c r="J58" s="132" t="str">
        <f>VLOOKUP(E58,VIP!$A$2:$O12691,8,FALSE)</f>
        <v>Si</v>
      </c>
      <c r="K58" s="132" t="str">
        <f>VLOOKUP(E58,VIP!$A$2:$O16265,6,0)</f>
        <v>NO</v>
      </c>
      <c r="L58" s="138" t="s">
        <v>2410</v>
      </c>
      <c r="M58" s="149" t="s">
        <v>2533</v>
      </c>
      <c r="N58" s="94" t="s">
        <v>2444</v>
      </c>
      <c r="O58" s="132" t="s">
        <v>2445</v>
      </c>
      <c r="P58" s="138"/>
      <c r="Q58" s="148">
        <v>44295.630555555559</v>
      </c>
    </row>
    <row r="59" spans="1:17" ht="18" x14ac:dyDescent="0.25">
      <c r="A59" s="132" t="str">
        <f>VLOOKUP(E59,'LISTADO ATM'!$A$2:$C$901,3,0)</f>
        <v>DISTRITO NACIONAL</v>
      </c>
      <c r="B59" s="124">
        <v>3336013603</v>
      </c>
      <c r="C59" s="95">
        <v>44442.591863425929</v>
      </c>
      <c r="D59" s="95" t="s">
        <v>2174</v>
      </c>
      <c r="E59" s="124">
        <v>449</v>
      </c>
      <c r="F59" s="132" t="str">
        <f>VLOOKUP(E59,VIP!$A$2:$O15777,2,0)</f>
        <v>DRBR449</v>
      </c>
      <c r="G59" s="132" t="str">
        <f>VLOOKUP(E59,'LISTADO ATM'!$A$2:$B$900,2,0)</f>
        <v>ATM Autobanco Lope de Vega II</v>
      </c>
      <c r="H59" s="132" t="str">
        <f>VLOOKUP(E59,VIP!$A$2:$O20738,7,FALSE)</f>
        <v>Si</v>
      </c>
      <c r="I59" s="132" t="str">
        <f>VLOOKUP(E59,VIP!$A$2:$O12703,8,FALSE)</f>
        <v>Si</v>
      </c>
      <c r="J59" s="132" t="str">
        <f>VLOOKUP(E59,VIP!$A$2:$O12653,8,FALSE)</f>
        <v>Si</v>
      </c>
      <c r="K59" s="132" t="str">
        <f>VLOOKUP(E59,VIP!$A$2:$O16227,6,0)</f>
        <v>NO</v>
      </c>
      <c r="L59" s="138" t="s">
        <v>2456</v>
      </c>
      <c r="M59" s="149" t="s">
        <v>2533</v>
      </c>
      <c r="N59" s="94" t="s">
        <v>2619</v>
      </c>
      <c r="O59" s="132" t="s">
        <v>2446</v>
      </c>
      <c r="P59" s="138"/>
      <c r="Q59" s="148">
        <v>44295.477777777778</v>
      </c>
    </row>
    <row r="60" spans="1:17" ht="18" x14ac:dyDescent="0.25">
      <c r="A60" s="132" t="str">
        <f>VLOOKUP(E60,'LISTADO ATM'!$A$2:$C$901,3,0)</f>
        <v>SUR</v>
      </c>
      <c r="B60" s="124">
        <v>3336013992</v>
      </c>
      <c r="C60" s="95">
        <v>44442.726655092592</v>
      </c>
      <c r="D60" s="95" t="s">
        <v>2174</v>
      </c>
      <c r="E60" s="124">
        <v>5</v>
      </c>
      <c r="F60" s="132" t="str">
        <f>VLOOKUP(E60,VIP!$A$2:$O15788,2,0)</f>
        <v>DRBR005</v>
      </c>
      <c r="G60" s="132" t="str">
        <f>VLOOKUP(E60,'LISTADO ATM'!$A$2:$B$900,2,0)</f>
        <v>ATM Oficina Autoservicio Villa Ofelia (San Juan)</v>
      </c>
      <c r="H60" s="132" t="str">
        <f>VLOOKUP(E60,VIP!$A$2:$O20749,7,FALSE)</f>
        <v>Si</v>
      </c>
      <c r="I60" s="132" t="str">
        <f>VLOOKUP(E60,VIP!$A$2:$O12714,8,FALSE)</f>
        <v>Si</v>
      </c>
      <c r="J60" s="132" t="str">
        <f>VLOOKUP(E60,VIP!$A$2:$O12664,8,FALSE)</f>
        <v>Si</v>
      </c>
      <c r="K60" s="132" t="str">
        <f>VLOOKUP(E60,VIP!$A$2:$O16238,6,0)</f>
        <v>NO</v>
      </c>
      <c r="L60" s="138" t="s">
        <v>2456</v>
      </c>
      <c r="M60" s="149" t="s">
        <v>2533</v>
      </c>
      <c r="N60" s="94" t="s">
        <v>2444</v>
      </c>
      <c r="O60" s="132" t="s">
        <v>2446</v>
      </c>
      <c r="P60" s="138"/>
      <c r="Q60" s="148">
        <v>44295.481249999997</v>
      </c>
    </row>
    <row r="61" spans="1:17" ht="18" x14ac:dyDescent="0.25">
      <c r="A61" s="132" t="str">
        <f>VLOOKUP(E61,'LISTADO ATM'!$A$2:$C$901,3,0)</f>
        <v>DISTRITO NACIONAL</v>
      </c>
      <c r="B61" s="124">
        <v>3336014066</v>
      </c>
      <c r="C61" s="95">
        <v>44442.800254629627</v>
      </c>
      <c r="D61" s="95" t="s">
        <v>2174</v>
      </c>
      <c r="E61" s="124">
        <v>516</v>
      </c>
      <c r="F61" s="132" t="str">
        <f>VLOOKUP(E61,VIP!$A$2:$O15779,2,0)</f>
        <v>DRBR516</v>
      </c>
      <c r="G61" s="132" t="str">
        <f>VLOOKUP(E61,'LISTADO ATM'!$A$2:$B$900,2,0)</f>
        <v xml:space="preserve">ATM Oficina Gascue </v>
      </c>
      <c r="H61" s="132" t="str">
        <f>VLOOKUP(E61,VIP!$A$2:$O20740,7,FALSE)</f>
        <v>Si</v>
      </c>
      <c r="I61" s="132" t="str">
        <f>VLOOKUP(E61,VIP!$A$2:$O12705,8,FALSE)</f>
        <v>Si</v>
      </c>
      <c r="J61" s="132" t="str">
        <f>VLOOKUP(E61,VIP!$A$2:$O12655,8,FALSE)</f>
        <v>Si</v>
      </c>
      <c r="K61" s="132" t="str">
        <f>VLOOKUP(E61,VIP!$A$2:$O16229,6,0)</f>
        <v>SI</v>
      </c>
      <c r="L61" s="138" t="s">
        <v>2456</v>
      </c>
      <c r="M61" s="149" t="s">
        <v>2533</v>
      </c>
      <c r="N61" s="94" t="s">
        <v>2444</v>
      </c>
      <c r="O61" s="132" t="s">
        <v>2446</v>
      </c>
      <c r="P61" s="138"/>
      <c r="Q61" s="148">
        <v>44295.481249999997</v>
      </c>
    </row>
    <row r="62" spans="1:17" ht="18" x14ac:dyDescent="0.25">
      <c r="A62" s="132" t="str">
        <f>VLOOKUP(E62,'LISTADO ATM'!$A$2:$C$901,3,0)</f>
        <v>DISTRITO NACIONAL</v>
      </c>
      <c r="B62" s="124" t="s">
        <v>2629</v>
      </c>
      <c r="C62" s="95">
        <v>44443.322488425925</v>
      </c>
      <c r="D62" s="95" t="s">
        <v>2174</v>
      </c>
      <c r="E62" s="124">
        <v>382</v>
      </c>
      <c r="F62" s="132" t="str">
        <f>VLOOKUP(E62,VIP!$A$2:$O15783,2,0)</f>
        <v xml:space="preserve">DRBR382 </v>
      </c>
      <c r="G62" s="132" t="str">
        <f>VLOOKUP(E62,'LISTADO ATM'!$A$2:$B$900,2,0)</f>
        <v>ATM Estacion Del Metro Maria Montes</v>
      </c>
      <c r="H62" s="132" t="str">
        <f>VLOOKUP(E62,VIP!$A$2:$O20744,7,FALSE)</f>
        <v>N/A</v>
      </c>
      <c r="I62" s="132" t="str">
        <f>VLOOKUP(E62,VIP!$A$2:$O12709,8,FALSE)</f>
        <v>N/A</v>
      </c>
      <c r="J62" s="132" t="str">
        <f>VLOOKUP(E62,VIP!$A$2:$O12659,8,FALSE)</f>
        <v>N/A</v>
      </c>
      <c r="K62" s="132" t="str">
        <f>VLOOKUP(E62,VIP!$A$2:$O16233,6,0)</f>
        <v>N/A</v>
      </c>
      <c r="L62" s="138" t="s">
        <v>2456</v>
      </c>
      <c r="M62" s="149" t="s">
        <v>2533</v>
      </c>
      <c r="N62" s="94" t="s">
        <v>2444</v>
      </c>
      <c r="O62" s="132" t="s">
        <v>2446</v>
      </c>
      <c r="P62" s="138"/>
      <c r="Q62" s="148">
        <v>44295.488888888889</v>
      </c>
    </row>
    <row r="63" spans="1:17" ht="18" x14ac:dyDescent="0.25">
      <c r="A63" s="132" t="str">
        <f>VLOOKUP(E63,'LISTADO ATM'!$A$2:$C$901,3,0)</f>
        <v>DISTRITO NACIONAL</v>
      </c>
      <c r="B63" s="124">
        <v>3336014088</v>
      </c>
      <c r="C63" s="95">
        <v>44442.852824074071</v>
      </c>
      <c r="D63" s="95" t="s">
        <v>2174</v>
      </c>
      <c r="E63" s="124">
        <v>238</v>
      </c>
      <c r="F63" s="132" t="str">
        <f>VLOOKUP(E63,VIP!$A$2:$O15786,2,0)</f>
        <v>DRBR238</v>
      </c>
      <c r="G63" s="132" t="str">
        <f>VLOOKUP(E63,'LISTADO ATM'!$A$2:$B$900,2,0)</f>
        <v xml:space="preserve">ATM Multicentro La Sirena Charles de Gaulle </v>
      </c>
      <c r="H63" s="132" t="str">
        <f>VLOOKUP(E63,VIP!$A$2:$O20747,7,FALSE)</f>
        <v>Si</v>
      </c>
      <c r="I63" s="132" t="str">
        <f>VLOOKUP(E63,VIP!$A$2:$O12712,8,FALSE)</f>
        <v>Si</v>
      </c>
      <c r="J63" s="132" t="str">
        <f>VLOOKUP(E63,VIP!$A$2:$O12662,8,FALSE)</f>
        <v>Si</v>
      </c>
      <c r="K63" s="132" t="str">
        <f>VLOOKUP(E63,VIP!$A$2:$O16236,6,0)</f>
        <v>No</v>
      </c>
      <c r="L63" s="138" t="s">
        <v>2456</v>
      </c>
      <c r="M63" s="149" t="s">
        <v>2533</v>
      </c>
      <c r="N63" s="94" t="s">
        <v>2444</v>
      </c>
      <c r="O63" s="132" t="s">
        <v>2446</v>
      </c>
      <c r="P63" s="138"/>
      <c r="Q63" s="148">
        <v>44295.62777777778</v>
      </c>
    </row>
    <row r="64" spans="1:17" ht="18" x14ac:dyDescent="0.25">
      <c r="A64" s="132" t="str">
        <f>VLOOKUP(E64,'LISTADO ATM'!$A$2:$C$901,3,0)</f>
        <v>SUR</v>
      </c>
      <c r="B64" s="124" t="s">
        <v>2688</v>
      </c>
      <c r="C64" s="95">
        <v>44443.51363425926</v>
      </c>
      <c r="D64" s="95" t="s">
        <v>2174</v>
      </c>
      <c r="E64" s="124">
        <v>45</v>
      </c>
      <c r="F64" s="132" t="str">
        <f>VLOOKUP(E64,VIP!$A$2:$O15809,2,0)</f>
        <v>DRBR045</v>
      </c>
      <c r="G64" s="132" t="str">
        <f>VLOOKUP(E64,'LISTADO ATM'!$A$2:$B$900,2,0)</f>
        <v xml:space="preserve">ATM Oficina Tamayo </v>
      </c>
      <c r="H64" s="132" t="str">
        <f>VLOOKUP(E64,VIP!$A$2:$O20770,7,FALSE)</f>
        <v>Si</v>
      </c>
      <c r="I64" s="132" t="str">
        <f>VLOOKUP(E64,VIP!$A$2:$O12735,8,FALSE)</f>
        <v>Si</v>
      </c>
      <c r="J64" s="132" t="str">
        <f>VLOOKUP(E64,VIP!$A$2:$O12685,8,FALSE)</f>
        <v>Si</v>
      </c>
      <c r="K64" s="132" t="str">
        <f>VLOOKUP(E64,VIP!$A$2:$O16259,6,0)</f>
        <v>SI</v>
      </c>
      <c r="L64" s="138" t="s">
        <v>2456</v>
      </c>
      <c r="M64" s="149" t="s">
        <v>2533</v>
      </c>
      <c r="N64" s="94" t="s">
        <v>2444</v>
      </c>
      <c r="O64" s="132" t="s">
        <v>2446</v>
      </c>
      <c r="P64" s="138"/>
      <c r="Q64" s="148">
        <v>44295.630555555559</v>
      </c>
    </row>
    <row r="65" spans="1:17" ht="18" x14ac:dyDescent="0.25">
      <c r="A65" s="132" t="str">
        <f>VLOOKUP(E65,'LISTADO ATM'!$A$2:$C$901,3,0)</f>
        <v>DISTRITO NACIONAL</v>
      </c>
      <c r="B65" s="124">
        <v>3336014089</v>
      </c>
      <c r="C65" s="95">
        <v>44442.857118055559</v>
      </c>
      <c r="D65" s="95" t="s">
        <v>2174</v>
      </c>
      <c r="E65" s="124">
        <v>493</v>
      </c>
      <c r="F65" s="132" t="str">
        <f>VLOOKUP(E65,VIP!$A$2:$O15785,2,0)</f>
        <v>DRBR493</v>
      </c>
      <c r="G65" s="132" t="str">
        <f>VLOOKUP(E65,'LISTADO ATM'!$A$2:$B$900,2,0)</f>
        <v xml:space="preserve">ATM Oficina Haina Occidental II </v>
      </c>
      <c r="H65" s="132" t="str">
        <f>VLOOKUP(E65,VIP!$A$2:$O20746,7,FALSE)</f>
        <v>Si</v>
      </c>
      <c r="I65" s="132" t="str">
        <f>VLOOKUP(E65,VIP!$A$2:$O12711,8,FALSE)</f>
        <v>Si</v>
      </c>
      <c r="J65" s="132" t="str">
        <f>VLOOKUP(E65,VIP!$A$2:$O12661,8,FALSE)</f>
        <v>Si</v>
      </c>
      <c r="K65" s="132" t="str">
        <f>VLOOKUP(E65,VIP!$A$2:$O16235,6,0)</f>
        <v>NO</v>
      </c>
      <c r="L65" s="138" t="s">
        <v>2456</v>
      </c>
      <c r="M65" s="149" t="s">
        <v>2533</v>
      </c>
      <c r="N65" s="94" t="s">
        <v>2444</v>
      </c>
      <c r="O65" s="132" t="s">
        <v>2446</v>
      </c>
      <c r="P65" s="138"/>
      <c r="Q65" s="148">
        <v>44295.631249999999</v>
      </c>
    </row>
    <row r="66" spans="1:17" ht="18" x14ac:dyDescent="0.25">
      <c r="A66" s="132" t="str">
        <f>VLOOKUP(E66,'LISTADO ATM'!$A$2:$C$901,3,0)</f>
        <v>DISTRITO NACIONAL</v>
      </c>
      <c r="B66" s="124" t="s">
        <v>2690</v>
      </c>
      <c r="C66" s="95">
        <v>44443.513206018521</v>
      </c>
      <c r="D66" s="95" t="s">
        <v>2174</v>
      </c>
      <c r="E66" s="124">
        <v>183</v>
      </c>
      <c r="F66" s="132" t="str">
        <f>VLOOKUP(E66,VIP!$A$2:$O15811,2,0)</f>
        <v>DRBR183</v>
      </c>
      <c r="G66" s="132" t="str">
        <f>VLOOKUP(E66,'LISTADO ATM'!$A$2:$B$900,2,0)</f>
        <v>ATM Estación Nativa Km. 22 Aut. Duarte.</v>
      </c>
      <c r="H66" s="132" t="str">
        <f>VLOOKUP(E66,VIP!$A$2:$O20772,7,FALSE)</f>
        <v>N/A</v>
      </c>
      <c r="I66" s="132" t="str">
        <f>VLOOKUP(E66,VIP!$A$2:$O12737,8,FALSE)</f>
        <v>N/A</v>
      </c>
      <c r="J66" s="132" t="str">
        <f>VLOOKUP(E66,VIP!$A$2:$O12687,8,FALSE)</f>
        <v>N/A</v>
      </c>
      <c r="K66" s="132" t="str">
        <f>VLOOKUP(E66,VIP!$A$2:$O16261,6,0)</f>
        <v>N/A</v>
      </c>
      <c r="L66" s="138" t="s">
        <v>2456</v>
      </c>
      <c r="M66" s="149" t="s">
        <v>2533</v>
      </c>
      <c r="N66" s="94" t="s">
        <v>2444</v>
      </c>
      <c r="O66" s="132" t="s">
        <v>2446</v>
      </c>
      <c r="P66" s="138"/>
      <c r="Q66" s="148">
        <v>44295.632638888892</v>
      </c>
    </row>
    <row r="67" spans="1:17" ht="18" x14ac:dyDescent="0.25">
      <c r="A67" s="132" t="str">
        <f>VLOOKUP(E67,'LISTADO ATM'!$A$2:$C$901,3,0)</f>
        <v>DISTRITO NACIONAL</v>
      </c>
      <c r="B67" s="124">
        <v>3336013974</v>
      </c>
      <c r="C67" s="95">
        <v>44442.711967592593</v>
      </c>
      <c r="D67" s="95" t="s">
        <v>2174</v>
      </c>
      <c r="E67" s="124">
        <v>696</v>
      </c>
      <c r="F67" s="132" t="str">
        <f>VLOOKUP(E67,VIP!$A$2:$O15791,2,0)</f>
        <v>DRBR696</v>
      </c>
      <c r="G67" s="132" t="str">
        <f>VLOOKUP(E67,'LISTADO ATM'!$A$2:$B$900,2,0)</f>
        <v>ATM Olé Jacobo Majluta</v>
      </c>
      <c r="H67" s="132" t="str">
        <f>VLOOKUP(E67,VIP!$A$2:$O20752,7,FALSE)</f>
        <v>Si</v>
      </c>
      <c r="I67" s="132" t="str">
        <f>VLOOKUP(E67,VIP!$A$2:$O12717,8,FALSE)</f>
        <v>Si</v>
      </c>
      <c r="J67" s="132" t="str">
        <f>VLOOKUP(E67,VIP!$A$2:$O12667,8,FALSE)</f>
        <v>Si</v>
      </c>
      <c r="K67" s="132" t="str">
        <f>VLOOKUP(E67,VIP!$A$2:$O16241,6,0)</f>
        <v>NO</v>
      </c>
      <c r="L67" s="138" t="s">
        <v>2456</v>
      </c>
      <c r="M67" s="149" t="s">
        <v>2533</v>
      </c>
      <c r="N67" s="94" t="s">
        <v>2444</v>
      </c>
      <c r="O67" s="132" t="s">
        <v>2446</v>
      </c>
      <c r="P67" s="138"/>
      <c r="Q67" s="148">
        <v>44295.633333333331</v>
      </c>
    </row>
    <row r="68" spans="1:17" ht="18" x14ac:dyDescent="0.25">
      <c r="A68" s="132" t="str">
        <f>VLOOKUP(E68,'LISTADO ATM'!$A$2:$C$901,3,0)</f>
        <v>ESTE</v>
      </c>
      <c r="B68" s="124">
        <v>3336014062</v>
      </c>
      <c r="C68" s="95">
        <v>44442.795856481483</v>
      </c>
      <c r="D68" s="95" t="s">
        <v>2174</v>
      </c>
      <c r="E68" s="124">
        <v>293</v>
      </c>
      <c r="F68" s="132" t="str">
        <f>VLOOKUP(E68,VIP!$A$2:$O15781,2,0)</f>
        <v>DRBR293</v>
      </c>
      <c r="G68" s="132" t="str">
        <f>VLOOKUP(E68,'LISTADO ATM'!$A$2:$B$900,2,0)</f>
        <v xml:space="preserve">ATM S/M Nueva Visión (San Pedro) </v>
      </c>
      <c r="H68" s="132" t="str">
        <f>VLOOKUP(E68,VIP!$A$2:$O20742,7,FALSE)</f>
        <v>Si</v>
      </c>
      <c r="I68" s="132" t="str">
        <f>VLOOKUP(E68,VIP!$A$2:$O12707,8,FALSE)</f>
        <v>Si</v>
      </c>
      <c r="J68" s="132" t="str">
        <f>VLOOKUP(E68,VIP!$A$2:$O12657,8,FALSE)</f>
        <v>Si</v>
      </c>
      <c r="K68" s="132" t="str">
        <f>VLOOKUP(E68,VIP!$A$2:$O16231,6,0)</f>
        <v>NO</v>
      </c>
      <c r="L68" s="138" t="s">
        <v>2456</v>
      </c>
      <c r="M68" s="149" t="s">
        <v>2533</v>
      </c>
      <c r="N68" s="94" t="s">
        <v>2444</v>
      </c>
      <c r="O68" s="132" t="s">
        <v>2446</v>
      </c>
      <c r="P68" s="138"/>
      <c r="Q68" s="148">
        <v>44295.634027777778</v>
      </c>
    </row>
    <row r="69" spans="1:17" ht="18" x14ac:dyDescent="0.25">
      <c r="A69" s="132" t="str">
        <f>VLOOKUP(E69,'LISTADO ATM'!$A$2:$C$901,3,0)</f>
        <v>DISTRITO NACIONAL</v>
      </c>
      <c r="B69" s="124">
        <v>3336014064</v>
      </c>
      <c r="C69" s="95">
        <v>44442.797256944446</v>
      </c>
      <c r="D69" s="95" t="s">
        <v>2174</v>
      </c>
      <c r="E69" s="124">
        <v>744</v>
      </c>
      <c r="F69" s="132" t="str">
        <f>VLOOKUP(E69,VIP!$A$2:$O15780,2,0)</f>
        <v>DRBR289</v>
      </c>
      <c r="G69" s="132" t="str">
        <f>VLOOKUP(E69,'LISTADO ATM'!$A$2:$B$900,2,0)</f>
        <v xml:space="preserve">ATM Multicentro La Sirena Venezuela </v>
      </c>
      <c r="H69" s="132" t="str">
        <f>VLOOKUP(E69,VIP!$A$2:$O20741,7,FALSE)</f>
        <v>Si</v>
      </c>
      <c r="I69" s="132" t="str">
        <f>VLOOKUP(E69,VIP!$A$2:$O12706,8,FALSE)</f>
        <v>Si</v>
      </c>
      <c r="J69" s="132" t="str">
        <f>VLOOKUP(E69,VIP!$A$2:$O12656,8,FALSE)</f>
        <v>Si</v>
      </c>
      <c r="K69" s="132" t="str">
        <f>VLOOKUP(E69,VIP!$A$2:$O16230,6,0)</f>
        <v>SI</v>
      </c>
      <c r="L69" s="138" t="s">
        <v>2456</v>
      </c>
      <c r="M69" s="149" t="s">
        <v>2533</v>
      </c>
      <c r="N69" s="94" t="s">
        <v>2444</v>
      </c>
      <c r="O69" s="132" t="s">
        <v>2446</v>
      </c>
      <c r="P69" s="138"/>
      <c r="Q69" s="148">
        <v>44295.634722222225</v>
      </c>
    </row>
    <row r="70" spans="1:17" ht="18" x14ac:dyDescent="0.25">
      <c r="A70" s="132" t="str">
        <f>VLOOKUP(E70,'LISTADO ATM'!$A$2:$C$901,3,0)</f>
        <v>DISTRITO NACIONAL</v>
      </c>
      <c r="B70" s="124">
        <v>3336000027</v>
      </c>
      <c r="C70" s="95">
        <v>44432.61141203704</v>
      </c>
      <c r="D70" s="95" t="s">
        <v>2174</v>
      </c>
      <c r="E70" s="124">
        <v>14</v>
      </c>
      <c r="F70" s="132" t="str">
        <f>VLOOKUP(E70,VIP!$A$2:$O15579,2,0)</f>
        <v>DRBR014</v>
      </c>
      <c r="G70" s="132" t="str">
        <f>VLOOKUP(E70,'LISTADO ATM'!$A$2:$B$900,2,0)</f>
        <v xml:space="preserve">ATM Oficina Aeropuerto Las Américas I </v>
      </c>
      <c r="H70" s="132" t="str">
        <f>VLOOKUP(E70,VIP!$A$2:$O20540,7,FALSE)</f>
        <v>Si</v>
      </c>
      <c r="I70" s="132" t="str">
        <f>VLOOKUP(E70,VIP!$A$2:$O12505,8,FALSE)</f>
        <v>Si</v>
      </c>
      <c r="J70" s="132" t="str">
        <f>VLOOKUP(E70,VIP!$A$2:$O12455,8,FALSE)</f>
        <v>Si</v>
      </c>
      <c r="K70" s="132" t="str">
        <f>VLOOKUP(E70,VIP!$A$2:$O16029,6,0)</f>
        <v>NO</v>
      </c>
      <c r="L70" s="138" t="s">
        <v>2213</v>
      </c>
      <c r="M70" s="94" t="s">
        <v>2438</v>
      </c>
      <c r="N70" s="94" t="s">
        <v>2444</v>
      </c>
      <c r="O70" s="132" t="s">
        <v>2446</v>
      </c>
      <c r="P70" s="138"/>
      <c r="Q70" s="127" t="s">
        <v>2213</v>
      </c>
    </row>
    <row r="71" spans="1:17" ht="18" x14ac:dyDescent="0.25">
      <c r="A71" s="132" t="str">
        <f>VLOOKUP(E71,'LISTADO ATM'!$A$2:$C$901,3,0)</f>
        <v>DISTRITO NACIONAL</v>
      </c>
      <c r="B71" s="124" t="s">
        <v>2649</v>
      </c>
      <c r="C71" s="95">
        <v>44443.430972222224</v>
      </c>
      <c r="D71" s="95" t="s">
        <v>2174</v>
      </c>
      <c r="E71" s="124">
        <v>70</v>
      </c>
      <c r="F71" s="132" t="str">
        <f>VLOOKUP(E71,VIP!$A$2:$O15793,2,0)</f>
        <v>DRBR070</v>
      </c>
      <c r="G71" s="132" t="str">
        <f>VLOOKUP(E71,'LISTADO ATM'!$A$2:$B$900,2,0)</f>
        <v xml:space="preserve">ATM Autoservicio Plaza Lama Zona Oriental </v>
      </c>
      <c r="H71" s="132" t="str">
        <f>VLOOKUP(E71,VIP!$A$2:$O20754,7,FALSE)</f>
        <v>Si</v>
      </c>
      <c r="I71" s="132" t="str">
        <f>VLOOKUP(E71,VIP!$A$2:$O12719,8,FALSE)</f>
        <v>Si</v>
      </c>
      <c r="J71" s="132" t="str">
        <f>VLOOKUP(E71,VIP!$A$2:$O12669,8,FALSE)</f>
        <v>Si</v>
      </c>
      <c r="K71" s="132" t="str">
        <f>VLOOKUP(E71,VIP!$A$2:$O16243,6,0)</f>
        <v>NO</v>
      </c>
      <c r="L71" s="138" t="s">
        <v>2213</v>
      </c>
      <c r="M71" s="94" t="s">
        <v>2438</v>
      </c>
      <c r="N71" s="94" t="s">
        <v>2444</v>
      </c>
      <c r="O71" s="132" t="s">
        <v>2446</v>
      </c>
      <c r="P71" s="138"/>
      <c r="Q71" s="94" t="s">
        <v>2213</v>
      </c>
    </row>
    <row r="72" spans="1:17" ht="18" x14ac:dyDescent="0.25">
      <c r="A72" s="132" t="str">
        <f>VLOOKUP(E72,'LISTADO ATM'!$A$2:$C$901,3,0)</f>
        <v>ESTE</v>
      </c>
      <c r="B72" s="124">
        <v>3336013689</v>
      </c>
      <c r="C72" s="95">
        <v>44442.626331018517</v>
      </c>
      <c r="D72" s="95" t="s">
        <v>2174</v>
      </c>
      <c r="E72" s="124">
        <v>111</v>
      </c>
      <c r="F72" s="132" t="str">
        <f>VLOOKUP(E72,VIP!$A$2:$O15806,2,0)</f>
        <v>DRBR111</v>
      </c>
      <c r="G72" s="132" t="str">
        <f>VLOOKUP(E72,'LISTADO ATM'!$A$2:$B$900,2,0)</f>
        <v xml:space="preserve">ATM Oficina San Pedro </v>
      </c>
      <c r="H72" s="132" t="str">
        <f>VLOOKUP(E72,VIP!$A$2:$O20767,7,FALSE)</f>
        <v>Si</v>
      </c>
      <c r="I72" s="132" t="str">
        <f>VLOOKUP(E72,VIP!$A$2:$O12732,8,FALSE)</f>
        <v>Si</v>
      </c>
      <c r="J72" s="132" t="str">
        <f>VLOOKUP(E72,VIP!$A$2:$O12682,8,FALSE)</f>
        <v>Si</v>
      </c>
      <c r="K72" s="132" t="str">
        <f>VLOOKUP(E72,VIP!$A$2:$O16256,6,0)</f>
        <v>SI</v>
      </c>
      <c r="L72" s="138" t="s">
        <v>2213</v>
      </c>
      <c r="M72" s="94" t="s">
        <v>2438</v>
      </c>
      <c r="N72" s="94" t="s">
        <v>2444</v>
      </c>
      <c r="O72" s="132" t="s">
        <v>2446</v>
      </c>
      <c r="P72" s="138"/>
      <c r="Q72" s="94" t="s">
        <v>2213</v>
      </c>
    </row>
    <row r="73" spans="1:17" ht="18" x14ac:dyDescent="0.25">
      <c r="A73" s="132" t="str">
        <f>VLOOKUP(E73,'LISTADO ATM'!$A$2:$C$901,3,0)</f>
        <v>DISTRITO NACIONAL</v>
      </c>
      <c r="B73" s="124">
        <v>3336012961</v>
      </c>
      <c r="C73" s="95">
        <v>44442.399016203701</v>
      </c>
      <c r="D73" s="95" t="s">
        <v>2174</v>
      </c>
      <c r="E73" s="124">
        <v>113</v>
      </c>
      <c r="F73" s="132" t="str">
        <f>VLOOKUP(E73,VIP!$A$2:$O15765,2,0)</f>
        <v>DRBR113</v>
      </c>
      <c r="G73" s="132" t="str">
        <f>VLOOKUP(E73,'LISTADO ATM'!$A$2:$B$900,2,0)</f>
        <v xml:space="preserve">ATM Autoservicio Atalaya del Mar </v>
      </c>
      <c r="H73" s="132" t="str">
        <f>VLOOKUP(E73,VIP!$A$2:$O20726,7,FALSE)</f>
        <v>Si</v>
      </c>
      <c r="I73" s="132" t="str">
        <f>VLOOKUP(E73,VIP!$A$2:$O12691,8,FALSE)</f>
        <v>No</v>
      </c>
      <c r="J73" s="132" t="str">
        <f>VLOOKUP(E73,VIP!$A$2:$O12641,8,FALSE)</f>
        <v>No</v>
      </c>
      <c r="K73" s="132" t="str">
        <f>VLOOKUP(E73,VIP!$A$2:$O16215,6,0)</f>
        <v>NO</v>
      </c>
      <c r="L73" s="138" t="s">
        <v>2213</v>
      </c>
      <c r="M73" s="94" t="s">
        <v>2438</v>
      </c>
      <c r="N73" s="94" t="s">
        <v>2444</v>
      </c>
      <c r="O73" s="132" t="s">
        <v>2446</v>
      </c>
      <c r="P73" s="138"/>
      <c r="Q73" s="94" t="s">
        <v>2213</v>
      </c>
    </row>
    <row r="74" spans="1:17" ht="18" x14ac:dyDescent="0.25">
      <c r="A74" s="132" t="str">
        <f>VLOOKUP(E74,'LISTADO ATM'!$A$2:$C$901,3,0)</f>
        <v>DISTRITO NACIONAL</v>
      </c>
      <c r="B74" s="124">
        <v>3336014111</v>
      </c>
      <c r="C74" s="95">
        <v>44443.112592592595</v>
      </c>
      <c r="D74" s="95" t="s">
        <v>2174</v>
      </c>
      <c r="E74" s="124">
        <v>115</v>
      </c>
      <c r="F74" s="132" t="str">
        <f>VLOOKUP(E74,VIP!$A$2:$O15784,2,0)</f>
        <v>DRBR115</v>
      </c>
      <c r="G74" s="132" t="str">
        <f>VLOOKUP(E74,'LISTADO ATM'!$A$2:$B$900,2,0)</f>
        <v xml:space="preserve">ATM Oficina Megacentro I </v>
      </c>
      <c r="H74" s="132" t="str">
        <f>VLOOKUP(E74,VIP!$A$2:$O20745,7,FALSE)</f>
        <v>Si</v>
      </c>
      <c r="I74" s="132" t="str">
        <f>VLOOKUP(E74,VIP!$A$2:$O12710,8,FALSE)</f>
        <v>Si</v>
      </c>
      <c r="J74" s="132" t="str">
        <f>VLOOKUP(E74,VIP!$A$2:$O12660,8,FALSE)</f>
        <v>Si</v>
      </c>
      <c r="K74" s="132" t="str">
        <f>VLOOKUP(E74,VIP!$A$2:$O16234,6,0)</f>
        <v>SI</v>
      </c>
      <c r="L74" s="138" t="s">
        <v>2213</v>
      </c>
      <c r="M74" s="94" t="s">
        <v>2438</v>
      </c>
      <c r="N74" s="94" t="s">
        <v>2444</v>
      </c>
      <c r="O74" s="132" t="s">
        <v>2446</v>
      </c>
      <c r="P74" s="138"/>
      <c r="Q74" s="94" t="s">
        <v>2213</v>
      </c>
    </row>
    <row r="75" spans="1:17" ht="18" x14ac:dyDescent="0.25">
      <c r="A75" s="132" t="str">
        <f>VLOOKUP(E75,'LISTADO ATM'!$A$2:$C$901,3,0)</f>
        <v>NORTE</v>
      </c>
      <c r="B75" s="124" t="s">
        <v>2686</v>
      </c>
      <c r="C75" s="95">
        <v>44443.516134259262</v>
      </c>
      <c r="D75" s="95" t="s">
        <v>2175</v>
      </c>
      <c r="E75" s="124">
        <v>371</v>
      </c>
      <c r="F75" s="132" t="str">
        <f>VLOOKUP(E75,VIP!$A$2:$O15807,2,0)</f>
        <v>DRBR371</v>
      </c>
      <c r="G75" s="132" t="str">
        <f>VLOOKUP(E75,'LISTADO ATM'!$A$2:$B$900,2,0)</f>
        <v>ATM AYUNTAMIENTO JIMA LA VEGA</v>
      </c>
      <c r="H75" s="132">
        <f>VLOOKUP(E75,VIP!$A$2:$O20768,7,FALSE)</f>
        <v>0</v>
      </c>
      <c r="I75" s="132">
        <f>VLOOKUP(E75,VIP!$A$2:$O12733,8,FALSE)</f>
        <v>0</v>
      </c>
      <c r="J75" s="132">
        <f>VLOOKUP(E75,VIP!$A$2:$O12683,8,FALSE)</f>
        <v>0</v>
      </c>
      <c r="K75" s="132">
        <f>VLOOKUP(E75,VIP!$A$2:$O16257,6,0)</f>
        <v>0</v>
      </c>
      <c r="L75" s="138" t="s">
        <v>2213</v>
      </c>
      <c r="M75" s="94" t="s">
        <v>2438</v>
      </c>
      <c r="N75" s="94" t="s">
        <v>2444</v>
      </c>
      <c r="O75" s="132" t="s">
        <v>2625</v>
      </c>
      <c r="P75" s="138"/>
      <c r="Q75" s="94" t="s">
        <v>2213</v>
      </c>
    </row>
    <row r="76" spans="1:17" ht="18" x14ac:dyDescent="0.25">
      <c r="A76" s="132" t="str">
        <f>VLOOKUP(E76,'LISTADO ATM'!$A$2:$C$901,3,0)</f>
        <v>ESTE</v>
      </c>
      <c r="B76" s="124" t="s">
        <v>2634</v>
      </c>
      <c r="C76" s="95">
        <v>44443.304224537038</v>
      </c>
      <c r="D76" s="95" t="s">
        <v>2174</v>
      </c>
      <c r="E76" s="124">
        <v>386</v>
      </c>
      <c r="F76" s="132" t="str">
        <f>VLOOKUP(E76,VIP!$A$2:$O15790,2,0)</f>
        <v>DRBR386</v>
      </c>
      <c r="G76" s="132" t="str">
        <f>VLOOKUP(E76,'LISTADO ATM'!$A$2:$B$900,2,0)</f>
        <v xml:space="preserve">ATM Plaza Verón II </v>
      </c>
      <c r="H76" s="132" t="str">
        <f>VLOOKUP(E76,VIP!$A$2:$O20751,7,FALSE)</f>
        <v>Si</v>
      </c>
      <c r="I76" s="132" t="str">
        <f>VLOOKUP(E76,VIP!$A$2:$O12716,8,FALSE)</f>
        <v>Si</v>
      </c>
      <c r="J76" s="132" t="str">
        <f>VLOOKUP(E76,VIP!$A$2:$O12666,8,FALSE)</f>
        <v>Si</v>
      </c>
      <c r="K76" s="132" t="str">
        <f>VLOOKUP(E76,VIP!$A$2:$O16240,6,0)</f>
        <v>NO</v>
      </c>
      <c r="L76" s="138" t="s">
        <v>2213</v>
      </c>
      <c r="M76" s="94" t="s">
        <v>2438</v>
      </c>
      <c r="N76" s="94" t="s">
        <v>2444</v>
      </c>
      <c r="O76" s="132" t="s">
        <v>2446</v>
      </c>
      <c r="P76" s="138"/>
      <c r="Q76" s="94" t="s">
        <v>2213</v>
      </c>
    </row>
    <row r="77" spans="1:17" ht="18" x14ac:dyDescent="0.25">
      <c r="A77" s="132" t="str">
        <f>VLOOKUP(E77,'LISTADO ATM'!$A$2:$C$901,3,0)</f>
        <v>DISTRITO NACIONAL</v>
      </c>
      <c r="B77" s="124">
        <v>3336012017</v>
      </c>
      <c r="C77" s="95">
        <v>44441.569537037038</v>
      </c>
      <c r="D77" s="95" t="s">
        <v>2174</v>
      </c>
      <c r="E77" s="124">
        <v>498</v>
      </c>
      <c r="F77" s="132" t="str">
        <f>VLOOKUP(E77,VIP!$A$2:$O15766,2,0)</f>
        <v>DRBR498</v>
      </c>
      <c r="G77" s="132" t="str">
        <f>VLOOKUP(E77,'LISTADO ATM'!$A$2:$B$900,2,0)</f>
        <v xml:space="preserve">ATM Estación Sunix 27 de Febrero </v>
      </c>
      <c r="H77" s="132" t="str">
        <f>VLOOKUP(E77,VIP!$A$2:$O20727,7,FALSE)</f>
        <v>Si</v>
      </c>
      <c r="I77" s="132" t="str">
        <f>VLOOKUP(E77,VIP!$A$2:$O12692,8,FALSE)</f>
        <v>Si</v>
      </c>
      <c r="J77" s="132" t="str">
        <f>VLOOKUP(E77,VIP!$A$2:$O12642,8,FALSE)</f>
        <v>Si</v>
      </c>
      <c r="K77" s="132" t="str">
        <f>VLOOKUP(E77,VIP!$A$2:$O16216,6,0)</f>
        <v>NO</v>
      </c>
      <c r="L77" s="138" t="s">
        <v>2213</v>
      </c>
      <c r="M77" s="94" t="s">
        <v>2438</v>
      </c>
      <c r="N77" s="94" t="s">
        <v>2444</v>
      </c>
      <c r="O77" s="132" t="s">
        <v>2446</v>
      </c>
      <c r="P77" s="138"/>
      <c r="Q77" s="94" t="s">
        <v>2213</v>
      </c>
    </row>
    <row r="78" spans="1:17" ht="18" x14ac:dyDescent="0.25">
      <c r="A78" s="132" t="str">
        <f>VLOOKUP(E78,'LISTADO ATM'!$A$2:$C$901,3,0)</f>
        <v>NORTE</v>
      </c>
      <c r="B78" s="124" t="s">
        <v>2678</v>
      </c>
      <c r="C78" s="95">
        <v>44443.540393518517</v>
      </c>
      <c r="D78" s="95" t="s">
        <v>2175</v>
      </c>
      <c r="E78" s="124">
        <v>518</v>
      </c>
      <c r="F78" s="132" t="str">
        <f>VLOOKUP(E78,VIP!$A$2:$O15799,2,0)</f>
        <v>DRBR518</v>
      </c>
      <c r="G78" s="132" t="str">
        <f>VLOOKUP(E78,'LISTADO ATM'!$A$2:$B$900,2,0)</f>
        <v xml:space="preserve">ATM Autobanco Los Alamos </v>
      </c>
      <c r="H78" s="132" t="str">
        <f>VLOOKUP(E78,VIP!$A$2:$O20760,7,FALSE)</f>
        <v>Si</v>
      </c>
      <c r="I78" s="132" t="str">
        <f>VLOOKUP(E78,VIP!$A$2:$O12725,8,FALSE)</f>
        <v>Si</v>
      </c>
      <c r="J78" s="132" t="str">
        <f>VLOOKUP(E78,VIP!$A$2:$O12675,8,FALSE)</f>
        <v>Si</v>
      </c>
      <c r="K78" s="132" t="str">
        <f>VLOOKUP(E78,VIP!$A$2:$O16249,6,0)</f>
        <v>NO</v>
      </c>
      <c r="L78" s="138" t="s">
        <v>2213</v>
      </c>
      <c r="M78" s="94" t="s">
        <v>2438</v>
      </c>
      <c r="N78" s="94" t="s">
        <v>2444</v>
      </c>
      <c r="O78" s="132" t="s">
        <v>2625</v>
      </c>
      <c r="P78" s="138"/>
      <c r="Q78" s="94" t="s">
        <v>2213</v>
      </c>
    </row>
    <row r="79" spans="1:17" ht="18" x14ac:dyDescent="0.25">
      <c r="A79" s="132" t="str">
        <f>VLOOKUP(E79,'LISTADO ATM'!$A$2:$C$901,3,0)</f>
        <v>SUR</v>
      </c>
      <c r="B79" s="124">
        <v>3336014090</v>
      </c>
      <c r="C79" s="95">
        <v>44442.858831018515</v>
      </c>
      <c r="D79" s="95" t="s">
        <v>2174</v>
      </c>
      <c r="E79" s="124">
        <v>537</v>
      </c>
      <c r="F79" s="132" t="str">
        <f>VLOOKUP(E79,VIP!$A$2:$O15784,2,0)</f>
        <v>DRBR537</v>
      </c>
      <c r="G79" s="132" t="str">
        <f>VLOOKUP(E79,'LISTADO ATM'!$A$2:$B$900,2,0)</f>
        <v xml:space="preserve">ATM Estación Texaco Enriquillo (Barahona) </v>
      </c>
      <c r="H79" s="132" t="str">
        <f>VLOOKUP(E79,VIP!$A$2:$O20745,7,FALSE)</f>
        <v>Si</v>
      </c>
      <c r="I79" s="132" t="str">
        <f>VLOOKUP(E79,VIP!$A$2:$O12710,8,FALSE)</f>
        <v>Si</v>
      </c>
      <c r="J79" s="132" t="str">
        <f>VLOOKUP(E79,VIP!$A$2:$O12660,8,FALSE)</f>
        <v>Si</v>
      </c>
      <c r="K79" s="132" t="str">
        <f>VLOOKUP(E79,VIP!$A$2:$O16234,6,0)</f>
        <v>NO</v>
      </c>
      <c r="L79" s="138" t="s">
        <v>2213</v>
      </c>
      <c r="M79" s="94" t="s">
        <v>2438</v>
      </c>
      <c r="N79" s="94" t="s">
        <v>2444</v>
      </c>
      <c r="O79" s="132" t="s">
        <v>2446</v>
      </c>
      <c r="P79" s="138"/>
      <c r="Q79" s="94" t="s">
        <v>2213</v>
      </c>
    </row>
    <row r="80" spans="1:17" ht="18" x14ac:dyDescent="0.25">
      <c r="A80" s="132" t="str">
        <f>VLOOKUP(E80,'LISTADO ATM'!$A$2:$C$901,3,0)</f>
        <v>DISTRITO NACIONAL</v>
      </c>
      <c r="B80" s="124">
        <v>3336014015</v>
      </c>
      <c r="C80" s="95">
        <v>44442.737476851849</v>
      </c>
      <c r="D80" s="95" t="s">
        <v>2174</v>
      </c>
      <c r="E80" s="124">
        <v>718</v>
      </c>
      <c r="F80" s="132" t="str">
        <f>VLOOKUP(E80,VIP!$A$2:$O15786,2,0)</f>
        <v>DRBR24Y</v>
      </c>
      <c r="G80" s="132" t="str">
        <f>VLOOKUP(E80,'LISTADO ATM'!$A$2:$B$900,2,0)</f>
        <v xml:space="preserve">ATM Feria Ganadera </v>
      </c>
      <c r="H80" s="132" t="str">
        <f>VLOOKUP(E80,VIP!$A$2:$O20747,7,FALSE)</f>
        <v>Si</v>
      </c>
      <c r="I80" s="132" t="str">
        <f>VLOOKUP(E80,VIP!$A$2:$O12712,8,FALSE)</f>
        <v>Si</v>
      </c>
      <c r="J80" s="132" t="str">
        <f>VLOOKUP(E80,VIP!$A$2:$O12662,8,FALSE)</f>
        <v>Si</v>
      </c>
      <c r="K80" s="132" t="str">
        <f>VLOOKUP(E80,VIP!$A$2:$O16236,6,0)</f>
        <v>NO</v>
      </c>
      <c r="L80" s="138" t="s">
        <v>2213</v>
      </c>
      <c r="M80" s="94" t="s">
        <v>2438</v>
      </c>
      <c r="N80" s="94" t="s">
        <v>2444</v>
      </c>
      <c r="O80" s="132" t="s">
        <v>2446</v>
      </c>
      <c r="P80" s="138"/>
      <c r="Q80" s="94" t="s">
        <v>2213</v>
      </c>
    </row>
    <row r="81" spans="1:22" ht="18" x14ac:dyDescent="0.25">
      <c r="A81" s="132" t="str">
        <f>VLOOKUP(E81,'LISTADO ATM'!$A$2:$C$901,3,0)</f>
        <v>DISTRITO NACIONAL</v>
      </c>
      <c r="B81" s="124">
        <v>3336013500</v>
      </c>
      <c r="C81" s="95">
        <v>44442.54614583333</v>
      </c>
      <c r="D81" s="95" t="s">
        <v>2174</v>
      </c>
      <c r="E81" s="124">
        <v>818</v>
      </c>
      <c r="F81" s="132" t="str">
        <f>VLOOKUP(E81,VIP!$A$2:$O15788,2,0)</f>
        <v>DRBR818</v>
      </c>
      <c r="G81" s="132" t="str">
        <f>VLOOKUP(E81,'LISTADO ATM'!$A$2:$B$900,2,0)</f>
        <v xml:space="preserve">ATM Juridicción Inmobiliaria </v>
      </c>
      <c r="H81" s="132" t="str">
        <f>VLOOKUP(E81,VIP!$A$2:$O20749,7,FALSE)</f>
        <v>No</v>
      </c>
      <c r="I81" s="132" t="str">
        <f>VLOOKUP(E81,VIP!$A$2:$O12714,8,FALSE)</f>
        <v>No</v>
      </c>
      <c r="J81" s="132" t="str">
        <f>VLOOKUP(E81,VIP!$A$2:$O12664,8,FALSE)</f>
        <v>No</v>
      </c>
      <c r="K81" s="132" t="str">
        <f>VLOOKUP(E81,VIP!$A$2:$O16238,6,0)</f>
        <v>NO</v>
      </c>
      <c r="L81" s="138" t="s">
        <v>2213</v>
      </c>
      <c r="M81" s="94" t="s">
        <v>2438</v>
      </c>
      <c r="N81" s="94" t="s">
        <v>2619</v>
      </c>
      <c r="O81" s="132" t="s">
        <v>2446</v>
      </c>
      <c r="P81" s="138"/>
      <c r="Q81" s="94" t="s">
        <v>2213</v>
      </c>
      <c r="R81" s="100"/>
      <c r="S81" s="100"/>
      <c r="T81" s="100"/>
      <c r="U81" s="144"/>
      <c r="V81" s="69"/>
    </row>
    <row r="82" spans="1:22" ht="18" x14ac:dyDescent="0.25">
      <c r="A82" s="132" t="str">
        <f>VLOOKUP(E82,'LISTADO ATM'!$A$2:$C$901,3,0)</f>
        <v>SUR</v>
      </c>
      <c r="B82" s="124" t="s">
        <v>2677</v>
      </c>
      <c r="C82" s="95">
        <v>44443.541446759256</v>
      </c>
      <c r="D82" s="95" t="s">
        <v>2174</v>
      </c>
      <c r="E82" s="124">
        <v>891</v>
      </c>
      <c r="F82" s="132" t="str">
        <f>VLOOKUP(E82,VIP!$A$2:$O15798,2,0)</f>
        <v>DRBR891</v>
      </c>
      <c r="G82" s="132" t="str">
        <f>VLOOKUP(E82,'LISTADO ATM'!$A$2:$B$900,2,0)</f>
        <v xml:space="preserve">ATM Estación Texaco (Barahona) </v>
      </c>
      <c r="H82" s="132" t="str">
        <f>VLOOKUP(E82,VIP!$A$2:$O20759,7,FALSE)</f>
        <v>Si</v>
      </c>
      <c r="I82" s="132" t="str">
        <f>VLOOKUP(E82,VIP!$A$2:$O12724,8,FALSE)</f>
        <v>Si</v>
      </c>
      <c r="J82" s="132" t="str">
        <f>VLOOKUP(E82,VIP!$A$2:$O12674,8,FALSE)</f>
        <v>Si</v>
      </c>
      <c r="K82" s="132" t="str">
        <f>VLOOKUP(E82,VIP!$A$2:$O16248,6,0)</f>
        <v>NO</v>
      </c>
      <c r="L82" s="138" t="s">
        <v>2213</v>
      </c>
      <c r="M82" s="94" t="s">
        <v>2438</v>
      </c>
      <c r="N82" s="94" t="s">
        <v>2444</v>
      </c>
      <c r="O82" s="132" t="s">
        <v>2446</v>
      </c>
      <c r="P82" s="138"/>
      <c r="Q82" s="94" t="s">
        <v>2213</v>
      </c>
      <c r="R82" s="100"/>
      <c r="S82" s="100"/>
      <c r="T82" s="100"/>
      <c r="U82" s="144"/>
      <c r="V82" s="69"/>
    </row>
    <row r="83" spans="1:22" ht="18" x14ac:dyDescent="0.25">
      <c r="A83" s="132" t="str">
        <f>VLOOKUP(E83,'LISTADO ATM'!$A$2:$C$901,3,0)</f>
        <v>ESTE</v>
      </c>
      <c r="B83" s="124" t="s">
        <v>2687</v>
      </c>
      <c r="C83" s="95">
        <v>44443.5156712963</v>
      </c>
      <c r="D83" s="95" t="s">
        <v>2174</v>
      </c>
      <c r="E83" s="124">
        <v>912</v>
      </c>
      <c r="F83" s="132" t="str">
        <f>VLOOKUP(E83,VIP!$A$2:$O15808,2,0)</f>
        <v>DRBR973</v>
      </c>
      <c r="G83" s="132" t="str">
        <f>VLOOKUP(E83,'LISTADO ATM'!$A$2:$B$900,2,0)</f>
        <v xml:space="preserve">ATM Oficina San Pedro II </v>
      </c>
      <c r="H83" s="132" t="str">
        <f>VLOOKUP(E83,VIP!$A$2:$O20769,7,FALSE)</f>
        <v>Si</v>
      </c>
      <c r="I83" s="132" t="str">
        <f>VLOOKUP(E83,VIP!$A$2:$O12734,8,FALSE)</f>
        <v>Si</v>
      </c>
      <c r="J83" s="132" t="str">
        <f>VLOOKUP(E83,VIP!$A$2:$O12684,8,FALSE)</f>
        <v>Si</v>
      </c>
      <c r="K83" s="132" t="str">
        <f>VLOOKUP(E83,VIP!$A$2:$O16258,6,0)</f>
        <v>SI</v>
      </c>
      <c r="L83" s="138" t="s">
        <v>2213</v>
      </c>
      <c r="M83" s="94" t="s">
        <v>2438</v>
      </c>
      <c r="N83" s="94" t="s">
        <v>2444</v>
      </c>
      <c r="O83" s="132" t="s">
        <v>2446</v>
      </c>
      <c r="P83" s="138"/>
      <c r="Q83" s="94" t="s">
        <v>2213</v>
      </c>
      <c r="R83" s="100"/>
      <c r="S83" s="100"/>
      <c r="T83" s="100"/>
      <c r="U83" s="144"/>
      <c r="V83" s="69"/>
    </row>
    <row r="84" spans="1:22" ht="18" x14ac:dyDescent="0.25">
      <c r="A84" s="132" t="str">
        <f>VLOOKUP(E84,'LISTADO ATM'!$A$2:$C$901,3,0)</f>
        <v>DISTRITO NACIONAL</v>
      </c>
      <c r="B84" s="124" t="s">
        <v>2679</v>
      </c>
      <c r="C84" s="95">
        <v>44443.539953703701</v>
      </c>
      <c r="D84" s="95" t="s">
        <v>2174</v>
      </c>
      <c r="E84" s="124">
        <v>917</v>
      </c>
      <c r="F84" s="132" t="str">
        <f>VLOOKUP(E84,VIP!$A$2:$O15800,2,0)</f>
        <v>DRBR01B</v>
      </c>
      <c r="G84" s="132" t="str">
        <f>VLOOKUP(E84,'LISTADO ATM'!$A$2:$B$900,2,0)</f>
        <v xml:space="preserve">ATM Oficina Los Mina </v>
      </c>
      <c r="H84" s="132" t="str">
        <f>VLOOKUP(E84,VIP!$A$2:$O20761,7,FALSE)</f>
        <v>Si</v>
      </c>
      <c r="I84" s="132" t="str">
        <f>VLOOKUP(E84,VIP!$A$2:$O12726,8,FALSE)</f>
        <v>Si</v>
      </c>
      <c r="J84" s="132" t="str">
        <f>VLOOKUP(E84,VIP!$A$2:$O12676,8,FALSE)</f>
        <v>Si</v>
      </c>
      <c r="K84" s="132" t="str">
        <f>VLOOKUP(E84,VIP!$A$2:$O16250,6,0)</f>
        <v>NO</v>
      </c>
      <c r="L84" s="138" t="s">
        <v>2213</v>
      </c>
      <c r="M84" s="94" t="s">
        <v>2438</v>
      </c>
      <c r="N84" s="94" t="s">
        <v>2444</v>
      </c>
      <c r="O84" s="132" t="s">
        <v>2446</v>
      </c>
      <c r="P84" s="138"/>
      <c r="Q84" s="94" t="s">
        <v>2213</v>
      </c>
      <c r="R84" s="100"/>
      <c r="S84" s="100"/>
      <c r="T84" s="100"/>
      <c r="U84" s="144"/>
      <c r="V84" s="69"/>
    </row>
    <row r="85" spans="1:22" ht="18" x14ac:dyDescent="0.25">
      <c r="A85" s="132" t="str">
        <f>VLOOKUP(E85,'LISTADO ATM'!$A$2:$C$901,3,0)</f>
        <v>NORTE</v>
      </c>
      <c r="B85" s="124">
        <v>3336014061</v>
      </c>
      <c r="C85" s="95">
        <v>44442.794374999998</v>
      </c>
      <c r="D85" s="95" t="s">
        <v>2175</v>
      </c>
      <c r="E85" s="124">
        <v>358</v>
      </c>
      <c r="F85" s="132" t="str">
        <f>VLOOKUP(E85,VIP!$A$2:$O15782,2,0)</f>
        <v>DRBR358</v>
      </c>
      <c r="G85" s="132" t="str">
        <f>VLOOKUP(E85,'LISTADO ATM'!$A$2:$B$900,2,0)</f>
        <v>ATM Ayuntamiento Cevico</v>
      </c>
      <c r="H85" s="132" t="str">
        <f>VLOOKUP(E85,VIP!$A$2:$O20743,7,FALSE)</f>
        <v>Si</v>
      </c>
      <c r="I85" s="132" t="str">
        <f>VLOOKUP(E85,VIP!$A$2:$O12708,8,FALSE)</f>
        <v>Si</v>
      </c>
      <c r="J85" s="132" t="str">
        <f>VLOOKUP(E85,VIP!$A$2:$O12658,8,FALSE)</f>
        <v>Si</v>
      </c>
      <c r="K85" s="132" t="str">
        <f>VLOOKUP(E85,VIP!$A$2:$O16232,6,0)</f>
        <v>NO</v>
      </c>
      <c r="L85" s="138" t="s">
        <v>2239</v>
      </c>
      <c r="M85" s="94" t="s">
        <v>2438</v>
      </c>
      <c r="N85" s="94" t="s">
        <v>2444</v>
      </c>
      <c r="O85" s="132" t="s">
        <v>2625</v>
      </c>
      <c r="P85" s="138"/>
      <c r="Q85" s="94" t="s">
        <v>2239</v>
      </c>
      <c r="R85" s="100"/>
      <c r="S85" s="100"/>
      <c r="T85" s="100"/>
      <c r="U85" s="144"/>
      <c r="V85" s="69"/>
    </row>
    <row r="86" spans="1:22" ht="18" x14ac:dyDescent="0.25">
      <c r="A86" s="132" t="str">
        <f>VLOOKUP(E86,'LISTADO ATM'!$A$2:$C$901,3,0)</f>
        <v>ESTE</v>
      </c>
      <c r="B86" s="124">
        <v>3336014101</v>
      </c>
      <c r="C86" s="95">
        <v>44442.962106481478</v>
      </c>
      <c r="D86" s="95" t="s">
        <v>2174</v>
      </c>
      <c r="E86" s="124">
        <v>368</v>
      </c>
      <c r="F86" s="132" t="str">
        <f>VLOOKUP(E86,VIP!$A$2:$O15780,2,0)</f>
        <v xml:space="preserve">DRBR368 </v>
      </c>
      <c r="G86" s="132" t="str">
        <f>VLOOKUP(E86,'LISTADO ATM'!$A$2:$B$900,2,0)</f>
        <v>ATM Ayuntamiento Peralvillo</v>
      </c>
      <c r="H86" s="132" t="str">
        <f>VLOOKUP(E86,VIP!$A$2:$O20741,7,FALSE)</f>
        <v>N/A</v>
      </c>
      <c r="I86" s="132" t="str">
        <f>VLOOKUP(E86,VIP!$A$2:$O12706,8,FALSE)</f>
        <v>N/A</v>
      </c>
      <c r="J86" s="132" t="str">
        <f>VLOOKUP(E86,VIP!$A$2:$O12656,8,FALSE)</f>
        <v>N/A</v>
      </c>
      <c r="K86" s="132" t="str">
        <f>VLOOKUP(E86,VIP!$A$2:$O16230,6,0)</f>
        <v>N/A</v>
      </c>
      <c r="L86" s="138" t="s">
        <v>2239</v>
      </c>
      <c r="M86" s="94" t="s">
        <v>2438</v>
      </c>
      <c r="N86" s="94" t="s">
        <v>2444</v>
      </c>
      <c r="O86" s="132" t="s">
        <v>2446</v>
      </c>
      <c r="P86" s="138"/>
      <c r="Q86" s="94" t="s">
        <v>2239</v>
      </c>
      <c r="R86" s="100"/>
      <c r="S86" s="100"/>
      <c r="T86" s="100"/>
      <c r="U86" s="144"/>
      <c r="V86" s="69"/>
    </row>
    <row r="87" spans="1:22" ht="18" x14ac:dyDescent="0.25">
      <c r="A87" s="132" t="str">
        <f>VLOOKUP(E87,'LISTADO ATM'!$A$2:$C$901,3,0)</f>
        <v>DISTRITO NACIONAL</v>
      </c>
      <c r="B87" s="124" t="s">
        <v>2652</v>
      </c>
      <c r="C87" s="95">
        <v>44443.417488425926</v>
      </c>
      <c r="D87" s="95" t="s">
        <v>2174</v>
      </c>
      <c r="E87" s="124">
        <v>420</v>
      </c>
      <c r="F87" s="132" t="str">
        <f>VLOOKUP(E87,VIP!$A$2:$O15796,2,0)</f>
        <v>DRBR420</v>
      </c>
      <c r="G87" s="132" t="str">
        <f>VLOOKUP(E87,'LISTADO ATM'!$A$2:$B$900,2,0)</f>
        <v xml:space="preserve">ATM DGII Av. Lincoln </v>
      </c>
      <c r="H87" s="132" t="str">
        <f>VLOOKUP(E87,VIP!$A$2:$O20757,7,FALSE)</f>
        <v>Si</v>
      </c>
      <c r="I87" s="132" t="str">
        <f>VLOOKUP(E87,VIP!$A$2:$O12722,8,FALSE)</f>
        <v>Si</v>
      </c>
      <c r="J87" s="132" t="str">
        <f>VLOOKUP(E87,VIP!$A$2:$O12672,8,FALSE)</f>
        <v>Si</v>
      </c>
      <c r="K87" s="132" t="str">
        <f>VLOOKUP(E87,VIP!$A$2:$O16246,6,0)</f>
        <v>NO</v>
      </c>
      <c r="L87" s="138" t="s">
        <v>2239</v>
      </c>
      <c r="M87" s="94" t="s">
        <v>2438</v>
      </c>
      <c r="N87" s="94" t="s">
        <v>2444</v>
      </c>
      <c r="O87" s="132" t="s">
        <v>2446</v>
      </c>
      <c r="P87" s="138"/>
      <c r="Q87" s="94" t="s">
        <v>2239</v>
      </c>
      <c r="R87" s="100"/>
      <c r="S87" s="100"/>
      <c r="T87" s="100"/>
      <c r="U87" s="144"/>
      <c r="V87" s="69"/>
    </row>
    <row r="88" spans="1:22" ht="18" x14ac:dyDescent="0.25">
      <c r="A88" s="132" t="str">
        <f>VLOOKUP(E88,'LISTADO ATM'!$A$2:$C$901,3,0)</f>
        <v>DISTRITO NACIONAL</v>
      </c>
      <c r="B88" s="124">
        <v>3336012645</v>
      </c>
      <c r="C88" s="95">
        <v>44441.932557870372</v>
      </c>
      <c r="D88" s="95" t="s">
        <v>2175</v>
      </c>
      <c r="E88" s="124">
        <v>588</v>
      </c>
      <c r="F88" s="132" t="str">
        <f>VLOOKUP(E88,VIP!$A$2:$O15761,2,0)</f>
        <v>DRBR01O</v>
      </c>
      <c r="G88" s="132" t="str">
        <f>VLOOKUP(E88,'LISTADO ATM'!$A$2:$B$900,2,0)</f>
        <v xml:space="preserve">ATM INAVI </v>
      </c>
      <c r="H88" s="132" t="str">
        <f>VLOOKUP(E88,VIP!$A$2:$O20722,7,FALSE)</f>
        <v>Si</v>
      </c>
      <c r="I88" s="132" t="str">
        <f>VLOOKUP(E88,VIP!$A$2:$O12687,8,FALSE)</f>
        <v>Si</v>
      </c>
      <c r="J88" s="132" t="str">
        <f>VLOOKUP(E88,VIP!$A$2:$O12637,8,FALSE)</f>
        <v>Si</v>
      </c>
      <c r="K88" s="132" t="str">
        <f>VLOOKUP(E88,VIP!$A$2:$O16211,6,0)</f>
        <v>NO</v>
      </c>
      <c r="L88" s="138" t="s">
        <v>2239</v>
      </c>
      <c r="M88" s="94" t="s">
        <v>2438</v>
      </c>
      <c r="N88" s="94" t="s">
        <v>2444</v>
      </c>
      <c r="O88" s="132" t="s">
        <v>2625</v>
      </c>
      <c r="P88" s="138"/>
      <c r="Q88" s="94" t="s">
        <v>2239</v>
      </c>
      <c r="R88" s="100"/>
      <c r="S88" s="100"/>
      <c r="T88" s="100"/>
      <c r="U88" s="144"/>
      <c r="V88" s="69"/>
    </row>
    <row r="89" spans="1:22" ht="18" x14ac:dyDescent="0.25">
      <c r="A89" s="132" t="str">
        <f>VLOOKUP(E89,'LISTADO ATM'!$A$2:$C$901,3,0)</f>
        <v>DISTRITO NACIONAL</v>
      </c>
      <c r="B89" s="124" t="s">
        <v>2680</v>
      </c>
      <c r="C89" s="95">
        <v>44443.530474537038</v>
      </c>
      <c r="D89" s="95" t="s">
        <v>2174</v>
      </c>
      <c r="E89" s="124">
        <v>707</v>
      </c>
      <c r="F89" s="132" t="str">
        <f>VLOOKUP(E89,VIP!$A$2:$O15802,2,0)</f>
        <v>DRBR707</v>
      </c>
      <c r="G89" s="132" t="str">
        <f>VLOOKUP(E89,'LISTADO ATM'!$A$2:$B$900,2,0)</f>
        <v xml:space="preserve">ATM IAD </v>
      </c>
      <c r="H89" s="132" t="str">
        <f>VLOOKUP(E89,VIP!$A$2:$O20763,7,FALSE)</f>
        <v>No</v>
      </c>
      <c r="I89" s="132" t="str">
        <f>VLOOKUP(E89,VIP!$A$2:$O12728,8,FALSE)</f>
        <v>No</v>
      </c>
      <c r="J89" s="132" t="str">
        <f>VLOOKUP(E89,VIP!$A$2:$O12678,8,FALSE)</f>
        <v>No</v>
      </c>
      <c r="K89" s="132" t="str">
        <f>VLOOKUP(E89,VIP!$A$2:$O16252,6,0)</f>
        <v>NO</v>
      </c>
      <c r="L89" s="138" t="s">
        <v>2239</v>
      </c>
      <c r="M89" s="94" t="s">
        <v>2438</v>
      </c>
      <c r="N89" s="94" t="s">
        <v>2444</v>
      </c>
      <c r="O89" s="132" t="s">
        <v>2446</v>
      </c>
      <c r="P89" s="138"/>
      <c r="Q89" s="94" t="s">
        <v>2239</v>
      </c>
      <c r="R89" s="100"/>
      <c r="S89" s="100"/>
      <c r="T89" s="100"/>
      <c r="U89" s="144"/>
      <c r="V89" s="69"/>
    </row>
    <row r="90" spans="1:22" ht="18" x14ac:dyDescent="0.25">
      <c r="A90" s="132" t="str">
        <f>VLOOKUP(E90,'LISTADO ATM'!$A$2:$C$901,3,0)</f>
        <v>ESTE</v>
      </c>
      <c r="B90" s="124">
        <v>3336014086</v>
      </c>
      <c r="C90" s="95">
        <v>44442.847268518519</v>
      </c>
      <c r="D90" s="95" t="s">
        <v>2174</v>
      </c>
      <c r="E90" s="124">
        <v>804</v>
      </c>
      <c r="F90" s="132" t="str">
        <f>VLOOKUP(E90,VIP!$A$2:$O15788,2,0)</f>
        <v>DRBR804</v>
      </c>
      <c r="G90" s="132" t="str">
        <f>VLOOKUP(E90,'LISTADO ATM'!$A$2:$B$900,2,0)</f>
        <v xml:space="preserve">ATM Hotel Be Live Punta Cana (Cabeza de Toro) </v>
      </c>
      <c r="H90" s="132" t="str">
        <f>VLOOKUP(E90,VIP!$A$2:$O20749,7,FALSE)</f>
        <v>Si</v>
      </c>
      <c r="I90" s="132" t="str">
        <f>VLOOKUP(E90,VIP!$A$2:$O12714,8,FALSE)</f>
        <v>Si</v>
      </c>
      <c r="J90" s="132" t="str">
        <f>VLOOKUP(E90,VIP!$A$2:$O12664,8,FALSE)</f>
        <v>Si</v>
      </c>
      <c r="K90" s="132" t="str">
        <f>VLOOKUP(E90,VIP!$A$2:$O16238,6,0)</f>
        <v>NO</v>
      </c>
      <c r="L90" s="138" t="s">
        <v>2239</v>
      </c>
      <c r="M90" s="94" t="s">
        <v>2438</v>
      </c>
      <c r="N90" s="94" t="s">
        <v>2444</v>
      </c>
      <c r="O90" s="132" t="s">
        <v>2446</v>
      </c>
      <c r="P90" s="138"/>
      <c r="Q90" s="94" t="s">
        <v>2239</v>
      </c>
      <c r="R90" s="100"/>
      <c r="S90" s="100"/>
      <c r="T90" s="100"/>
      <c r="U90" s="144"/>
      <c r="V90" s="69"/>
    </row>
    <row r="91" spans="1:22" ht="18" x14ac:dyDescent="0.25">
      <c r="A91" s="132" t="str">
        <f>VLOOKUP(E91,'LISTADO ATM'!$A$2:$C$901,3,0)</f>
        <v>NORTE</v>
      </c>
      <c r="B91" s="124">
        <v>3336012650</v>
      </c>
      <c r="C91" s="95">
        <v>44442.094687500001</v>
      </c>
      <c r="D91" s="95" t="s">
        <v>2175</v>
      </c>
      <c r="E91" s="124">
        <v>864</v>
      </c>
      <c r="F91" s="132" t="str">
        <f>VLOOKUP(E91,VIP!$A$2:$O15764,2,0)</f>
        <v>DRBR864</v>
      </c>
      <c r="G91" s="132" t="str">
        <f>VLOOKUP(E91,'LISTADO ATM'!$A$2:$B$900,2,0)</f>
        <v xml:space="preserve">ATM Palmares Mall (San Francisco) </v>
      </c>
      <c r="H91" s="132" t="str">
        <f>VLOOKUP(E91,VIP!$A$2:$O20725,7,FALSE)</f>
        <v>Si</v>
      </c>
      <c r="I91" s="132" t="str">
        <f>VLOOKUP(E91,VIP!$A$2:$O12690,8,FALSE)</f>
        <v>Si</v>
      </c>
      <c r="J91" s="132" t="str">
        <f>VLOOKUP(E91,VIP!$A$2:$O12640,8,FALSE)</f>
        <v>Si</v>
      </c>
      <c r="K91" s="132" t="str">
        <f>VLOOKUP(E91,VIP!$A$2:$O16214,6,0)</f>
        <v>NO</v>
      </c>
      <c r="L91" s="138" t="s">
        <v>2239</v>
      </c>
      <c r="M91" s="94" t="s">
        <v>2438</v>
      </c>
      <c r="N91" s="94" t="s">
        <v>2444</v>
      </c>
      <c r="O91" s="132" t="s">
        <v>2578</v>
      </c>
      <c r="P91" s="138"/>
      <c r="Q91" s="94" t="s">
        <v>2239</v>
      </c>
      <c r="R91" s="100"/>
      <c r="S91" s="100"/>
      <c r="T91" s="100"/>
      <c r="U91" s="144"/>
      <c r="V91" s="69"/>
    </row>
    <row r="92" spans="1:22" ht="18" x14ac:dyDescent="0.25">
      <c r="A92" s="132" t="str">
        <f>VLOOKUP(E92,'LISTADO ATM'!$A$2:$C$901,3,0)</f>
        <v>DISTRITO NACIONAL</v>
      </c>
      <c r="B92" s="124">
        <v>3336014108</v>
      </c>
      <c r="C92" s="95">
        <v>44443.105173611111</v>
      </c>
      <c r="D92" s="95" t="s">
        <v>2174</v>
      </c>
      <c r="E92" s="124">
        <v>909</v>
      </c>
      <c r="F92" s="132" t="str">
        <f>VLOOKUP(E92,VIP!$A$2:$O15786,2,0)</f>
        <v>DRBR01A</v>
      </c>
      <c r="G92" s="132" t="str">
        <f>VLOOKUP(E92,'LISTADO ATM'!$A$2:$B$900,2,0)</f>
        <v xml:space="preserve">ATM UNP UASD </v>
      </c>
      <c r="H92" s="132" t="str">
        <f>VLOOKUP(E92,VIP!$A$2:$O20747,7,FALSE)</f>
        <v>Si</v>
      </c>
      <c r="I92" s="132" t="str">
        <f>VLOOKUP(E92,VIP!$A$2:$O12712,8,FALSE)</f>
        <v>Si</v>
      </c>
      <c r="J92" s="132" t="str">
        <f>VLOOKUP(E92,VIP!$A$2:$O12662,8,FALSE)</f>
        <v>Si</v>
      </c>
      <c r="K92" s="132" t="str">
        <f>VLOOKUP(E92,VIP!$A$2:$O16236,6,0)</f>
        <v>SI</v>
      </c>
      <c r="L92" s="138" t="s">
        <v>2239</v>
      </c>
      <c r="M92" s="94" t="s">
        <v>2438</v>
      </c>
      <c r="N92" s="94" t="s">
        <v>2444</v>
      </c>
      <c r="O92" s="132" t="s">
        <v>2446</v>
      </c>
      <c r="P92" s="138"/>
      <c r="Q92" s="94" t="s">
        <v>2239</v>
      </c>
      <c r="R92" s="100"/>
      <c r="S92" s="100"/>
      <c r="T92" s="100"/>
      <c r="U92" s="144"/>
      <c r="V92" s="69"/>
    </row>
    <row r="93" spans="1:22" ht="18" x14ac:dyDescent="0.25">
      <c r="A93" s="132" t="str">
        <f>VLOOKUP(E93,'LISTADO ATM'!$A$2:$C$901,3,0)</f>
        <v>DISTRITO NACIONAL</v>
      </c>
      <c r="B93" s="124" t="s">
        <v>2637</v>
      </c>
      <c r="C93" s="95">
        <v>44443.465717592589</v>
      </c>
      <c r="D93" s="95" t="s">
        <v>2174</v>
      </c>
      <c r="E93" s="124">
        <v>929</v>
      </c>
      <c r="F93" s="132" t="str">
        <f>VLOOKUP(E93,VIP!$A$2:$O15784,2,0)</f>
        <v>DRBR929</v>
      </c>
      <c r="G93" s="132" t="str">
        <f>VLOOKUP(E93,'LISTADO ATM'!$A$2:$B$900,2,0)</f>
        <v>ATM Autoservicio Nacional El Conde</v>
      </c>
      <c r="H93" s="132" t="str">
        <f>VLOOKUP(E93,VIP!$A$2:$O20745,7,FALSE)</f>
        <v>Si</v>
      </c>
      <c r="I93" s="132" t="str">
        <f>VLOOKUP(E93,VIP!$A$2:$O12710,8,FALSE)</f>
        <v>Si</v>
      </c>
      <c r="J93" s="132" t="str">
        <f>VLOOKUP(E93,VIP!$A$2:$O12660,8,FALSE)</f>
        <v>Si</v>
      </c>
      <c r="K93" s="132" t="str">
        <f>VLOOKUP(E93,VIP!$A$2:$O16234,6,0)</f>
        <v>NO</v>
      </c>
      <c r="L93" s="138" t="s">
        <v>2239</v>
      </c>
      <c r="M93" s="94" t="s">
        <v>2438</v>
      </c>
      <c r="N93" s="94" t="s">
        <v>2444</v>
      </c>
      <c r="O93" s="132" t="s">
        <v>2446</v>
      </c>
      <c r="P93" s="138"/>
      <c r="Q93" s="94" t="s">
        <v>2239</v>
      </c>
      <c r="R93" s="100"/>
      <c r="S93" s="100"/>
      <c r="T93" s="100"/>
      <c r="U93" s="144"/>
      <c r="V93" s="69"/>
    </row>
    <row r="94" spans="1:22" ht="18" x14ac:dyDescent="0.25">
      <c r="A94" s="132" t="str">
        <f>VLOOKUP(E94,'LISTADO ATM'!$A$2:$C$901,3,0)</f>
        <v>NORTE</v>
      </c>
      <c r="B94" s="124">
        <v>3336012583</v>
      </c>
      <c r="C94" s="95">
        <v>44441.741331018522</v>
      </c>
      <c r="D94" s="95" t="s">
        <v>2460</v>
      </c>
      <c r="E94" s="124">
        <v>8</v>
      </c>
      <c r="F94" s="132" t="str">
        <f>VLOOKUP(E94,VIP!$A$2:$O15774,2,0)</f>
        <v>DRBR008</v>
      </c>
      <c r="G94" s="132" t="str">
        <f>VLOOKUP(E94,'LISTADO ATM'!$A$2:$B$900,2,0)</f>
        <v>ATM Autoservicio Yaque</v>
      </c>
      <c r="H94" s="132" t="str">
        <f>VLOOKUP(E94,VIP!$A$2:$O20735,7,FALSE)</f>
        <v>Si</v>
      </c>
      <c r="I94" s="132" t="str">
        <f>VLOOKUP(E94,VIP!$A$2:$O12700,8,FALSE)</f>
        <v>Si</v>
      </c>
      <c r="J94" s="132" t="str">
        <f>VLOOKUP(E94,VIP!$A$2:$O12650,8,FALSE)</f>
        <v>Si</v>
      </c>
      <c r="K94" s="132" t="str">
        <f>VLOOKUP(E94,VIP!$A$2:$O16224,6,0)</f>
        <v>NO</v>
      </c>
      <c r="L94" s="138" t="s">
        <v>2618</v>
      </c>
      <c r="M94" s="94" t="s">
        <v>2438</v>
      </c>
      <c r="N94" s="94" t="s">
        <v>2444</v>
      </c>
      <c r="O94" s="132" t="s">
        <v>2622</v>
      </c>
      <c r="P94" s="138"/>
      <c r="Q94" s="94" t="s">
        <v>2618</v>
      </c>
      <c r="R94" s="100"/>
      <c r="S94" s="100"/>
      <c r="T94" s="100"/>
      <c r="U94" s="144"/>
      <c r="V94" s="69"/>
    </row>
    <row r="95" spans="1:22" ht="18" x14ac:dyDescent="0.25">
      <c r="A95" s="132" t="str">
        <f>VLOOKUP(E95,'LISTADO ATM'!$A$2:$C$901,3,0)</f>
        <v>DISTRITO NACIONAL</v>
      </c>
      <c r="B95" s="124">
        <v>3336009158</v>
      </c>
      <c r="C95" s="95">
        <v>44440.051053240742</v>
      </c>
      <c r="D95" s="95" t="s">
        <v>2441</v>
      </c>
      <c r="E95" s="124">
        <v>113</v>
      </c>
      <c r="F95" s="132" t="str">
        <f>VLOOKUP(E95,VIP!$A$2:$O15593,2,0)</f>
        <v>DRBR113</v>
      </c>
      <c r="G95" s="132" t="str">
        <f>VLOOKUP(E95,'LISTADO ATM'!$A$2:$B$900,2,0)</f>
        <v xml:space="preserve">ATM Autoservicio Atalaya del Mar </v>
      </c>
      <c r="H95" s="132" t="str">
        <f>VLOOKUP(E95,VIP!$A$2:$O20554,7,FALSE)</f>
        <v>Si</v>
      </c>
      <c r="I95" s="132" t="str">
        <f>VLOOKUP(E95,VIP!$A$2:$O12519,8,FALSE)</f>
        <v>No</v>
      </c>
      <c r="J95" s="132" t="str">
        <f>VLOOKUP(E95,VIP!$A$2:$O12469,8,FALSE)</f>
        <v>No</v>
      </c>
      <c r="K95" s="132" t="str">
        <f>VLOOKUP(E95,VIP!$A$2:$O16043,6,0)</f>
        <v>NO</v>
      </c>
      <c r="L95" s="138" t="s">
        <v>2618</v>
      </c>
      <c r="M95" s="94" t="s">
        <v>2438</v>
      </c>
      <c r="N95" s="94" t="s">
        <v>2444</v>
      </c>
      <c r="O95" s="132" t="s">
        <v>2445</v>
      </c>
      <c r="P95" s="138"/>
      <c r="Q95" s="127" t="s">
        <v>2618</v>
      </c>
      <c r="R95" s="100"/>
      <c r="S95" s="100"/>
      <c r="T95" s="100"/>
      <c r="U95" s="144"/>
      <c r="V95" s="69"/>
    </row>
    <row r="96" spans="1:22" ht="18" x14ac:dyDescent="0.25">
      <c r="A96" s="132" t="str">
        <f>VLOOKUP(E96,'LISTADO ATM'!$A$2:$C$901,3,0)</f>
        <v>ESTE</v>
      </c>
      <c r="B96" s="124">
        <v>3336013985</v>
      </c>
      <c r="C96" s="95">
        <v>44442.72115740741</v>
      </c>
      <c r="D96" s="95" t="s">
        <v>2460</v>
      </c>
      <c r="E96" s="124">
        <v>158</v>
      </c>
      <c r="F96" s="132" t="str">
        <f>VLOOKUP(E96,VIP!$A$2:$O15789,2,0)</f>
        <v>DRBR158</v>
      </c>
      <c r="G96" s="132" t="str">
        <f>VLOOKUP(E96,'LISTADO ATM'!$A$2:$B$900,2,0)</f>
        <v xml:space="preserve">ATM Oficina Romana Norte </v>
      </c>
      <c r="H96" s="132" t="str">
        <f>VLOOKUP(E96,VIP!$A$2:$O20750,7,FALSE)</f>
        <v>Si</v>
      </c>
      <c r="I96" s="132" t="str">
        <f>VLOOKUP(E96,VIP!$A$2:$O12715,8,FALSE)</f>
        <v>Si</v>
      </c>
      <c r="J96" s="132" t="str">
        <f>VLOOKUP(E96,VIP!$A$2:$O12665,8,FALSE)</f>
        <v>Si</v>
      </c>
      <c r="K96" s="132" t="str">
        <f>VLOOKUP(E96,VIP!$A$2:$O16239,6,0)</f>
        <v>SI</v>
      </c>
      <c r="L96" s="138" t="s">
        <v>2618</v>
      </c>
      <c r="M96" s="94" t="s">
        <v>2438</v>
      </c>
      <c r="N96" s="94" t="s">
        <v>2444</v>
      </c>
      <c r="O96" s="132" t="s">
        <v>2461</v>
      </c>
      <c r="P96" s="138"/>
      <c r="Q96" s="94" t="s">
        <v>2618</v>
      </c>
      <c r="R96" s="100"/>
      <c r="S96" s="100"/>
      <c r="T96" s="100"/>
      <c r="U96" s="144"/>
      <c r="V96" s="69"/>
    </row>
    <row r="97" spans="1:22" ht="18" x14ac:dyDescent="0.25">
      <c r="A97" s="132" t="str">
        <f>VLOOKUP(E97,'LISTADO ATM'!$A$2:$C$901,3,0)</f>
        <v>DISTRITO NACIONAL</v>
      </c>
      <c r="B97" s="124">
        <v>3336012412</v>
      </c>
      <c r="C97" s="95">
        <v>44441.682222222225</v>
      </c>
      <c r="D97" s="95" t="s">
        <v>2460</v>
      </c>
      <c r="E97" s="124">
        <v>514</v>
      </c>
      <c r="F97" s="132" t="str">
        <f>VLOOKUP(E97,VIP!$A$2:$O15790,2,0)</f>
        <v>DRBR514</v>
      </c>
      <c r="G97" s="132" t="str">
        <f>VLOOKUP(E97,'LISTADO ATM'!$A$2:$B$900,2,0)</f>
        <v>ATM Autoservicio Charles de Gaulle</v>
      </c>
      <c r="H97" s="132" t="str">
        <f>VLOOKUP(E97,VIP!$A$2:$O20751,7,FALSE)</f>
        <v>Si</v>
      </c>
      <c r="I97" s="132" t="str">
        <f>VLOOKUP(E97,VIP!$A$2:$O12716,8,FALSE)</f>
        <v>No</v>
      </c>
      <c r="J97" s="132" t="str">
        <f>VLOOKUP(E97,VIP!$A$2:$O12666,8,FALSE)</f>
        <v>No</v>
      </c>
      <c r="K97" s="132" t="str">
        <f>VLOOKUP(E97,VIP!$A$2:$O16240,6,0)</f>
        <v>NO</v>
      </c>
      <c r="L97" s="138" t="s">
        <v>2618</v>
      </c>
      <c r="M97" s="94" t="s">
        <v>2438</v>
      </c>
      <c r="N97" s="94" t="s">
        <v>2444</v>
      </c>
      <c r="O97" s="132" t="s">
        <v>2624</v>
      </c>
      <c r="P97" s="138"/>
      <c r="Q97" s="94" t="s">
        <v>2618</v>
      </c>
      <c r="R97" s="100"/>
      <c r="S97" s="100"/>
      <c r="T97" s="100"/>
      <c r="U97" s="144"/>
      <c r="V97" s="69"/>
    </row>
    <row r="98" spans="1:22" ht="18" x14ac:dyDescent="0.25">
      <c r="A98" s="132" t="str">
        <f>VLOOKUP(E98,'LISTADO ATM'!$A$2:$C$901,3,0)</f>
        <v>NORTE</v>
      </c>
      <c r="B98" s="124">
        <v>3336014102</v>
      </c>
      <c r="C98" s="95">
        <v>44442.964849537035</v>
      </c>
      <c r="D98" s="95" t="s">
        <v>2460</v>
      </c>
      <c r="E98" s="124">
        <v>956</v>
      </c>
      <c r="F98" s="132" t="str">
        <f>VLOOKUP(E98,VIP!$A$2:$O15783,2,0)</f>
        <v>DRBR956</v>
      </c>
      <c r="G98" s="132" t="str">
        <f>VLOOKUP(E98,'LISTADO ATM'!$A$2:$B$900,2,0)</f>
        <v xml:space="preserve">ATM Autoservicio El Jaya (SFM) </v>
      </c>
      <c r="H98" s="132" t="str">
        <f>VLOOKUP(E98,VIP!$A$2:$O20744,7,FALSE)</f>
        <v>Si</v>
      </c>
      <c r="I98" s="132" t="str">
        <f>VLOOKUP(E98,VIP!$A$2:$O12709,8,FALSE)</f>
        <v>Si</v>
      </c>
      <c r="J98" s="132" t="str">
        <f>VLOOKUP(E98,VIP!$A$2:$O12659,8,FALSE)</f>
        <v>Si</v>
      </c>
      <c r="K98" s="132" t="str">
        <f>VLOOKUP(E98,VIP!$A$2:$O16233,6,0)</f>
        <v>NO</v>
      </c>
      <c r="L98" s="138" t="s">
        <v>2618</v>
      </c>
      <c r="M98" s="94" t="s">
        <v>2438</v>
      </c>
      <c r="N98" s="94" t="s">
        <v>2444</v>
      </c>
      <c r="O98" s="132" t="s">
        <v>2461</v>
      </c>
      <c r="P98" s="138"/>
      <c r="Q98" s="94" t="s">
        <v>2618</v>
      </c>
      <c r="R98" s="100"/>
      <c r="S98" s="100"/>
      <c r="T98" s="100"/>
      <c r="U98" s="144"/>
      <c r="V98" s="69"/>
    </row>
    <row r="99" spans="1:22" ht="18" x14ac:dyDescent="0.25">
      <c r="A99" s="132" t="str">
        <f>VLOOKUP(E99,'LISTADO ATM'!$A$2:$C$901,3,0)</f>
        <v>DISTRITO NACIONAL</v>
      </c>
      <c r="B99" s="124">
        <v>3336012434</v>
      </c>
      <c r="C99" s="95">
        <v>44441.68787037037</v>
      </c>
      <c r="D99" s="95" t="s">
        <v>2441</v>
      </c>
      <c r="E99" s="124">
        <v>240</v>
      </c>
      <c r="F99" s="132" t="str">
        <f>VLOOKUP(E99,VIP!$A$2:$O15788,2,0)</f>
        <v>DRBR24D</v>
      </c>
      <c r="G99" s="132" t="str">
        <f>VLOOKUP(E99,'LISTADO ATM'!$A$2:$B$900,2,0)</f>
        <v xml:space="preserve">ATM Oficina Carrefour I </v>
      </c>
      <c r="H99" s="132" t="str">
        <f>VLOOKUP(E99,VIP!$A$2:$O20749,7,FALSE)</f>
        <v>Si</v>
      </c>
      <c r="I99" s="132" t="str">
        <f>VLOOKUP(E99,VIP!$A$2:$O12714,8,FALSE)</f>
        <v>Si</v>
      </c>
      <c r="J99" s="132" t="str">
        <f>VLOOKUP(E99,VIP!$A$2:$O12664,8,FALSE)</f>
        <v>Si</v>
      </c>
      <c r="K99" s="132" t="str">
        <f>VLOOKUP(E99,VIP!$A$2:$O16238,6,0)</f>
        <v>SI</v>
      </c>
      <c r="L99" s="138" t="s">
        <v>2545</v>
      </c>
      <c r="M99" s="94" t="s">
        <v>2438</v>
      </c>
      <c r="N99" s="94" t="s">
        <v>2444</v>
      </c>
      <c r="O99" s="132" t="s">
        <v>2445</v>
      </c>
      <c r="P99" s="138"/>
      <c r="Q99" s="94" t="s">
        <v>2545</v>
      </c>
      <c r="R99" s="100"/>
      <c r="S99" s="100"/>
      <c r="T99" s="100"/>
      <c r="U99" s="144"/>
      <c r="V99" s="69"/>
    </row>
    <row r="100" spans="1:22" ht="18" x14ac:dyDescent="0.25">
      <c r="A100" s="132" t="str">
        <f>VLOOKUP(E100,'LISTADO ATM'!$A$2:$C$901,3,0)</f>
        <v>DISTRITO NACIONAL</v>
      </c>
      <c r="B100" s="124">
        <v>3336012296</v>
      </c>
      <c r="C100" s="95">
        <v>44441.647800925923</v>
      </c>
      <c r="D100" s="95" t="s">
        <v>2174</v>
      </c>
      <c r="E100" s="124">
        <v>983</v>
      </c>
      <c r="F100" s="132" t="str">
        <f>VLOOKUP(E100,VIP!$A$2:$O15797,2,0)</f>
        <v>DRBR983</v>
      </c>
      <c r="G100" s="132" t="str">
        <f>VLOOKUP(E100,'LISTADO ATM'!$A$2:$B$900,2,0)</f>
        <v xml:space="preserve">ATM Bravo República de Colombia </v>
      </c>
      <c r="H100" s="132" t="str">
        <f>VLOOKUP(E100,VIP!$A$2:$O20758,7,FALSE)</f>
        <v>Si</v>
      </c>
      <c r="I100" s="132" t="str">
        <f>VLOOKUP(E100,VIP!$A$2:$O12723,8,FALSE)</f>
        <v>No</v>
      </c>
      <c r="J100" s="132" t="str">
        <f>VLOOKUP(E100,VIP!$A$2:$O12673,8,FALSE)</f>
        <v>No</v>
      </c>
      <c r="K100" s="132" t="str">
        <f>VLOOKUP(E100,VIP!$A$2:$O16247,6,0)</f>
        <v>NO</v>
      </c>
      <c r="L100" s="138" t="s">
        <v>2545</v>
      </c>
      <c r="M100" s="94" t="s">
        <v>2438</v>
      </c>
      <c r="N100" s="94" t="s">
        <v>2444</v>
      </c>
      <c r="O100" s="132" t="s">
        <v>2446</v>
      </c>
      <c r="P100" s="138"/>
      <c r="Q100" s="94" t="s">
        <v>2545</v>
      </c>
      <c r="R100" s="100"/>
      <c r="S100" s="100"/>
      <c r="T100" s="100"/>
      <c r="U100" s="144"/>
      <c r="V100" s="69"/>
    </row>
    <row r="101" spans="1:22" ht="18" x14ac:dyDescent="0.25">
      <c r="A101" s="132" t="str">
        <f>VLOOKUP(E101,'LISTADO ATM'!$A$2:$C$901,3,0)</f>
        <v>DISTRITO NACIONAL</v>
      </c>
      <c r="B101" s="124" t="s">
        <v>2692</v>
      </c>
      <c r="C101" s="95">
        <v>44443.502337962964</v>
      </c>
      <c r="D101" s="95" t="s">
        <v>2460</v>
      </c>
      <c r="E101" s="124">
        <v>515</v>
      </c>
      <c r="F101" s="132" t="str">
        <f>VLOOKUP(E101,VIP!$A$2:$O15813,2,0)</f>
        <v>DRBR515</v>
      </c>
      <c r="G101" s="132" t="str">
        <f>VLOOKUP(E101,'LISTADO ATM'!$A$2:$B$900,2,0)</f>
        <v xml:space="preserve">ATM Oficina Agora Mall I </v>
      </c>
      <c r="H101" s="132" t="str">
        <f>VLOOKUP(E101,VIP!$A$2:$O20774,7,FALSE)</f>
        <v>Si</v>
      </c>
      <c r="I101" s="132" t="str">
        <f>VLOOKUP(E101,VIP!$A$2:$O12739,8,FALSE)</f>
        <v>Si</v>
      </c>
      <c r="J101" s="132" t="str">
        <f>VLOOKUP(E101,VIP!$A$2:$O12689,8,FALSE)</f>
        <v>Si</v>
      </c>
      <c r="K101" s="132" t="str">
        <f>VLOOKUP(E101,VIP!$A$2:$O16263,6,0)</f>
        <v>SI</v>
      </c>
      <c r="L101" s="138" t="s">
        <v>2434</v>
      </c>
      <c r="M101" s="94" t="s">
        <v>2438</v>
      </c>
      <c r="N101" s="94" t="s">
        <v>2444</v>
      </c>
      <c r="O101" s="132" t="s">
        <v>2461</v>
      </c>
      <c r="P101" s="138"/>
      <c r="Q101" s="94" t="s">
        <v>2434</v>
      </c>
      <c r="R101" s="100"/>
      <c r="S101" s="100"/>
      <c r="T101" s="100"/>
      <c r="U101" s="144"/>
      <c r="V101" s="69"/>
    </row>
    <row r="102" spans="1:22" ht="18" x14ac:dyDescent="0.25">
      <c r="A102" s="132" t="str">
        <f>VLOOKUP(E102,'LISTADO ATM'!$A$2:$C$901,3,0)</f>
        <v>DISTRITO NACIONAL</v>
      </c>
      <c r="B102" s="124">
        <v>3336014109</v>
      </c>
      <c r="C102" s="95">
        <v>44443.106319444443</v>
      </c>
      <c r="D102" s="95" t="s">
        <v>2174</v>
      </c>
      <c r="E102" s="124">
        <v>239</v>
      </c>
      <c r="F102" s="132" t="str">
        <f>VLOOKUP(E102,VIP!$A$2:$O15785,2,0)</f>
        <v>DRBR239</v>
      </c>
      <c r="G102" s="132" t="str">
        <f>VLOOKUP(E102,'LISTADO ATM'!$A$2:$B$900,2,0)</f>
        <v xml:space="preserve">ATM Autobanco Charles de Gaulle </v>
      </c>
      <c r="H102" s="132" t="str">
        <f>VLOOKUP(E102,VIP!$A$2:$O20746,7,FALSE)</f>
        <v>Si</v>
      </c>
      <c r="I102" s="132" t="str">
        <f>VLOOKUP(E102,VIP!$A$2:$O12711,8,FALSE)</f>
        <v>Si</v>
      </c>
      <c r="J102" s="132" t="str">
        <f>VLOOKUP(E102,VIP!$A$2:$O12661,8,FALSE)</f>
        <v>Si</v>
      </c>
      <c r="K102" s="132" t="str">
        <f>VLOOKUP(E102,VIP!$A$2:$O16235,6,0)</f>
        <v>SI</v>
      </c>
      <c r="L102" s="138" t="s">
        <v>2621</v>
      </c>
      <c r="M102" s="94" t="s">
        <v>2438</v>
      </c>
      <c r="N102" s="94" t="s">
        <v>2444</v>
      </c>
      <c r="O102" s="132" t="s">
        <v>2446</v>
      </c>
      <c r="P102" s="138"/>
      <c r="Q102" s="94" t="s">
        <v>2621</v>
      </c>
      <c r="R102" s="100"/>
      <c r="S102" s="100"/>
      <c r="T102" s="100"/>
      <c r="U102" s="144"/>
      <c r="V102" s="69"/>
    </row>
    <row r="103" spans="1:22" ht="18" x14ac:dyDescent="0.25">
      <c r="A103" s="132" t="str">
        <f>VLOOKUP(E103,'LISTADO ATM'!$A$2:$C$901,3,0)</f>
        <v>SUR</v>
      </c>
      <c r="B103" s="124">
        <v>3336013856</v>
      </c>
      <c r="C103" s="95">
        <v>44442.675682870373</v>
      </c>
      <c r="D103" s="95" t="s">
        <v>2174</v>
      </c>
      <c r="E103" s="124">
        <v>512</v>
      </c>
      <c r="F103" s="132" t="str">
        <f>VLOOKUP(E103,VIP!$A$2:$O15801,2,0)</f>
        <v>DRBR512</v>
      </c>
      <c r="G103" s="132" t="str">
        <f>VLOOKUP(E103,'LISTADO ATM'!$A$2:$B$900,2,0)</f>
        <v>ATM Plaza Jesús Ferreira</v>
      </c>
      <c r="H103" s="132" t="str">
        <f>VLOOKUP(E103,VIP!$A$2:$O20762,7,FALSE)</f>
        <v>N/A</v>
      </c>
      <c r="I103" s="132" t="str">
        <f>VLOOKUP(E103,VIP!$A$2:$O12727,8,FALSE)</f>
        <v>N/A</v>
      </c>
      <c r="J103" s="132" t="str">
        <f>VLOOKUP(E103,VIP!$A$2:$O12677,8,FALSE)</f>
        <v>N/A</v>
      </c>
      <c r="K103" s="132" t="str">
        <f>VLOOKUP(E103,VIP!$A$2:$O16251,6,0)</f>
        <v>N/A</v>
      </c>
      <c r="L103" s="138" t="s">
        <v>2621</v>
      </c>
      <c r="M103" s="94" t="s">
        <v>2438</v>
      </c>
      <c r="N103" s="94" t="s">
        <v>2444</v>
      </c>
      <c r="O103" s="132" t="s">
        <v>2446</v>
      </c>
      <c r="P103" s="138"/>
      <c r="Q103" s="94" t="s">
        <v>2621</v>
      </c>
      <c r="R103" s="100"/>
      <c r="S103" s="100"/>
      <c r="T103" s="100"/>
      <c r="U103" s="144"/>
      <c r="V103" s="69"/>
    </row>
    <row r="104" spans="1:22" ht="18" x14ac:dyDescent="0.25">
      <c r="A104" s="132" t="str">
        <f>VLOOKUP(E104,'LISTADO ATM'!$A$2:$C$901,3,0)</f>
        <v>DISTRITO NACIONAL</v>
      </c>
      <c r="B104" s="124" t="s">
        <v>2662</v>
      </c>
      <c r="C104" s="95">
        <v>44443.611689814818</v>
      </c>
      <c r="D104" s="95" t="s">
        <v>2174</v>
      </c>
      <c r="E104" s="124">
        <v>35</v>
      </c>
      <c r="F104" s="132" t="str">
        <f>VLOOKUP(E104,VIP!$A$2:$O15786,2,0)</f>
        <v>DRBR035</v>
      </c>
      <c r="G104" s="132" t="str">
        <f>VLOOKUP(E104,'LISTADO ATM'!$A$2:$B$900,2,0)</f>
        <v xml:space="preserve">ATM Dirección General de Aduanas I </v>
      </c>
      <c r="H104" s="132" t="str">
        <f>VLOOKUP(E104,VIP!$A$2:$O20747,7,FALSE)</f>
        <v>Si</v>
      </c>
      <c r="I104" s="132" t="str">
        <f>VLOOKUP(E104,VIP!$A$2:$O12712,8,FALSE)</f>
        <v>Si</v>
      </c>
      <c r="J104" s="132" t="str">
        <f>VLOOKUP(E104,VIP!$A$2:$O12662,8,FALSE)</f>
        <v>Si</v>
      </c>
      <c r="K104" s="132" t="str">
        <f>VLOOKUP(E104,VIP!$A$2:$O16236,6,0)</f>
        <v>NO</v>
      </c>
      <c r="L104" s="138" t="s">
        <v>2626</v>
      </c>
      <c r="M104" s="94" t="s">
        <v>2438</v>
      </c>
      <c r="N104" s="94" t="s">
        <v>2444</v>
      </c>
      <c r="O104" s="132" t="s">
        <v>2446</v>
      </c>
      <c r="P104" s="138"/>
      <c r="Q104" s="94" t="s">
        <v>2626</v>
      </c>
      <c r="R104" s="100"/>
      <c r="S104" s="100"/>
      <c r="T104" s="100"/>
      <c r="U104" s="144"/>
      <c r="V104" s="69"/>
    </row>
    <row r="105" spans="1:22" ht="18" x14ac:dyDescent="0.25">
      <c r="A105" s="132" t="str">
        <f>VLOOKUP(E105,'LISTADO ATM'!$A$2:$C$901,3,0)</f>
        <v>NORTE</v>
      </c>
      <c r="B105" s="124" t="s">
        <v>2661</v>
      </c>
      <c r="C105" s="95">
        <v>44443.612615740742</v>
      </c>
      <c r="D105" s="95" t="s">
        <v>2175</v>
      </c>
      <c r="E105" s="124">
        <v>361</v>
      </c>
      <c r="F105" s="132" t="str">
        <f>VLOOKUP(E105,VIP!$A$2:$O15785,2,0)</f>
        <v>DRBR361</v>
      </c>
      <c r="G105" s="132" t="str">
        <f>VLOOKUP(E105,'LISTADO ATM'!$A$2:$B$900,2,0)</f>
        <v xml:space="preserve">ATM estacion Next Cumbre </v>
      </c>
      <c r="H105" s="132" t="str">
        <f>VLOOKUP(E105,VIP!$A$2:$O20746,7,FALSE)</f>
        <v>N/A</v>
      </c>
      <c r="I105" s="132" t="str">
        <f>VLOOKUP(E105,VIP!$A$2:$O12711,8,FALSE)</f>
        <v>N/A</v>
      </c>
      <c r="J105" s="132" t="str">
        <f>VLOOKUP(E105,VIP!$A$2:$O12661,8,FALSE)</f>
        <v>N/A</v>
      </c>
      <c r="K105" s="132" t="str">
        <f>VLOOKUP(E105,VIP!$A$2:$O16235,6,0)</f>
        <v>N/A</v>
      </c>
      <c r="L105" s="138" t="s">
        <v>2626</v>
      </c>
      <c r="M105" s="94" t="s">
        <v>2438</v>
      </c>
      <c r="N105" s="94" t="s">
        <v>2444</v>
      </c>
      <c r="O105" s="132" t="s">
        <v>2578</v>
      </c>
      <c r="P105" s="138"/>
      <c r="Q105" s="94" t="s">
        <v>2626</v>
      </c>
      <c r="R105" s="100"/>
      <c r="S105" s="100"/>
      <c r="T105" s="100"/>
      <c r="U105" s="144"/>
      <c r="V105" s="69"/>
    </row>
    <row r="106" spans="1:22" ht="18" x14ac:dyDescent="0.25">
      <c r="A106" s="132" t="str">
        <f>VLOOKUP(E106,'LISTADO ATM'!$A$2:$C$901,3,0)</f>
        <v>ESTE</v>
      </c>
      <c r="B106" s="124" t="s">
        <v>2655</v>
      </c>
      <c r="C106" s="95">
        <v>44443.394768518519</v>
      </c>
      <c r="D106" s="95" t="s">
        <v>2174</v>
      </c>
      <c r="E106" s="124">
        <v>795</v>
      </c>
      <c r="F106" s="132" t="str">
        <f>VLOOKUP(E106,VIP!$A$2:$O15799,2,0)</f>
        <v>DRBR795</v>
      </c>
      <c r="G106" s="132" t="str">
        <f>VLOOKUP(E106,'LISTADO ATM'!$A$2:$B$900,2,0)</f>
        <v xml:space="preserve">ATM UNP Guaymate (La Romana) </v>
      </c>
      <c r="H106" s="132" t="str">
        <f>VLOOKUP(E106,VIP!$A$2:$O20760,7,FALSE)</f>
        <v>Si</v>
      </c>
      <c r="I106" s="132" t="str">
        <f>VLOOKUP(E106,VIP!$A$2:$O12725,8,FALSE)</f>
        <v>Si</v>
      </c>
      <c r="J106" s="132" t="str">
        <f>VLOOKUP(E106,VIP!$A$2:$O12675,8,FALSE)</f>
        <v>Si</v>
      </c>
      <c r="K106" s="132" t="str">
        <f>VLOOKUP(E106,VIP!$A$2:$O16249,6,0)</f>
        <v>NO</v>
      </c>
      <c r="L106" s="138" t="s">
        <v>2656</v>
      </c>
      <c r="M106" s="94" t="s">
        <v>2438</v>
      </c>
      <c r="N106" s="94" t="s">
        <v>2444</v>
      </c>
      <c r="O106" s="132" t="s">
        <v>2446</v>
      </c>
      <c r="P106" s="138" t="s">
        <v>2659</v>
      </c>
      <c r="Q106" s="94" t="s">
        <v>2656</v>
      </c>
      <c r="R106" s="100"/>
      <c r="S106" s="100"/>
      <c r="T106" s="100"/>
      <c r="U106" s="144"/>
      <c r="V106" s="69"/>
    </row>
    <row r="107" spans="1:22" ht="18" x14ac:dyDescent="0.25">
      <c r="A107" s="132" t="str">
        <f>VLOOKUP(E107,'LISTADO ATM'!$A$2:$C$901,3,0)</f>
        <v>DISTRITO NACIONAL</v>
      </c>
      <c r="B107" s="124" t="s">
        <v>2644</v>
      </c>
      <c r="C107" s="95">
        <v>44443.448935185188</v>
      </c>
      <c r="D107" s="95" t="s">
        <v>2460</v>
      </c>
      <c r="E107" s="124">
        <v>302</v>
      </c>
      <c r="F107" s="132" t="str">
        <f>VLOOKUP(E107,VIP!$A$2:$O15787,2,0)</f>
        <v>DRBR302</v>
      </c>
      <c r="G107" s="132" t="str">
        <f>VLOOKUP(E107,'LISTADO ATM'!$A$2:$B$900,2,0)</f>
        <v xml:space="preserve">ATM S/M Aprezio Los Mameyes  </v>
      </c>
      <c r="H107" s="132" t="str">
        <f>VLOOKUP(E107,VIP!$A$2:$O20748,7,FALSE)</f>
        <v>Si</v>
      </c>
      <c r="I107" s="132" t="str">
        <f>VLOOKUP(E107,VIP!$A$2:$O12713,8,FALSE)</f>
        <v>Si</v>
      </c>
      <c r="J107" s="132" t="str">
        <f>VLOOKUP(E107,VIP!$A$2:$O12663,8,FALSE)</f>
        <v>Si</v>
      </c>
      <c r="K107" s="132" t="str">
        <f>VLOOKUP(E107,VIP!$A$2:$O16237,6,0)</f>
        <v>NO</v>
      </c>
      <c r="L107" s="138" t="s">
        <v>2643</v>
      </c>
      <c r="M107" s="94" t="s">
        <v>2438</v>
      </c>
      <c r="N107" s="94" t="s">
        <v>2444</v>
      </c>
      <c r="O107" s="132" t="s">
        <v>2446</v>
      </c>
      <c r="P107" s="138" t="s">
        <v>2659</v>
      </c>
      <c r="Q107" s="94" t="s">
        <v>2643</v>
      </c>
      <c r="R107" s="100"/>
      <c r="S107" s="100"/>
      <c r="T107" s="100"/>
      <c r="U107" s="144"/>
      <c r="V107" s="69"/>
    </row>
    <row r="108" spans="1:22" ht="18" x14ac:dyDescent="0.25">
      <c r="A108" s="132" t="str">
        <f>VLOOKUP(E108,'LISTADO ATM'!$A$2:$C$901,3,0)</f>
        <v>DISTRITO NACIONAL</v>
      </c>
      <c r="B108" s="124" t="s">
        <v>2647</v>
      </c>
      <c r="C108" s="95">
        <v>44443.44635416667</v>
      </c>
      <c r="D108" s="95" t="s">
        <v>2174</v>
      </c>
      <c r="E108" s="124">
        <v>473</v>
      </c>
      <c r="F108" s="132" t="str">
        <f>VLOOKUP(E108,VIP!$A$2:$O15791,2,0)</f>
        <v>DRBR473</v>
      </c>
      <c r="G108" s="132" t="str">
        <f>VLOOKUP(E108,'LISTADO ATM'!$A$2:$B$900,2,0)</f>
        <v xml:space="preserve">ATM Oficina Carrefour II </v>
      </c>
      <c r="H108" s="132" t="str">
        <f>VLOOKUP(E108,VIP!$A$2:$O20752,7,FALSE)</f>
        <v>Si</v>
      </c>
      <c r="I108" s="132" t="str">
        <f>VLOOKUP(E108,VIP!$A$2:$O12717,8,FALSE)</f>
        <v>Si</v>
      </c>
      <c r="J108" s="132" t="str">
        <f>VLOOKUP(E108,VIP!$A$2:$O12667,8,FALSE)</f>
        <v>Si</v>
      </c>
      <c r="K108" s="132" t="str">
        <f>VLOOKUP(E108,VIP!$A$2:$O16241,6,0)</f>
        <v>NO</v>
      </c>
      <c r="L108" s="138" t="s">
        <v>2643</v>
      </c>
      <c r="M108" s="94" t="s">
        <v>2438</v>
      </c>
      <c r="N108" s="94" t="s">
        <v>2444</v>
      </c>
      <c r="O108" s="132" t="s">
        <v>2446</v>
      </c>
      <c r="P108" s="138" t="s">
        <v>2659</v>
      </c>
      <c r="Q108" s="94" t="s">
        <v>2643</v>
      </c>
      <c r="R108" s="100"/>
      <c r="S108" s="100"/>
      <c r="T108" s="100"/>
      <c r="U108" s="144"/>
      <c r="V108" s="69"/>
    </row>
    <row r="109" spans="1:22" ht="18" x14ac:dyDescent="0.25">
      <c r="A109" s="132" t="str">
        <f>VLOOKUP(E109,'LISTADO ATM'!$A$2:$C$901,3,0)</f>
        <v>DISTRITO NACIONAL</v>
      </c>
      <c r="B109" s="124" t="s">
        <v>2642</v>
      </c>
      <c r="C109" s="95">
        <v>44443.450833333336</v>
      </c>
      <c r="D109" s="95" t="s">
        <v>2174</v>
      </c>
      <c r="E109" s="124">
        <v>527</v>
      </c>
      <c r="F109" s="132" t="str">
        <f>VLOOKUP(E109,VIP!$A$2:$O15786,2,0)</f>
        <v>DRBR527</v>
      </c>
      <c r="G109" s="132" t="str">
        <f>VLOOKUP(E109,'LISTADO ATM'!$A$2:$B$900,2,0)</f>
        <v>ATM Oficina Zona Oriental II</v>
      </c>
      <c r="H109" s="132" t="str">
        <f>VLOOKUP(E109,VIP!$A$2:$O20747,7,FALSE)</f>
        <v>Si</v>
      </c>
      <c r="I109" s="132" t="str">
        <f>VLOOKUP(E109,VIP!$A$2:$O12712,8,FALSE)</f>
        <v>Si</v>
      </c>
      <c r="J109" s="132" t="str">
        <f>VLOOKUP(E109,VIP!$A$2:$O12662,8,FALSE)</f>
        <v>Si</v>
      </c>
      <c r="K109" s="132" t="str">
        <f>VLOOKUP(E109,VIP!$A$2:$O16236,6,0)</f>
        <v>SI</v>
      </c>
      <c r="L109" s="138" t="s">
        <v>2643</v>
      </c>
      <c r="M109" s="94" t="s">
        <v>2438</v>
      </c>
      <c r="N109" s="94" t="s">
        <v>2444</v>
      </c>
      <c r="O109" s="132" t="s">
        <v>2446</v>
      </c>
      <c r="P109" s="138" t="s">
        <v>2659</v>
      </c>
      <c r="Q109" s="94" t="s">
        <v>2643</v>
      </c>
      <c r="R109" s="100"/>
      <c r="S109" s="100"/>
      <c r="T109" s="100"/>
      <c r="U109" s="144"/>
      <c r="V109" s="69"/>
    </row>
    <row r="110" spans="1:22" ht="18" x14ac:dyDescent="0.25">
      <c r="A110" s="132" t="str">
        <f>VLOOKUP(E110,'LISTADO ATM'!$A$2:$C$901,3,0)</f>
        <v>DISTRITO NACIONAL</v>
      </c>
      <c r="B110" s="124">
        <v>3336009175</v>
      </c>
      <c r="C110" s="95">
        <v>44440.180960648147</v>
      </c>
      <c r="D110" s="95" t="s">
        <v>2441</v>
      </c>
      <c r="E110" s="124">
        <v>147</v>
      </c>
      <c r="F110" s="132" t="str">
        <f>VLOOKUP(E110,VIP!$A$2:$O15598,2,0)</f>
        <v>DRBR147</v>
      </c>
      <c r="G110" s="132" t="str">
        <f>VLOOKUP(E110,'LISTADO ATM'!$A$2:$B$900,2,0)</f>
        <v xml:space="preserve">ATM Kiosco Megacentro I </v>
      </c>
      <c r="H110" s="132" t="str">
        <f>VLOOKUP(E110,VIP!$A$2:$O20559,7,FALSE)</f>
        <v>Si</v>
      </c>
      <c r="I110" s="132" t="str">
        <f>VLOOKUP(E110,VIP!$A$2:$O12524,8,FALSE)</f>
        <v>Si</v>
      </c>
      <c r="J110" s="132" t="str">
        <f>VLOOKUP(E110,VIP!$A$2:$O12474,8,FALSE)</f>
        <v>Si</v>
      </c>
      <c r="K110" s="132" t="str">
        <f>VLOOKUP(E110,VIP!$A$2:$O16048,6,0)</f>
        <v>NO</v>
      </c>
      <c r="L110" s="138" t="s">
        <v>2410</v>
      </c>
      <c r="M110" s="94" t="s">
        <v>2438</v>
      </c>
      <c r="N110" s="94" t="s">
        <v>2444</v>
      </c>
      <c r="O110" s="132" t="s">
        <v>2445</v>
      </c>
      <c r="P110" s="138"/>
      <c r="Q110" s="127" t="s">
        <v>2410</v>
      </c>
      <c r="R110" s="100"/>
      <c r="S110" s="100"/>
      <c r="T110" s="100"/>
      <c r="U110" s="144"/>
      <c r="V110" s="69"/>
    </row>
    <row r="111" spans="1:22" ht="18" x14ac:dyDescent="0.25">
      <c r="A111" s="132" t="str">
        <f>VLOOKUP(E111,'LISTADO ATM'!$A$2:$C$901,3,0)</f>
        <v>DISTRITO NACIONAL</v>
      </c>
      <c r="B111" s="124" t="s">
        <v>2689</v>
      </c>
      <c r="C111" s="95">
        <v>44443.513472222221</v>
      </c>
      <c r="D111" s="95" t="s">
        <v>2460</v>
      </c>
      <c r="E111" s="124">
        <v>231</v>
      </c>
      <c r="F111" s="132" t="str">
        <f>VLOOKUP(E111,VIP!$A$2:$O15810,2,0)</f>
        <v>DRBR231</v>
      </c>
      <c r="G111" s="132" t="str">
        <f>VLOOKUP(E111,'LISTADO ATM'!$A$2:$B$900,2,0)</f>
        <v xml:space="preserve">ATM Oficina Zona Oriental </v>
      </c>
      <c r="H111" s="132" t="str">
        <f>VLOOKUP(E111,VIP!$A$2:$O20771,7,FALSE)</f>
        <v>Si</v>
      </c>
      <c r="I111" s="132" t="str">
        <f>VLOOKUP(E111,VIP!$A$2:$O12736,8,FALSE)</f>
        <v>Si</v>
      </c>
      <c r="J111" s="132" t="str">
        <f>VLOOKUP(E111,VIP!$A$2:$O12686,8,FALSE)</f>
        <v>Si</v>
      </c>
      <c r="K111" s="132" t="str">
        <f>VLOOKUP(E111,VIP!$A$2:$O16260,6,0)</f>
        <v>SI</v>
      </c>
      <c r="L111" s="138" t="s">
        <v>2410</v>
      </c>
      <c r="M111" s="94" t="s">
        <v>2438</v>
      </c>
      <c r="N111" s="94" t="s">
        <v>2444</v>
      </c>
      <c r="O111" s="132" t="s">
        <v>2461</v>
      </c>
      <c r="P111" s="138"/>
      <c r="Q111" s="94" t="s">
        <v>2410</v>
      </c>
      <c r="R111" s="100"/>
      <c r="S111" s="100"/>
      <c r="T111" s="100"/>
      <c r="U111" s="144"/>
      <c r="V111" s="69"/>
    </row>
    <row r="112" spans="1:22" ht="18" x14ac:dyDescent="0.25">
      <c r="A112" s="132" t="str">
        <f>VLOOKUP(E112,'LISTADO ATM'!$A$2:$C$901,3,0)</f>
        <v>DISTRITO NACIONAL</v>
      </c>
      <c r="B112" s="124">
        <v>3336014085</v>
      </c>
      <c r="C112" s="95">
        <v>44442.845231481479</v>
      </c>
      <c r="D112" s="95" t="s">
        <v>2460</v>
      </c>
      <c r="E112" s="124">
        <v>354</v>
      </c>
      <c r="F112" s="132" t="str">
        <f>VLOOKUP(E112,VIP!$A$2:$O15789,2,0)</f>
        <v>DRBR354</v>
      </c>
      <c r="G112" s="132" t="str">
        <f>VLOOKUP(E112,'LISTADO ATM'!$A$2:$B$900,2,0)</f>
        <v xml:space="preserve">ATM Oficina Núñez de Cáceres II </v>
      </c>
      <c r="H112" s="132" t="str">
        <f>VLOOKUP(E112,VIP!$A$2:$O20750,7,FALSE)</f>
        <v>Si</v>
      </c>
      <c r="I112" s="132" t="str">
        <f>VLOOKUP(E112,VIP!$A$2:$O12715,8,FALSE)</f>
        <v>Si</v>
      </c>
      <c r="J112" s="132" t="str">
        <f>VLOOKUP(E112,VIP!$A$2:$O12665,8,FALSE)</f>
        <v>Si</v>
      </c>
      <c r="K112" s="132" t="str">
        <f>VLOOKUP(E112,VIP!$A$2:$O16239,6,0)</f>
        <v>NO</v>
      </c>
      <c r="L112" s="138" t="s">
        <v>2410</v>
      </c>
      <c r="M112" s="94" t="s">
        <v>2438</v>
      </c>
      <c r="N112" s="94" t="s">
        <v>2444</v>
      </c>
      <c r="O112" s="132" t="s">
        <v>2622</v>
      </c>
      <c r="P112" s="138"/>
      <c r="Q112" s="94" t="s">
        <v>2410</v>
      </c>
      <c r="R112" s="100"/>
      <c r="S112" s="100"/>
      <c r="T112" s="100"/>
      <c r="U112" s="144"/>
      <c r="V112" s="69"/>
    </row>
    <row r="113" spans="1:22" ht="18" x14ac:dyDescent="0.25">
      <c r="A113" s="132" t="str">
        <f>VLOOKUP(E113,'LISTADO ATM'!$A$2:$C$901,3,0)</f>
        <v>DISTRITO NACIONAL</v>
      </c>
      <c r="B113" s="124">
        <v>3336009199</v>
      </c>
      <c r="C113" s="95">
        <v>44440.256249999999</v>
      </c>
      <c r="D113" s="95" t="s">
        <v>2441</v>
      </c>
      <c r="E113" s="124">
        <v>563</v>
      </c>
      <c r="F113" s="132" t="str">
        <f>VLOOKUP(E113,VIP!$A$2:$O15569,2,0)</f>
        <v>DRBR233</v>
      </c>
      <c r="G113" s="132" t="str">
        <f>VLOOKUP(E113,'LISTADO ATM'!$A$2:$B$900,2,0)</f>
        <v xml:space="preserve">ATM Base Aérea San Isidro </v>
      </c>
      <c r="H113" s="132" t="str">
        <f>VLOOKUP(E113,VIP!$A$2:$O20530,7,FALSE)</f>
        <v>Si</v>
      </c>
      <c r="I113" s="132" t="str">
        <f>VLOOKUP(E113,VIP!$A$2:$O12495,8,FALSE)</f>
        <v>Si</v>
      </c>
      <c r="J113" s="132" t="str">
        <f>VLOOKUP(E113,VIP!$A$2:$O12445,8,FALSE)</f>
        <v>Si</v>
      </c>
      <c r="K113" s="132" t="str">
        <f>VLOOKUP(E113,VIP!$A$2:$O16019,6,0)</f>
        <v>NO</v>
      </c>
      <c r="L113" s="138" t="s">
        <v>2410</v>
      </c>
      <c r="M113" s="94" t="s">
        <v>2438</v>
      </c>
      <c r="N113" s="94" t="s">
        <v>2444</v>
      </c>
      <c r="O113" s="132" t="s">
        <v>2445</v>
      </c>
      <c r="P113" s="138"/>
      <c r="Q113" s="127" t="s">
        <v>2410</v>
      </c>
      <c r="R113" s="100"/>
      <c r="S113" s="100"/>
      <c r="T113" s="100"/>
      <c r="U113" s="144"/>
      <c r="V113" s="69"/>
    </row>
    <row r="114" spans="1:22" ht="18" x14ac:dyDescent="0.25">
      <c r="A114" s="132" t="str">
        <f>VLOOKUP(E114,'LISTADO ATM'!$A$2:$C$901,3,0)</f>
        <v>SUR</v>
      </c>
      <c r="B114" s="124" t="s">
        <v>2657</v>
      </c>
      <c r="C114" s="95">
        <v>44443.382164351853</v>
      </c>
      <c r="D114" s="95" t="s">
        <v>2441</v>
      </c>
      <c r="E114" s="124">
        <v>582</v>
      </c>
      <c r="F114" s="132" t="str">
        <f>VLOOKUP(E114,VIP!$A$2:$O15800,2,0)</f>
        <v xml:space="preserve">DRBR582 </v>
      </c>
      <c r="G114" s="132" t="str">
        <f>VLOOKUP(E114,'LISTADO ATM'!$A$2:$B$900,2,0)</f>
        <v>ATM Estación Sabana Yegua</v>
      </c>
      <c r="H114" s="132" t="str">
        <f>VLOOKUP(E114,VIP!$A$2:$O20761,7,FALSE)</f>
        <v>N/A</v>
      </c>
      <c r="I114" s="132" t="str">
        <f>VLOOKUP(E114,VIP!$A$2:$O12726,8,FALSE)</f>
        <v>N/A</v>
      </c>
      <c r="J114" s="132" t="str">
        <f>VLOOKUP(E114,VIP!$A$2:$O12676,8,FALSE)</f>
        <v>N/A</v>
      </c>
      <c r="K114" s="132" t="str">
        <f>VLOOKUP(E114,VIP!$A$2:$O16250,6,0)</f>
        <v>N/A</v>
      </c>
      <c r="L114" s="138" t="s">
        <v>2410</v>
      </c>
      <c r="M114" s="94" t="s">
        <v>2438</v>
      </c>
      <c r="N114" s="94" t="s">
        <v>2444</v>
      </c>
      <c r="O114" s="132" t="s">
        <v>2445</v>
      </c>
      <c r="P114" s="138"/>
      <c r="Q114" s="94" t="s">
        <v>2410</v>
      </c>
      <c r="R114" s="100"/>
      <c r="S114" s="100"/>
      <c r="T114" s="100"/>
      <c r="U114" s="144"/>
      <c r="V114" s="69"/>
    </row>
    <row r="115" spans="1:22" ht="18" x14ac:dyDescent="0.25">
      <c r="A115" s="132" t="str">
        <f>VLOOKUP(E115,'LISTADO ATM'!$A$2:$C$901,3,0)</f>
        <v>DISTRITO NACIONAL</v>
      </c>
      <c r="B115" s="124">
        <v>3336013917</v>
      </c>
      <c r="C115" s="95">
        <v>44442.693738425929</v>
      </c>
      <c r="D115" s="95" t="s">
        <v>2441</v>
      </c>
      <c r="E115" s="124">
        <v>993</v>
      </c>
      <c r="F115" s="132" t="str">
        <f>VLOOKUP(E115,VIP!$A$2:$O15794,2,0)</f>
        <v>DRBR993</v>
      </c>
      <c r="G115" s="132" t="str">
        <f>VLOOKUP(E115,'LISTADO ATM'!$A$2:$B$900,2,0)</f>
        <v xml:space="preserve">ATM Centro Medico Integral II </v>
      </c>
      <c r="H115" s="132" t="str">
        <f>VLOOKUP(E115,VIP!$A$2:$O20755,7,FALSE)</f>
        <v>Si</v>
      </c>
      <c r="I115" s="132" t="str">
        <f>VLOOKUP(E115,VIP!$A$2:$O12720,8,FALSE)</f>
        <v>Si</v>
      </c>
      <c r="J115" s="132" t="str">
        <f>VLOOKUP(E115,VIP!$A$2:$O12670,8,FALSE)</f>
        <v>Si</v>
      </c>
      <c r="K115" s="132" t="str">
        <f>VLOOKUP(E115,VIP!$A$2:$O16244,6,0)</f>
        <v>NO</v>
      </c>
      <c r="L115" s="138" t="s">
        <v>2410</v>
      </c>
      <c r="M115" s="94" t="s">
        <v>2438</v>
      </c>
      <c r="N115" s="94" t="s">
        <v>2444</v>
      </c>
      <c r="O115" s="132" t="s">
        <v>2445</v>
      </c>
      <c r="P115" s="138"/>
      <c r="Q115" s="94" t="s">
        <v>2410</v>
      </c>
      <c r="R115" s="100"/>
      <c r="S115" s="100"/>
      <c r="T115" s="100"/>
      <c r="U115" s="144"/>
      <c r="V115" s="69"/>
    </row>
    <row r="116" spans="1:22" ht="18" x14ac:dyDescent="0.25">
      <c r="A116" s="132" t="str">
        <f>VLOOKUP(E116,'LISTADO ATM'!$A$2:$C$901,3,0)</f>
        <v>DISTRITO NACIONAL</v>
      </c>
      <c r="B116" s="124" t="s">
        <v>2691</v>
      </c>
      <c r="C116" s="95">
        <v>44443.512546296297</v>
      </c>
      <c r="D116" s="95" t="s">
        <v>2174</v>
      </c>
      <c r="E116" s="124">
        <v>139</v>
      </c>
      <c r="F116" s="132" t="str">
        <f>VLOOKUP(E116,VIP!$A$2:$O15812,2,0)</f>
        <v>DRBR139</v>
      </c>
      <c r="G116" s="132" t="str">
        <f>VLOOKUP(E116,'LISTADO ATM'!$A$2:$B$900,2,0)</f>
        <v xml:space="preserve">ATM Oficina Plaza Lama Zona Oriental I </v>
      </c>
      <c r="H116" s="132" t="str">
        <f>VLOOKUP(E116,VIP!$A$2:$O20773,7,FALSE)</f>
        <v>Si</v>
      </c>
      <c r="I116" s="132" t="str">
        <f>VLOOKUP(E116,VIP!$A$2:$O12738,8,FALSE)</f>
        <v>Si</v>
      </c>
      <c r="J116" s="132" t="str">
        <f>VLOOKUP(E116,VIP!$A$2:$O12688,8,FALSE)</f>
        <v>Si</v>
      </c>
      <c r="K116" s="132" t="str">
        <f>VLOOKUP(E116,VIP!$A$2:$O16262,6,0)</f>
        <v>NO</v>
      </c>
      <c r="L116" s="138" t="s">
        <v>2456</v>
      </c>
      <c r="M116" s="94" t="s">
        <v>2438</v>
      </c>
      <c r="N116" s="94" t="s">
        <v>2444</v>
      </c>
      <c r="O116" s="132" t="s">
        <v>2446</v>
      </c>
      <c r="P116" s="138"/>
      <c r="Q116" s="94" t="s">
        <v>2456</v>
      </c>
      <c r="R116" s="100"/>
      <c r="S116" s="100"/>
      <c r="T116" s="100"/>
      <c r="U116" s="144"/>
      <c r="V116" s="69"/>
    </row>
    <row r="117" spans="1:22" ht="18" x14ac:dyDescent="0.25">
      <c r="A117" s="132" t="str">
        <f>VLOOKUP(E117,'LISTADO ATM'!$A$2:$C$901,3,0)</f>
        <v>DISTRITO NACIONAL</v>
      </c>
      <c r="B117" s="124">
        <v>3336014107</v>
      </c>
      <c r="C117" s="95">
        <v>44443.103645833333</v>
      </c>
      <c r="D117" s="95" t="s">
        <v>2174</v>
      </c>
      <c r="E117" s="124">
        <v>149</v>
      </c>
      <c r="F117" s="132" t="str">
        <f>VLOOKUP(E117,VIP!$A$2:$O15787,2,0)</f>
        <v>DRBR149</v>
      </c>
      <c r="G117" s="132" t="str">
        <f>VLOOKUP(E117,'LISTADO ATM'!$A$2:$B$900,2,0)</f>
        <v>ATM Estación Metro Concepción</v>
      </c>
      <c r="H117" s="132" t="str">
        <f>VLOOKUP(E117,VIP!$A$2:$O20748,7,FALSE)</f>
        <v>N/A</v>
      </c>
      <c r="I117" s="132" t="str">
        <f>VLOOKUP(E117,VIP!$A$2:$O12713,8,FALSE)</f>
        <v>N/A</v>
      </c>
      <c r="J117" s="132" t="str">
        <f>VLOOKUP(E117,VIP!$A$2:$O12663,8,FALSE)</f>
        <v>N/A</v>
      </c>
      <c r="K117" s="132" t="str">
        <f>VLOOKUP(E117,VIP!$A$2:$O16237,6,0)</f>
        <v>N/A</v>
      </c>
      <c r="L117" s="138" t="s">
        <v>2456</v>
      </c>
      <c r="M117" s="94" t="s">
        <v>2438</v>
      </c>
      <c r="N117" s="94" t="s">
        <v>2444</v>
      </c>
      <c r="O117" s="132" t="s">
        <v>2446</v>
      </c>
      <c r="P117" s="138"/>
      <c r="Q117" s="94" t="s">
        <v>2456</v>
      </c>
      <c r="R117" s="100"/>
      <c r="S117" s="100"/>
      <c r="T117" s="100"/>
      <c r="U117" s="144"/>
      <c r="V117" s="69"/>
    </row>
    <row r="118" spans="1:22" ht="18" x14ac:dyDescent="0.25">
      <c r="A118" s="132" t="str">
        <f>VLOOKUP(E118,'LISTADO ATM'!$A$2:$C$901,3,0)</f>
        <v>SUR</v>
      </c>
      <c r="B118" s="124">
        <v>3336013979</v>
      </c>
      <c r="C118" s="95">
        <v>44442.716770833336</v>
      </c>
      <c r="D118" s="95" t="s">
        <v>2174</v>
      </c>
      <c r="E118" s="124">
        <v>249</v>
      </c>
      <c r="F118" s="132" t="str">
        <f>VLOOKUP(E118,VIP!$A$2:$O15790,2,0)</f>
        <v>DRBR249</v>
      </c>
      <c r="G118" s="132" t="str">
        <f>VLOOKUP(E118,'LISTADO ATM'!$A$2:$B$900,2,0)</f>
        <v xml:space="preserve">ATM Banco Agrícola Neiba </v>
      </c>
      <c r="H118" s="132" t="str">
        <f>VLOOKUP(E118,VIP!$A$2:$O20751,7,FALSE)</f>
        <v>Si</v>
      </c>
      <c r="I118" s="132" t="str">
        <f>VLOOKUP(E118,VIP!$A$2:$O12716,8,FALSE)</f>
        <v>Si</v>
      </c>
      <c r="J118" s="132" t="str">
        <f>VLOOKUP(E118,VIP!$A$2:$O12666,8,FALSE)</f>
        <v>Si</v>
      </c>
      <c r="K118" s="132" t="str">
        <f>VLOOKUP(E118,VIP!$A$2:$O16240,6,0)</f>
        <v>NO</v>
      </c>
      <c r="L118" s="138" t="s">
        <v>2456</v>
      </c>
      <c r="M118" s="94" t="s">
        <v>2438</v>
      </c>
      <c r="N118" s="94" t="s">
        <v>2444</v>
      </c>
      <c r="O118" s="132" t="s">
        <v>2446</v>
      </c>
      <c r="P118" s="138"/>
      <c r="Q118" s="94" t="s">
        <v>2456</v>
      </c>
      <c r="R118" s="100"/>
      <c r="S118" s="100"/>
      <c r="T118" s="100"/>
      <c r="U118" s="144"/>
      <c r="V118" s="69"/>
    </row>
    <row r="119" spans="1:22" ht="18" x14ac:dyDescent="0.25">
      <c r="A119" s="132" t="str">
        <f>VLOOKUP(E119,'LISTADO ATM'!$A$2:$C$901,3,0)</f>
        <v>DISTRITO NACIONAL</v>
      </c>
      <c r="B119" s="124">
        <v>3336013394</v>
      </c>
      <c r="C119" s="95">
        <v>44442.505335648151</v>
      </c>
      <c r="D119" s="95" t="s">
        <v>2174</v>
      </c>
      <c r="E119" s="124">
        <v>281</v>
      </c>
      <c r="F119" s="132" t="str">
        <f>VLOOKUP(E119,VIP!$A$2:$O15793,2,0)</f>
        <v>DRBR737</v>
      </c>
      <c r="G119" s="132" t="str">
        <f>VLOOKUP(E119,'LISTADO ATM'!$A$2:$B$900,2,0)</f>
        <v xml:space="preserve">ATM S/M Pola Independencia </v>
      </c>
      <c r="H119" s="132" t="str">
        <f>VLOOKUP(E119,VIP!$A$2:$O20754,7,FALSE)</f>
        <v>Si</v>
      </c>
      <c r="I119" s="132" t="str">
        <f>VLOOKUP(E119,VIP!$A$2:$O12719,8,FALSE)</f>
        <v>Si</v>
      </c>
      <c r="J119" s="132" t="str">
        <f>VLOOKUP(E119,VIP!$A$2:$O12669,8,FALSE)</f>
        <v>Si</v>
      </c>
      <c r="K119" s="132" t="str">
        <f>VLOOKUP(E119,VIP!$A$2:$O16243,6,0)</f>
        <v>NO</v>
      </c>
      <c r="L119" s="138" t="s">
        <v>2456</v>
      </c>
      <c r="M119" s="94" t="s">
        <v>2438</v>
      </c>
      <c r="N119" s="94" t="s">
        <v>2619</v>
      </c>
      <c r="O119" s="132" t="s">
        <v>2446</v>
      </c>
      <c r="P119" s="138"/>
      <c r="Q119" s="94" t="s">
        <v>2456</v>
      </c>
      <c r="R119" s="100"/>
      <c r="S119" s="100"/>
      <c r="T119" s="100"/>
      <c r="U119" s="144"/>
      <c r="V119" s="69"/>
    </row>
    <row r="120" spans="1:22" ht="18" x14ac:dyDescent="0.25">
      <c r="A120" s="132" t="str">
        <f>VLOOKUP(E120,'LISTADO ATM'!$A$2:$C$901,3,0)</f>
        <v>DISTRITO NACIONAL</v>
      </c>
      <c r="B120" s="124">
        <v>3336014001</v>
      </c>
      <c r="C120" s="95">
        <v>44442.73</v>
      </c>
      <c r="D120" s="95" t="s">
        <v>2174</v>
      </c>
      <c r="E120" s="124">
        <v>347</v>
      </c>
      <c r="F120" s="132" t="str">
        <f>VLOOKUP(E120,VIP!$A$2:$O15787,2,0)</f>
        <v>DRBR347</v>
      </c>
      <c r="G120" s="132" t="str">
        <f>VLOOKUP(E120,'LISTADO ATM'!$A$2:$B$900,2,0)</f>
        <v>ATM Patio de Colombia</v>
      </c>
      <c r="H120" s="132" t="str">
        <f>VLOOKUP(E120,VIP!$A$2:$O20748,7,FALSE)</f>
        <v>N/A</v>
      </c>
      <c r="I120" s="132" t="str">
        <f>VLOOKUP(E120,VIP!$A$2:$O12713,8,FALSE)</f>
        <v>N/A</v>
      </c>
      <c r="J120" s="132" t="str">
        <f>VLOOKUP(E120,VIP!$A$2:$O12663,8,FALSE)</f>
        <v>N/A</v>
      </c>
      <c r="K120" s="132" t="str">
        <f>VLOOKUP(E120,VIP!$A$2:$O16237,6,0)</f>
        <v>N/A</v>
      </c>
      <c r="L120" s="138" t="s">
        <v>2456</v>
      </c>
      <c r="M120" s="94" t="s">
        <v>2438</v>
      </c>
      <c r="N120" s="94" t="s">
        <v>2444</v>
      </c>
      <c r="O120" s="132" t="s">
        <v>2446</v>
      </c>
      <c r="P120" s="138"/>
      <c r="Q120" s="94" t="s">
        <v>2456</v>
      </c>
      <c r="R120" s="100"/>
      <c r="S120" s="100"/>
      <c r="T120" s="100"/>
      <c r="U120" s="144"/>
      <c r="V120" s="69"/>
    </row>
    <row r="121" spans="1:22" ht="18" x14ac:dyDescent="0.25">
      <c r="A121" s="132" t="str">
        <f>VLOOKUP(E121,'LISTADO ATM'!$A$2:$C$901,3,0)</f>
        <v>DISTRITO NACIONAL</v>
      </c>
      <c r="B121" s="124">
        <v>3336014087</v>
      </c>
      <c r="C121" s="95">
        <v>44442.850902777776</v>
      </c>
      <c r="D121" s="95" t="s">
        <v>2174</v>
      </c>
      <c r="E121" s="124">
        <v>562</v>
      </c>
      <c r="F121" s="132" t="str">
        <f>VLOOKUP(E121,VIP!$A$2:$O15787,2,0)</f>
        <v>DRBR226</v>
      </c>
      <c r="G121" s="132" t="str">
        <f>VLOOKUP(E121,'LISTADO ATM'!$A$2:$B$900,2,0)</f>
        <v xml:space="preserve">ATM S/M Jumbo Carretera Mella </v>
      </c>
      <c r="H121" s="132" t="str">
        <f>VLOOKUP(E121,VIP!$A$2:$O20748,7,FALSE)</f>
        <v>Si</v>
      </c>
      <c r="I121" s="132" t="str">
        <f>VLOOKUP(E121,VIP!$A$2:$O12713,8,FALSE)</f>
        <v>Si</v>
      </c>
      <c r="J121" s="132" t="str">
        <f>VLOOKUP(E121,VIP!$A$2:$O12663,8,FALSE)</f>
        <v>Si</v>
      </c>
      <c r="K121" s="132" t="str">
        <f>VLOOKUP(E121,VIP!$A$2:$O16237,6,0)</f>
        <v>SI</v>
      </c>
      <c r="L121" s="138" t="s">
        <v>2456</v>
      </c>
      <c r="M121" s="94" t="s">
        <v>2438</v>
      </c>
      <c r="N121" s="94" t="s">
        <v>2444</v>
      </c>
      <c r="O121" s="132" t="s">
        <v>2446</v>
      </c>
      <c r="P121" s="138"/>
      <c r="Q121" s="94" t="s">
        <v>2456</v>
      </c>
      <c r="R121" s="100"/>
      <c r="S121" s="100"/>
      <c r="T121" s="100"/>
      <c r="U121" s="144"/>
      <c r="V121" s="69"/>
    </row>
    <row r="122" spans="1:22" ht="18" x14ac:dyDescent="0.25">
      <c r="A122" s="132" t="str">
        <f>VLOOKUP(E122,'LISTADO ATM'!$A$2:$C$901,3,0)</f>
        <v>DISTRITO NACIONAL</v>
      </c>
      <c r="B122" s="124">
        <v>3336013138</v>
      </c>
      <c r="C122" s="95">
        <v>44442.444444444445</v>
      </c>
      <c r="D122" s="95" t="s">
        <v>2174</v>
      </c>
      <c r="E122" s="124">
        <v>788</v>
      </c>
      <c r="F122" s="132" t="str">
        <f>VLOOKUP(E122,VIP!$A$2:$O15789,2,0)</f>
        <v>DRBR452</v>
      </c>
      <c r="G122" s="132" t="str">
        <f>VLOOKUP(E122,'LISTADO ATM'!$A$2:$B$900,2,0)</f>
        <v xml:space="preserve">ATM Relaciones Exteriores (Cancillería) </v>
      </c>
      <c r="H122" s="132" t="str">
        <f>VLOOKUP(E122,VIP!$A$2:$O20750,7,FALSE)</f>
        <v>No</v>
      </c>
      <c r="I122" s="132" t="str">
        <f>VLOOKUP(E122,VIP!$A$2:$O12715,8,FALSE)</f>
        <v>No</v>
      </c>
      <c r="J122" s="132" t="str">
        <f>VLOOKUP(E122,VIP!$A$2:$O12665,8,FALSE)</f>
        <v>No</v>
      </c>
      <c r="K122" s="132" t="str">
        <f>VLOOKUP(E122,VIP!$A$2:$O16239,6,0)</f>
        <v>NO</v>
      </c>
      <c r="L122" s="138" t="s">
        <v>2456</v>
      </c>
      <c r="M122" s="94" t="s">
        <v>2438</v>
      </c>
      <c r="N122" s="94" t="s">
        <v>2619</v>
      </c>
      <c r="O122" s="132" t="s">
        <v>2446</v>
      </c>
      <c r="P122" s="138"/>
      <c r="Q122" s="94" t="s">
        <v>2456</v>
      </c>
      <c r="R122" s="100"/>
      <c r="S122" s="100"/>
      <c r="T122" s="100"/>
      <c r="U122" s="144"/>
      <c r="V122" s="69"/>
    </row>
    <row r="123" spans="1:22" ht="18" x14ac:dyDescent="0.25">
      <c r="A123" s="132" t="str">
        <f>VLOOKUP(E123,'LISTADO ATM'!$A$2:$C$901,3,0)</f>
        <v>NORTE</v>
      </c>
      <c r="B123" s="124" t="s">
        <v>2669</v>
      </c>
      <c r="C123" s="95">
        <v>44443.573761574073</v>
      </c>
      <c r="D123" s="95" t="s">
        <v>2175</v>
      </c>
      <c r="E123" s="124">
        <v>910</v>
      </c>
      <c r="F123" s="132" t="str">
        <f>VLOOKUP(E123,VIP!$A$2:$O15791,2,0)</f>
        <v>DRBR12A</v>
      </c>
      <c r="G123" s="132" t="str">
        <f>VLOOKUP(E123,'LISTADO ATM'!$A$2:$B$900,2,0)</f>
        <v xml:space="preserve">ATM Oficina El Sol II (Santiago) </v>
      </c>
      <c r="H123" s="132" t="str">
        <f>VLOOKUP(E123,VIP!$A$2:$O20752,7,FALSE)</f>
        <v>Si</v>
      </c>
      <c r="I123" s="132" t="str">
        <f>VLOOKUP(E123,VIP!$A$2:$O12717,8,FALSE)</f>
        <v>Si</v>
      </c>
      <c r="J123" s="132" t="str">
        <f>VLOOKUP(E123,VIP!$A$2:$O12667,8,FALSE)</f>
        <v>Si</v>
      </c>
      <c r="K123" s="132" t="str">
        <f>VLOOKUP(E123,VIP!$A$2:$O16241,6,0)</f>
        <v>SI</v>
      </c>
      <c r="L123" s="138" t="s">
        <v>2456</v>
      </c>
      <c r="M123" s="94" t="s">
        <v>2438</v>
      </c>
      <c r="N123" s="94" t="s">
        <v>2444</v>
      </c>
      <c r="O123" s="132" t="s">
        <v>2625</v>
      </c>
      <c r="P123" s="138"/>
      <c r="Q123" s="94" t="s">
        <v>2456</v>
      </c>
      <c r="R123" s="100"/>
      <c r="S123" s="100"/>
      <c r="T123" s="100"/>
      <c r="U123" s="144"/>
      <c r="V123" s="69"/>
    </row>
    <row r="1030526" spans="16:16" ht="18" x14ac:dyDescent="0.25">
      <c r="P1030526" s="138"/>
    </row>
  </sheetData>
  <autoFilter ref="A4:Q123">
    <sortState ref="A5:Q123">
      <sortCondition ref="M4:M1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72:E74">
    <cfRule type="duplicateValues" dxfId="220" priority="60"/>
  </conditionalFormatting>
  <conditionalFormatting sqref="E72:E74">
    <cfRule type="duplicateValues" dxfId="219" priority="57"/>
    <cfRule type="duplicateValues" dxfId="218" priority="58"/>
    <cfRule type="duplicateValues" dxfId="217" priority="59"/>
  </conditionalFormatting>
  <conditionalFormatting sqref="B72:B74">
    <cfRule type="duplicateValues" dxfId="216" priority="55"/>
    <cfRule type="duplicateValues" dxfId="215" priority="56"/>
  </conditionalFormatting>
  <conditionalFormatting sqref="B72:B74">
    <cfRule type="duplicateValues" dxfId="214" priority="54"/>
  </conditionalFormatting>
  <conditionalFormatting sqref="E10:E71">
    <cfRule type="duplicateValues" dxfId="213" priority="137036"/>
  </conditionalFormatting>
  <conditionalFormatting sqref="E10:E71">
    <cfRule type="duplicateValues" dxfId="212" priority="137038"/>
    <cfRule type="duplicateValues" dxfId="211" priority="137039"/>
    <cfRule type="duplicateValues" dxfId="210" priority="137040"/>
  </conditionalFormatting>
  <conditionalFormatting sqref="B10:B71">
    <cfRule type="duplicateValues" dxfId="209" priority="137044"/>
    <cfRule type="duplicateValues" dxfId="208" priority="137045"/>
  </conditionalFormatting>
  <conditionalFormatting sqref="B10:B71">
    <cfRule type="duplicateValues" dxfId="207" priority="137048"/>
  </conditionalFormatting>
  <conditionalFormatting sqref="B5:B9">
    <cfRule type="duplicateValues" dxfId="206" priority="137226"/>
    <cfRule type="duplicateValues" dxfId="205" priority="137227"/>
  </conditionalFormatting>
  <conditionalFormatting sqref="B5:B9">
    <cfRule type="duplicateValues" dxfId="204" priority="137229"/>
  </conditionalFormatting>
  <conditionalFormatting sqref="E75:E80">
    <cfRule type="duplicateValues" dxfId="203" priority="52"/>
  </conditionalFormatting>
  <conditionalFormatting sqref="E75:E80">
    <cfRule type="duplicateValues" dxfId="202" priority="49"/>
    <cfRule type="duplicateValues" dxfId="201" priority="50"/>
    <cfRule type="duplicateValues" dxfId="200" priority="51"/>
  </conditionalFormatting>
  <conditionalFormatting sqref="B75:B80">
    <cfRule type="duplicateValues" dxfId="199" priority="47"/>
    <cfRule type="duplicateValues" dxfId="198" priority="48"/>
  </conditionalFormatting>
  <conditionalFormatting sqref="B75:B80">
    <cfRule type="duplicateValues" dxfId="197" priority="46"/>
  </conditionalFormatting>
  <conditionalFormatting sqref="B81:B82">
    <cfRule type="duplicateValues" dxfId="196" priority="137307"/>
    <cfRule type="duplicateValues" dxfId="195" priority="137308"/>
  </conditionalFormatting>
  <conditionalFormatting sqref="B81:B82">
    <cfRule type="duplicateValues" dxfId="194" priority="137309"/>
  </conditionalFormatting>
  <conditionalFormatting sqref="E81:E82">
    <cfRule type="duplicateValues" dxfId="193" priority="137311"/>
  </conditionalFormatting>
  <conditionalFormatting sqref="E81:E82">
    <cfRule type="duplicateValues" dxfId="192" priority="137312"/>
    <cfRule type="duplicateValues" dxfId="191" priority="137313"/>
    <cfRule type="duplicateValues" dxfId="190" priority="137314"/>
  </conditionalFormatting>
  <conditionalFormatting sqref="E1:E1048576">
    <cfRule type="duplicateValues" dxfId="189" priority="137352"/>
  </conditionalFormatting>
  <conditionalFormatting sqref="E83:E99">
    <cfRule type="duplicateValues" dxfId="188" priority="22"/>
    <cfRule type="duplicateValues" dxfId="187" priority="23"/>
    <cfRule type="duplicateValues" dxfId="186" priority="24"/>
  </conditionalFormatting>
  <conditionalFormatting sqref="E83:E99">
    <cfRule type="duplicateValues" dxfId="185" priority="21"/>
  </conditionalFormatting>
  <conditionalFormatting sqref="B83:B99">
    <cfRule type="duplicateValues" dxfId="184" priority="19"/>
    <cfRule type="duplicateValues" dxfId="183" priority="20"/>
  </conditionalFormatting>
  <conditionalFormatting sqref="B83:B99">
    <cfRule type="duplicateValues" dxfId="182" priority="18"/>
  </conditionalFormatting>
  <conditionalFormatting sqref="E83:E99">
    <cfRule type="duplicateValues" dxfId="181" priority="17"/>
  </conditionalFormatting>
  <conditionalFormatting sqref="E83:E99">
    <cfRule type="duplicateValues" dxfId="180" priority="14"/>
    <cfRule type="duplicateValues" dxfId="179" priority="15"/>
    <cfRule type="duplicateValues" dxfId="178" priority="16"/>
  </conditionalFormatting>
  <conditionalFormatting sqref="E83:E99">
    <cfRule type="duplicateValues" dxfId="177" priority="13"/>
  </conditionalFormatting>
  <conditionalFormatting sqref="B124:B1048576 B1:B4 B29:B80">
    <cfRule type="duplicateValues" dxfId="176" priority="137386"/>
    <cfRule type="duplicateValues" dxfId="175" priority="137387"/>
  </conditionalFormatting>
  <conditionalFormatting sqref="B124:B1048576 B1:B4 B29:B80">
    <cfRule type="duplicateValues" dxfId="174" priority="137394"/>
  </conditionalFormatting>
  <conditionalFormatting sqref="B124:B1048576 B1:B80">
    <cfRule type="duplicateValues" dxfId="173" priority="137398"/>
  </conditionalFormatting>
  <conditionalFormatting sqref="E5:E123">
    <cfRule type="duplicateValues" dxfId="172" priority="137401"/>
    <cfRule type="duplicateValues" dxfId="171" priority="137402"/>
    <cfRule type="duplicateValues" dxfId="170" priority="137403"/>
  </conditionalFormatting>
  <conditionalFormatting sqref="E5:E123">
    <cfRule type="duplicateValues" dxfId="169" priority="137404"/>
  </conditionalFormatting>
  <conditionalFormatting sqref="E124:E1048576 E1:E4 E29:E80">
    <cfRule type="duplicateValues" dxfId="168" priority="137405"/>
    <cfRule type="duplicateValues" dxfId="167" priority="137406"/>
    <cfRule type="duplicateValues" dxfId="166" priority="137407"/>
  </conditionalFormatting>
  <conditionalFormatting sqref="E124:E1048576 E1:E4 E29:E80">
    <cfRule type="duplicateValues" dxfId="165" priority="137417"/>
  </conditionalFormatting>
  <conditionalFormatting sqref="E124:E1048576 E29:E80">
    <cfRule type="duplicateValues" dxfId="164" priority="137421"/>
  </conditionalFormatting>
  <conditionalFormatting sqref="E124:E1048576 E29:E80">
    <cfRule type="duplicateValues" dxfId="163" priority="137424"/>
    <cfRule type="duplicateValues" dxfId="162" priority="137425"/>
    <cfRule type="duplicateValues" dxfId="161" priority="137426"/>
  </conditionalFormatting>
  <conditionalFormatting sqref="E100:E123">
    <cfRule type="duplicateValues" dxfId="160" priority="137436"/>
    <cfRule type="duplicateValues" dxfId="159" priority="137437"/>
    <cfRule type="duplicateValues" dxfId="158" priority="137438"/>
  </conditionalFormatting>
  <conditionalFormatting sqref="E100:E123">
    <cfRule type="duplicateValues" dxfId="157" priority="137439"/>
  </conditionalFormatting>
  <conditionalFormatting sqref="B100:B123">
    <cfRule type="duplicateValues" dxfId="156" priority="137440"/>
    <cfRule type="duplicateValues" dxfId="155" priority="137441"/>
  </conditionalFormatting>
  <conditionalFormatting sqref="B100:B123">
    <cfRule type="duplicateValues" dxfId="154" priority="13744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zoomScale="70" zoomScaleNormal="70" workbookViewId="0">
      <selection activeCell="H20" sqref="H20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4" t="s">
        <v>2144</v>
      </c>
      <c r="B1" s="195"/>
      <c r="C1" s="195"/>
      <c r="D1" s="195"/>
      <c r="E1" s="196"/>
      <c r="F1" s="192" t="s">
        <v>2538</v>
      </c>
      <c r="G1" s="193"/>
      <c r="H1" s="99">
        <f>COUNTIF(A:E,"2 Gavetas Vacias + 1 Fallando")</f>
        <v>0</v>
      </c>
      <c r="I1" s="99">
        <f>COUNTIF(A:E,("3 Gavetas Vacías"))</f>
        <v>2</v>
      </c>
      <c r="J1" s="121">
        <f>COUNTIF(A:E,"2 Gavetas Fallando + 1 Vacia")</f>
        <v>0</v>
      </c>
      <c r="K1" s="121"/>
    </row>
    <row r="2" spans="1:11" ht="25.5" customHeight="1" x14ac:dyDescent="0.25">
      <c r="A2" s="197" t="s">
        <v>2616</v>
      </c>
      <c r="B2" s="198"/>
      <c r="C2" s="198"/>
      <c r="D2" s="198"/>
      <c r="E2" s="199"/>
      <c r="F2" s="98" t="s">
        <v>2537</v>
      </c>
      <c r="G2" s="97">
        <f>G3+G4</f>
        <v>119</v>
      </c>
      <c r="H2" s="98" t="s">
        <v>2544</v>
      </c>
      <c r="I2" s="97">
        <f>COUNTIF(A:E,"Abastecido")</f>
        <v>21</v>
      </c>
      <c r="J2" s="98" t="s">
        <v>2561</v>
      </c>
      <c r="K2" s="97">
        <f>COUNTIF(REPORTE!A:Q,"REINICIO FALLIDO")</f>
        <v>4</v>
      </c>
    </row>
    <row r="3" spans="1:11" ht="15" customHeight="1" x14ac:dyDescent="0.25">
      <c r="A3" s="200"/>
      <c r="B3" s="177"/>
      <c r="C3" s="201"/>
      <c r="D3" s="201"/>
      <c r="E3" s="202"/>
      <c r="F3" s="98" t="s">
        <v>2536</v>
      </c>
      <c r="G3" s="97">
        <f>COUNTIF(REPORTE!A:Q,"fuera de Servicio")</f>
        <v>54</v>
      </c>
      <c r="H3" s="98" t="s">
        <v>2636</v>
      </c>
      <c r="I3" s="97">
        <f>COUNTIF(A:E,"Gavetas Vacías + Gavetas Fallando")</f>
        <v>1</v>
      </c>
      <c r="J3" s="98" t="s">
        <v>2562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44442.708333333336</v>
      </c>
      <c r="C4" s="203"/>
      <c r="D4" s="203"/>
      <c r="E4" s="204"/>
      <c r="F4" s="98" t="s">
        <v>2533</v>
      </c>
      <c r="G4" s="97">
        <f>COUNTIF(REPORTE!A:Q,"En Servicio")</f>
        <v>65</v>
      </c>
      <c r="H4" s="98" t="s">
        <v>2660</v>
      </c>
      <c r="I4" s="97">
        <f>COUNTIF(A:E,"Solucionado")</f>
        <v>3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44443.25</v>
      </c>
      <c r="C5" s="203"/>
      <c r="D5" s="203"/>
      <c r="E5" s="204"/>
      <c r="F5" s="98" t="s">
        <v>2534</v>
      </c>
      <c r="G5" s="97">
        <f>COUNTIF(REPORTE!A:Q,"REINICIO EXITOSO")</f>
        <v>12</v>
      </c>
      <c r="H5" s="98" t="s">
        <v>2539</v>
      </c>
      <c r="I5" s="97">
        <f>I1+H1+J1</f>
        <v>2</v>
      </c>
      <c r="J5" s="121"/>
      <c r="K5" s="121"/>
    </row>
    <row r="6" spans="1:11" ht="15" customHeight="1" x14ac:dyDescent="0.25">
      <c r="A6" s="160"/>
      <c r="B6" s="161"/>
      <c r="C6" s="205"/>
      <c r="D6" s="205"/>
      <c r="E6" s="206"/>
      <c r="F6" s="98" t="s">
        <v>2535</v>
      </c>
      <c r="G6" s="97">
        <f>COUNTIF(REPORTE!A:Q,"CARGA EXITOSA")</f>
        <v>3</v>
      </c>
      <c r="H6" s="98" t="s">
        <v>2543</v>
      </c>
      <c r="I6" s="97">
        <f>COUNTIF(A:E,"GAVETA DE DEPOSITO LLENA")</f>
        <v>5</v>
      </c>
      <c r="J6" s="121"/>
      <c r="K6" s="121"/>
    </row>
    <row r="7" spans="1:11" ht="18" customHeight="1" thickBot="1" x14ac:dyDescent="0.3">
      <c r="A7" s="163" t="s">
        <v>2565</v>
      </c>
      <c r="B7" s="164"/>
      <c r="C7" s="164"/>
      <c r="D7" s="164"/>
      <c r="E7" s="165"/>
      <c r="F7" s="98" t="s">
        <v>2635</v>
      </c>
      <c r="G7" s="97">
        <f>COUNTIF(A:E,"Sin Efectivo")</f>
        <v>6</v>
      </c>
      <c r="H7" s="98" t="s">
        <v>2542</v>
      </c>
      <c r="I7" s="97">
        <f>COUNTIF(A:E,"GAVETA DE RECHAZO LLENA")</f>
        <v>2</v>
      </c>
      <c r="J7" s="121"/>
      <c r="K7" s="121"/>
    </row>
    <row r="8" spans="1:11" ht="18" x14ac:dyDescent="0.25">
      <c r="A8" s="130" t="s">
        <v>15</v>
      </c>
      <c r="B8" s="147" t="s">
        <v>2408</v>
      </c>
      <c r="C8" s="130" t="s">
        <v>46</v>
      </c>
      <c r="D8" s="147" t="s">
        <v>2411</v>
      </c>
      <c r="E8" s="147" t="s">
        <v>2409</v>
      </c>
    </row>
    <row r="9" spans="1:11" s="121" customFormat="1" ht="18" customHeight="1" x14ac:dyDescent="0.25">
      <c r="A9" s="134" t="str">
        <f>VLOOKUP(B9,'[1]LISTADO ATM'!$A$2:$C$922,3,0)</f>
        <v>DISTRITO NACIONAL</v>
      </c>
      <c r="B9" s="124">
        <v>162</v>
      </c>
      <c r="C9" s="134" t="str">
        <f>VLOOKUP(B9,'[1]LISTADO ATM'!$A$2:$B$922,2,0)</f>
        <v xml:space="preserve">ATM Oficina Tiradentes I </v>
      </c>
      <c r="D9" s="133" t="s">
        <v>2627</v>
      </c>
      <c r="E9" s="124">
        <v>3336014073</v>
      </c>
    </row>
    <row r="10" spans="1:11" s="107" customFormat="1" ht="18" x14ac:dyDescent="0.25">
      <c r="A10" s="134" t="str">
        <f>VLOOKUP(B10,'[1]LISTADO ATM'!$A$2:$C$922,3,0)</f>
        <v>ESTE</v>
      </c>
      <c r="B10" s="124">
        <v>843</v>
      </c>
      <c r="C10" s="134" t="str">
        <f>VLOOKUP(B10,'[1]LISTADO ATM'!$A$2:$B$922,2,0)</f>
        <v xml:space="preserve">ATM Oficina Romana Centro </v>
      </c>
      <c r="D10" s="133" t="s">
        <v>2627</v>
      </c>
      <c r="E10" s="124">
        <v>3336013779</v>
      </c>
    </row>
    <row r="11" spans="1:11" s="107" customFormat="1" ht="18" x14ac:dyDescent="0.25">
      <c r="A11" s="134" t="str">
        <f>VLOOKUP(B11,'[1]LISTADO ATM'!$A$2:$C$922,3,0)</f>
        <v>DISTRITO NACIONAL</v>
      </c>
      <c r="B11" s="124">
        <v>629</v>
      </c>
      <c r="C11" s="134" t="str">
        <f>VLOOKUP(B11,'[1]LISTADO ATM'!$A$2:$B$922,2,0)</f>
        <v xml:space="preserve">ATM Oficina Americana Independencia I </v>
      </c>
      <c r="D11" s="133" t="s">
        <v>2627</v>
      </c>
      <c r="E11" s="124">
        <v>3336014075</v>
      </c>
    </row>
    <row r="12" spans="1:11" s="107" customFormat="1" ht="18" customHeight="1" x14ac:dyDescent="0.25">
      <c r="A12" s="134" t="str">
        <f>VLOOKUP(B12,'[1]LISTADO ATM'!$A$2:$C$922,3,0)</f>
        <v>SUR</v>
      </c>
      <c r="B12" s="124">
        <v>781</v>
      </c>
      <c r="C12" s="134" t="str">
        <f>VLOOKUP(B12,'[1]LISTADO ATM'!$A$2:$B$922,2,0)</f>
        <v xml:space="preserve">ATM Estación Isla Barahona </v>
      </c>
      <c r="D12" s="133" t="s">
        <v>2627</v>
      </c>
      <c r="E12" s="124" t="s">
        <v>2632</v>
      </c>
    </row>
    <row r="13" spans="1:11" s="107" customFormat="1" ht="18" customHeight="1" x14ac:dyDescent="0.25">
      <c r="A13" s="134" t="str">
        <f>VLOOKUP(B13,'[1]LISTADO ATM'!$A$2:$C$922,3,0)</f>
        <v>DISTRITO NACIONAL</v>
      </c>
      <c r="B13" s="124">
        <v>836</v>
      </c>
      <c r="C13" s="134" t="str">
        <f>VLOOKUP(B13,'[1]LISTADO ATM'!$A$2:$B$922,2,0)</f>
        <v xml:space="preserve">ATM UNP Plaza Luperón </v>
      </c>
      <c r="D13" s="133" t="s">
        <v>2627</v>
      </c>
      <c r="E13" s="124">
        <v>3336014076</v>
      </c>
    </row>
    <row r="14" spans="1:11" s="107" customFormat="1" ht="18" customHeight="1" x14ac:dyDescent="0.25">
      <c r="A14" s="134" t="str">
        <f>VLOOKUP(B14,'[1]LISTADO ATM'!$A$2:$C$922,3,0)</f>
        <v>NORTE</v>
      </c>
      <c r="B14" s="124">
        <v>288</v>
      </c>
      <c r="C14" s="134" t="str">
        <f>VLOOKUP(B14,'[1]LISTADO ATM'!$A$2:$B$922,2,0)</f>
        <v xml:space="preserve">ATM Oficina Camino Real II (Puerto Plata) </v>
      </c>
      <c r="D14" s="133" t="s">
        <v>2627</v>
      </c>
      <c r="E14" s="124">
        <v>3336014091</v>
      </c>
    </row>
    <row r="15" spans="1:11" s="107" customFormat="1" ht="18" x14ac:dyDescent="0.25">
      <c r="A15" s="134" t="str">
        <f>VLOOKUP(B15,'[1]LISTADO ATM'!$A$2:$C$922,3,0)</f>
        <v>DISTRITO NACIONAL</v>
      </c>
      <c r="B15" s="124">
        <v>319</v>
      </c>
      <c r="C15" s="134" t="str">
        <f>VLOOKUP(B15,'[1]LISTADO ATM'!$A$2:$B$922,2,0)</f>
        <v>ATM Autobanco Lopez de Vega</v>
      </c>
      <c r="D15" s="133" t="s">
        <v>2627</v>
      </c>
      <c r="E15" s="124">
        <v>3336014106</v>
      </c>
    </row>
    <row r="16" spans="1:11" s="107" customFormat="1" ht="18" customHeight="1" x14ac:dyDescent="0.25">
      <c r="A16" s="134" t="str">
        <f>VLOOKUP(B16,'[1]LISTADO ATM'!$A$2:$C$922,3,0)</f>
        <v>ESTE</v>
      </c>
      <c r="B16" s="124">
        <v>366</v>
      </c>
      <c r="C16" s="134" t="str">
        <f>VLOOKUP(B16,'[1]LISTADO ATM'!$A$2:$B$922,2,0)</f>
        <v>ATM Oficina Boulevard (Higuey) II</v>
      </c>
      <c r="D16" s="133" t="s">
        <v>2627</v>
      </c>
      <c r="E16" s="124">
        <v>3336014044</v>
      </c>
    </row>
    <row r="17" spans="1:5" s="107" customFormat="1" ht="18.75" customHeight="1" x14ac:dyDescent="0.25">
      <c r="A17" s="134" t="str">
        <f>VLOOKUP(B17,'[1]LISTADO ATM'!$A$2:$C$922,3,0)</f>
        <v>DISTRITO NACIONAL</v>
      </c>
      <c r="B17" s="124">
        <v>336</v>
      </c>
      <c r="C17" s="134" t="str">
        <f>VLOOKUP(B17,'[1]LISTADO ATM'!$A$2:$B$922,2,0)</f>
        <v>ATM Instituto Nacional de Cancer (incart)</v>
      </c>
      <c r="D17" s="133" t="s">
        <v>2627</v>
      </c>
      <c r="E17" s="124">
        <v>3336013257</v>
      </c>
    </row>
    <row r="18" spans="1:5" s="107" customFormat="1" ht="18" customHeight="1" x14ac:dyDescent="0.25">
      <c r="A18" s="134" t="str">
        <f>VLOOKUP(B18,'[1]LISTADO ATM'!$A$2:$C$922,3,0)</f>
        <v>DISTRITO NACIONAL</v>
      </c>
      <c r="B18" s="124">
        <v>709</v>
      </c>
      <c r="C18" s="134" t="str">
        <f>VLOOKUP(B18,'[1]LISTADO ATM'!$A$2:$B$922,2,0)</f>
        <v xml:space="preserve">ATM Seguros Maestro SEMMA  </v>
      </c>
      <c r="D18" s="133" t="s">
        <v>2627</v>
      </c>
      <c r="E18" s="124">
        <v>3336013396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574</v>
      </c>
      <c r="C19" s="134" t="str">
        <f>VLOOKUP(B19,'[1]LISTADO ATM'!$A$2:$B$922,2,0)</f>
        <v xml:space="preserve">ATM Club Obras Públicas </v>
      </c>
      <c r="D19" s="133" t="s">
        <v>2627</v>
      </c>
      <c r="E19" s="142">
        <v>3336011182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338</v>
      </c>
      <c r="C20" s="134" t="str">
        <f>VLOOKUP(B20,'[1]LISTADO ATM'!$A$2:$B$922,2,0)</f>
        <v>ATM S/M Aprezio Pantoja</v>
      </c>
      <c r="D20" s="133" t="s">
        <v>2627</v>
      </c>
      <c r="E20" s="142">
        <v>3336013284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738</v>
      </c>
      <c r="C21" s="134" t="str">
        <f>VLOOKUP(B21,'[1]LISTADO ATM'!$A$2:$B$922,2,0)</f>
        <v xml:space="preserve">ATM Zona Franca Los Alcarrizos </v>
      </c>
      <c r="D21" s="133" t="s">
        <v>2627</v>
      </c>
      <c r="E21" s="142">
        <v>3336013934</v>
      </c>
    </row>
    <row r="22" spans="1:5" s="112" customFormat="1" ht="18" customHeight="1" x14ac:dyDescent="0.25">
      <c r="A22" s="134" t="str">
        <f>VLOOKUP(B22,'[1]LISTADO ATM'!$A$2:$C$922,3,0)</f>
        <v>ESTE</v>
      </c>
      <c r="B22" s="132">
        <v>114</v>
      </c>
      <c r="C22" s="134" t="str">
        <f>VLOOKUP(B22,'[1]LISTADO ATM'!$A$2:$B$922,2,0)</f>
        <v xml:space="preserve">ATM Oficina Hato Mayor </v>
      </c>
      <c r="D22" s="133" t="s">
        <v>2627</v>
      </c>
      <c r="E22" s="142">
        <v>3336014077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651</v>
      </c>
      <c r="C23" s="134" t="str">
        <f>VLOOKUP(B23,'[1]LISTADO ATM'!$A$2:$B$922,2,0)</f>
        <v>ATM Eco Petroleo Romana</v>
      </c>
      <c r="D23" s="133" t="s">
        <v>2627</v>
      </c>
      <c r="E23" s="142">
        <v>3336014337</v>
      </c>
    </row>
    <row r="24" spans="1:5" s="112" customFormat="1" ht="18" customHeight="1" x14ac:dyDescent="0.25">
      <c r="A24" s="134" t="str">
        <f>VLOOKUP(B24,'[1]LISTADO ATM'!$A$2:$C$922,3,0)</f>
        <v>NORTE</v>
      </c>
      <c r="B24" s="132">
        <v>154</v>
      </c>
      <c r="C24" s="134" t="str">
        <f>VLOOKUP(B24,'[1]LISTADO ATM'!$A$2:$B$922,2,0)</f>
        <v xml:space="preserve">ATM Oficina Sánchez </v>
      </c>
      <c r="D24" s="133" t="s">
        <v>2627</v>
      </c>
      <c r="E24" s="142">
        <v>3336014340</v>
      </c>
    </row>
    <row r="25" spans="1:5" s="112" customFormat="1" ht="18" customHeight="1" x14ac:dyDescent="0.25">
      <c r="A25" s="134" t="str">
        <f>VLOOKUP(B25,'[1]LISTADO ATM'!$A$2:$C$922,3,0)</f>
        <v>DISTRITO NACIONAL</v>
      </c>
      <c r="B25" s="132">
        <v>231</v>
      </c>
      <c r="C25" s="134" t="str">
        <f>VLOOKUP(B25,'[1]LISTADO ATM'!$A$2:$B$922,2,0)</f>
        <v xml:space="preserve">ATM Oficina Zona Oriental </v>
      </c>
      <c r="D25" s="133" t="s">
        <v>2627</v>
      </c>
      <c r="E25" s="142">
        <v>3336014351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152</v>
      </c>
      <c r="C26" s="134" t="str">
        <f>VLOOKUP(B26,'[1]LISTADO ATM'!$A$2:$B$922,2,0)</f>
        <v xml:space="preserve">ATM Kiosco Megacentro II </v>
      </c>
      <c r="D26" s="133" t="s">
        <v>2627</v>
      </c>
      <c r="E26" s="142">
        <v>3336014074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884</v>
      </c>
      <c r="C27" s="134" t="str">
        <f>VLOOKUP(B27,'[1]LISTADO ATM'!$A$2:$B$922,2,0)</f>
        <v xml:space="preserve">ATM UNP Olé Sabana Perdida </v>
      </c>
      <c r="D27" s="133" t="s">
        <v>2627</v>
      </c>
      <c r="E27" s="142">
        <v>3336014119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540</v>
      </c>
      <c r="C28" s="134" t="str">
        <f>VLOOKUP(B28,'[1]LISTADO ATM'!$A$2:$B$922,2,0)</f>
        <v xml:space="preserve">ATM Autoservicio Sambil I </v>
      </c>
      <c r="D28" s="133" t="s">
        <v>2627</v>
      </c>
      <c r="E28" s="142">
        <v>3336014422</v>
      </c>
    </row>
    <row r="29" spans="1:5" s="121" customFormat="1" ht="18.75" customHeight="1" x14ac:dyDescent="0.25">
      <c r="A29" s="134" t="str">
        <f>VLOOKUP(B29,'[1]LISTADO ATM'!$A$2:$C$922,3,0)</f>
        <v>NORTE</v>
      </c>
      <c r="B29" s="132">
        <v>716</v>
      </c>
      <c r="C29" s="134" t="str">
        <f>VLOOKUP(B29,'[1]LISTADO ATM'!$A$2:$B$922,2,0)</f>
        <v xml:space="preserve">ATM Oficina Zona Franca (Santiago) </v>
      </c>
      <c r="D29" s="133" t="s">
        <v>2627</v>
      </c>
      <c r="E29" s="142">
        <v>3336014121</v>
      </c>
    </row>
    <row r="30" spans="1:5" s="121" customFormat="1" ht="18.75" customHeight="1" x14ac:dyDescent="0.25">
      <c r="A30" s="135" t="s">
        <v>2462</v>
      </c>
      <c r="B30" s="136">
        <f>COUNTA(B9:B29)</f>
        <v>21</v>
      </c>
      <c r="C30" s="159"/>
      <c r="D30" s="159"/>
      <c r="E30" s="159"/>
    </row>
    <row r="31" spans="1:5" s="121" customFormat="1" ht="18.75" customHeight="1" x14ac:dyDescent="0.25">
      <c r="A31" s="160"/>
      <c r="B31" s="161"/>
      <c r="C31" s="161"/>
      <c r="D31" s="161"/>
      <c r="E31" s="162"/>
    </row>
    <row r="32" spans="1:5" s="121" customFormat="1" ht="18.75" customHeight="1" thickBot="1" x14ac:dyDescent="0.3">
      <c r="A32" s="163" t="s">
        <v>2566</v>
      </c>
      <c r="B32" s="164"/>
      <c r="C32" s="164"/>
      <c r="D32" s="164"/>
      <c r="E32" s="165"/>
    </row>
    <row r="33" spans="1:10" s="121" customFormat="1" ht="18.75" customHeight="1" x14ac:dyDescent="0.25">
      <c r="A33" s="130" t="s">
        <v>15</v>
      </c>
      <c r="B33" s="130" t="s">
        <v>2408</v>
      </c>
      <c r="C33" s="130" t="s">
        <v>46</v>
      </c>
      <c r="D33" s="166" t="s">
        <v>2411</v>
      </c>
      <c r="E33" s="167" t="s">
        <v>2409</v>
      </c>
    </row>
    <row r="34" spans="1:10" s="121" customFormat="1" ht="18.75" customHeight="1" x14ac:dyDescent="0.25">
      <c r="A34" s="128" t="str">
        <f>VLOOKUP(B34,'[1]LISTADO ATM'!$A$2:$C$922,3,0)</f>
        <v>ESTE</v>
      </c>
      <c r="B34" s="132">
        <v>631</v>
      </c>
      <c r="C34" s="134" t="str">
        <f>VLOOKUP(B34,'[1]LISTADO ATM'!$A$2:$B$922,2,0)</f>
        <v xml:space="preserve">ATM ASOCODEQUI (San Pedro) </v>
      </c>
      <c r="D34" s="133" t="s">
        <v>2620</v>
      </c>
      <c r="E34" s="142">
        <v>3336012894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967</v>
      </c>
      <c r="C35" s="134" t="str">
        <f>VLOOKUP(B35,'[1]LISTADO ATM'!$A$2:$B$922,2,0)</f>
        <v xml:space="preserve">ATM UNP Hiper Olé Autopista Duarte </v>
      </c>
      <c r="D35" s="133" t="s">
        <v>2620</v>
      </c>
      <c r="E35" s="142">
        <v>3336014096</v>
      </c>
    </row>
    <row r="36" spans="1:10" s="112" customFormat="1" ht="18.75" customHeight="1" x14ac:dyDescent="0.25">
      <c r="A36" s="128" t="str">
        <f>VLOOKUP(B36,'[1]LISTADO ATM'!$A$2:$C$922,3,0)</f>
        <v>ESTE</v>
      </c>
      <c r="B36" s="132">
        <v>219</v>
      </c>
      <c r="C36" s="134" t="str">
        <f>VLOOKUP(B36,'[1]LISTADO ATM'!$A$2:$B$922,2,0)</f>
        <v xml:space="preserve">ATM Oficina La Altagracia (Higuey) </v>
      </c>
      <c r="D36" s="133" t="s">
        <v>2620</v>
      </c>
      <c r="E36" s="142">
        <v>3336012594</v>
      </c>
    </row>
    <row r="37" spans="1:10" s="112" customFormat="1" ht="18" customHeight="1" x14ac:dyDescent="0.25">
      <c r="A37" s="135" t="s">
        <v>2462</v>
      </c>
      <c r="B37" s="136">
        <f>COUNTA(B34:B36)</f>
        <v>3</v>
      </c>
      <c r="C37" s="159"/>
      <c r="D37" s="159"/>
      <c r="E37" s="159"/>
    </row>
    <row r="38" spans="1:10" s="112" customFormat="1" ht="18.75" customHeight="1" thickBot="1" x14ac:dyDescent="0.3">
      <c r="A38" s="171"/>
      <c r="B38" s="172"/>
      <c r="C38" s="172"/>
      <c r="D38" s="172"/>
      <c r="E38" s="173"/>
      <c r="G38" s="120"/>
    </row>
    <row r="39" spans="1:10" s="112" customFormat="1" ht="18" customHeight="1" thickBot="1" x14ac:dyDescent="0.3">
      <c r="A39" s="185" t="s">
        <v>2463</v>
      </c>
      <c r="B39" s="186"/>
      <c r="C39" s="186"/>
      <c r="D39" s="186"/>
      <c r="E39" s="187"/>
      <c r="F39" s="120"/>
      <c r="G39" s="120"/>
      <c r="H39" s="120"/>
      <c r="I39" s="120"/>
      <c r="J39" s="120"/>
    </row>
    <row r="40" spans="1:10" s="112" customFormat="1" ht="18.75" customHeight="1" x14ac:dyDescent="0.25">
      <c r="A40" s="130" t="s">
        <v>15</v>
      </c>
      <c r="B40" s="147" t="s">
        <v>2408</v>
      </c>
      <c r="C40" s="130" t="s">
        <v>46</v>
      </c>
      <c r="D40" s="147" t="s">
        <v>2411</v>
      </c>
      <c r="E40" s="147" t="s">
        <v>2409</v>
      </c>
      <c r="F40" s="120"/>
      <c r="G40" s="120"/>
      <c r="H40" s="120"/>
      <c r="I40" s="120"/>
      <c r="J40" s="120"/>
    </row>
    <row r="41" spans="1:10" s="120" customFormat="1" ht="18" customHeight="1" x14ac:dyDescent="0.25">
      <c r="A41" s="134" t="str">
        <f>VLOOKUP(B41,'[1]LISTADO ATM'!$A$2:$C$922,3,0)</f>
        <v>DISTRITO NACIONAL</v>
      </c>
      <c r="B41" s="132">
        <v>563</v>
      </c>
      <c r="C41" s="134" t="str">
        <f>VLOOKUP(B41,'[1]LISTADO ATM'!$A$2:$B$922,2,0)</f>
        <v xml:space="preserve">ATM Base Aérea San Isidro </v>
      </c>
      <c r="D41" s="137" t="s">
        <v>2429</v>
      </c>
      <c r="E41" s="140">
        <v>3336009199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32">
        <v>147</v>
      </c>
      <c r="C42" s="134" t="str">
        <f>VLOOKUP(B42,'[1]LISTADO ATM'!$A$2:$B$922,2,0)</f>
        <v xml:space="preserve">ATM Kiosco Megacentro I </v>
      </c>
      <c r="D42" s="137" t="s">
        <v>2429</v>
      </c>
      <c r="E42" s="142">
        <v>3336009175</v>
      </c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993</v>
      </c>
      <c r="C43" s="134" t="str">
        <f>VLOOKUP(B43,'[1]LISTADO ATM'!$A$2:$B$922,2,0)</f>
        <v xml:space="preserve">ATM Centro Medico Integral II </v>
      </c>
      <c r="D43" s="137" t="s">
        <v>2429</v>
      </c>
      <c r="E43" s="142">
        <v>3336013917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354</v>
      </c>
      <c r="C44" s="134" t="str">
        <f>VLOOKUP(B44,'[1]LISTADO ATM'!$A$2:$B$922,2,0)</f>
        <v xml:space="preserve">ATM Oficina Núñez de Cáceres II </v>
      </c>
      <c r="D44" s="137" t="s">
        <v>2429</v>
      </c>
      <c r="E44" s="142">
        <v>3336014085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34" t="str">
        <f>VLOOKUP(B45,'[1]LISTADO ATM'!$A$2:$C$922,3,0)</f>
        <v>DISTRITO NACIONAL</v>
      </c>
      <c r="B45" s="132">
        <v>541</v>
      </c>
      <c r="C45" s="134" t="str">
        <f>VLOOKUP(B45,'[1]LISTADO ATM'!$A$2:$B$922,2,0)</f>
        <v xml:space="preserve">ATM Oficina Sambil II </v>
      </c>
      <c r="D45" s="137" t="s">
        <v>2429</v>
      </c>
      <c r="E45" s="142">
        <v>3336014120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34" t="str">
        <f>VLOOKUP(B46,'[1]LISTADO ATM'!$A$2:$C$922,3,0)</f>
        <v>SUR</v>
      </c>
      <c r="B46" s="132">
        <v>582</v>
      </c>
      <c r="C46" s="134" t="str">
        <f>VLOOKUP(B46,'[1]LISTADO ATM'!$A$2:$B$922,2,0)</f>
        <v>ATM Estación Sabana Yegua</v>
      </c>
      <c r="D46" s="137" t="s">
        <v>2429</v>
      </c>
      <c r="E46" s="142">
        <v>3336014170</v>
      </c>
    </row>
    <row r="47" spans="1:10" s="120" customFormat="1" ht="18" customHeight="1" x14ac:dyDescent="0.25">
      <c r="A47" s="134"/>
      <c r="B47" s="132"/>
      <c r="C47" s="134"/>
      <c r="D47" s="137"/>
      <c r="E47" s="142"/>
    </row>
    <row r="48" spans="1:10" s="120" customFormat="1" ht="18" customHeight="1" x14ac:dyDescent="0.25">
      <c r="A48" s="135"/>
      <c r="B48" s="136">
        <f>COUNT(B41:B46)</f>
        <v>6</v>
      </c>
      <c r="C48" s="159"/>
      <c r="D48" s="159"/>
      <c r="E48" s="159"/>
    </row>
    <row r="49" spans="1:5" s="120" customFormat="1" ht="18" customHeight="1" thickBot="1" x14ac:dyDescent="0.3">
      <c r="A49" s="171"/>
      <c r="B49" s="172"/>
      <c r="C49" s="172"/>
      <c r="D49" s="172"/>
      <c r="E49" s="173"/>
    </row>
    <row r="50" spans="1:5" s="120" customFormat="1" ht="18.75" thickBot="1" x14ac:dyDescent="0.3">
      <c r="A50" s="207" t="s">
        <v>2434</v>
      </c>
      <c r="B50" s="208"/>
      <c r="C50" s="208"/>
      <c r="D50" s="208"/>
      <c r="E50" s="209"/>
    </row>
    <row r="51" spans="1:5" s="120" customFormat="1" ht="18" customHeight="1" x14ac:dyDescent="0.25">
      <c r="A51" s="130" t="s">
        <v>15</v>
      </c>
      <c r="B51" s="130" t="s">
        <v>2408</v>
      </c>
      <c r="C51" s="130" t="s">
        <v>46</v>
      </c>
      <c r="D51" s="147" t="s">
        <v>2411</v>
      </c>
      <c r="E51" s="147" t="s">
        <v>2409</v>
      </c>
    </row>
    <row r="52" spans="1:5" s="121" customFormat="1" ht="18" customHeight="1" x14ac:dyDescent="0.25"/>
    <row r="53" spans="1:5" s="146" customFormat="1" ht="18" customHeight="1" x14ac:dyDescent="0.25">
      <c r="A53" s="134" t="str">
        <f>VLOOKUP(B53,'[1]LISTADO ATM'!$A$2:$C$922,3,0)</f>
        <v>DISTRITO NACIONAL</v>
      </c>
      <c r="B53" s="132">
        <v>515</v>
      </c>
      <c r="C53" s="134" t="str">
        <f>VLOOKUP(B53,'[1]LISTADO ATM'!$A$2:$B$922,2,0)</f>
        <v xml:space="preserve">ATM Oficina Agora Mall I </v>
      </c>
      <c r="D53" s="134" t="s">
        <v>2469</v>
      </c>
      <c r="E53" s="142">
        <v>3336014341</v>
      </c>
    </row>
    <row r="54" spans="1:5" s="121" customFormat="1" ht="18" customHeight="1" thickBot="1" x14ac:dyDescent="0.3">
      <c r="A54" s="141" t="s">
        <v>2462</v>
      </c>
      <c r="B54" s="131">
        <f>COUNTA(B52:B53)</f>
        <v>1</v>
      </c>
      <c r="C54" s="168"/>
      <c r="D54" s="169"/>
      <c r="E54" s="170"/>
    </row>
    <row r="55" spans="1:5" s="121" customFormat="1" ht="18" customHeight="1" thickBot="1" x14ac:dyDescent="0.3">
      <c r="A55" s="171"/>
      <c r="B55" s="172"/>
      <c r="C55" s="172"/>
      <c r="D55" s="172"/>
      <c r="E55" s="173"/>
    </row>
    <row r="56" spans="1:5" s="121" customFormat="1" ht="18" customHeight="1" thickBot="1" x14ac:dyDescent="0.3">
      <c r="A56" s="174" t="s">
        <v>2580</v>
      </c>
      <c r="B56" s="175"/>
      <c r="C56" s="175"/>
      <c r="D56" s="175"/>
      <c r="E56" s="176"/>
    </row>
    <row r="57" spans="1:5" s="121" customFormat="1" ht="18" customHeight="1" x14ac:dyDescent="0.25">
      <c r="A57" s="130" t="s">
        <v>15</v>
      </c>
      <c r="B57" s="130" t="s">
        <v>2408</v>
      </c>
      <c r="C57" s="130" t="s">
        <v>46</v>
      </c>
      <c r="D57" s="147" t="s">
        <v>2411</v>
      </c>
      <c r="E57" s="147" t="s">
        <v>2409</v>
      </c>
    </row>
    <row r="58" spans="1:5" s="121" customFormat="1" ht="18" customHeight="1" x14ac:dyDescent="0.25">
      <c r="A58" s="128" t="str">
        <f>VLOOKUP(B58,'[1]LISTADO ATM'!$A$2:$C$922,3,0)</f>
        <v>DISTRITO NACIONAL</v>
      </c>
      <c r="B58" s="132">
        <v>113</v>
      </c>
      <c r="C58" s="128" t="str">
        <f>VLOOKUP(B58,'[1]LISTADO ATM'!$A$2:$B$822,2,0)</f>
        <v xml:space="preserve">ATM Autoservicio Atalaya del Mar </v>
      </c>
      <c r="D58" s="145" t="s">
        <v>2618</v>
      </c>
      <c r="E58" s="142">
        <v>3336009158</v>
      </c>
    </row>
    <row r="59" spans="1:5" s="120" customFormat="1" ht="18.75" customHeight="1" x14ac:dyDescent="0.25">
      <c r="A59" s="128" t="str">
        <f>VLOOKUP(B59,'[1]LISTADO ATM'!$A$2:$C$922,3,0)</f>
        <v>DISTRITO NACIONAL</v>
      </c>
      <c r="B59" s="132">
        <v>514</v>
      </c>
      <c r="C59" s="128" t="str">
        <f>VLOOKUP(B59,'[1]LISTADO ATM'!$A$2:$B$822,2,0)</f>
        <v>ATM Autoservicio Charles de Gaulle</v>
      </c>
      <c r="D59" s="145" t="s">
        <v>2618</v>
      </c>
      <c r="E59" s="142">
        <v>3336012412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240</v>
      </c>
      <c r="C60" s="128" t="str">
        <f>VLOOKUP(B60,'[1]LISTADO ATM'!$A$2:$B$822,2,0)</f>
        <v xml:space="preserve">ATM Oficina Carrefour I </v>
      </c>
      <c r="D60" s="138" t="s">
        <v>2545</v>
      </c>
      <c r="E60" s="142">
        <v>3336012434</v>
      </c>
    </row>
    <row r="61" spans="1:5" s="121" customFormat="1" ht="18" customHeight="1" x14ac:dyDescent="0.25">
      <c r="A61" s="128" t="str">
        <f>VLOOKUP(B61,'[1]LISTADO ATM'!$A$2:$C$922,3,0)</f>
        <v>NORTE</v>
      </c>
      <c r="B61" s="132">
        <v>8</v>
      </c>
      <c r="C61" s="128" t="str">
        <f>VLOOKUP(B61,'[1]LISTADO ATM'!$A$2:$B$822,2,0)</f>
        <v>ATM Autoservicio Yaque</v>
      </c>
      <c r="D61" s="145" t="s">
        <v>2618</v>
      </c>
      <c r="E61" s="142">
        <v>3336012583</v>
      </c>
    </row>
    <row r="62" spans="1:5" s="121" customFormat="1" ht="18" customHeight="1" x14ac:dyDescent="0.25">
      <c r="A62" s="128" t="str">
        <f>VLOOKUP(B62,'[1]LISTADO ATM'!$A$2:$C$922,3,0)</f>
        <v>DISTRITO NACIONAL</v>
      </c>
      <c r="B62" s="132">
        <v>983</v>
      </c>
      <c r="C62" s="128" t="str">
        <f>VLOOKUP(B62,'[1]LISTADO ATM'!$A$2:$B$822,2,0)</f>
        <v xml:space="preserve">ATM Bravo República de Colombia </v>
      </c>
      <c r="D62" s="138" t="s">
        <v>2545</v>
      </c>
      <c r="E62" s="142">
        <v>3336012296</v>
      </c>
    </row>
    <row r="63" spans="1:5" s="121" customFormat="1" ht="18" customHeight="1" x14ac:dyDescent="0.25">
      <c r="A63" s="128" t="str">
        <f>VLOOKUP(B63,'[1]LISTADO ATM'!$A$2:$C$922,3,0)</f>
        <v>ESTE</v>
      </c>
      <c r="B63" s="132">
        <v>158</v>
      </c>
      <c r="C63" s="128" t="str">
        <f>VLOOKUP(B63,'[1]LISTADO ATM'!$A$2:$B$822,2,0)</f>
        <v xml:space="preserve">ATM Oficina Romana Norte </v>
      </c>
      <c r="D63" s="145" t="s">
        <v>2618</v>
      </c>
      <c r="E63" s="142">
        <v>3336013985</v>
      </c>
    </row>
    <row r="64" spans="1:5" s="121" customFormat="1" ht="18" customHeight="1" x14ac:dyDescent="0.25">
      <c r="A64" s="128" t="str">
        <f>VLOOKUP(B64,'[1]LISTADO ATM'!$A$2:$C$922,3,0)</f>
        <v>NORTE</v>
      </c>
      <c r="B64" s="132">
        <v>956</v>
      </c>
      <c r="C64" s="128" t="str">
        <f>VLOOKUP(B64,'[1]LISTADO ATM'!$A$2:$B$822,2,0)</f>
        <v xml:space="preserve">ATM Autoservicio El Jaya (SFM) </v>
      </c>
      <c r="D64" s="145" t="s">
        <v>2618</v>
      </c>
      <c r="E64" s="142">
        <v>3336014102</v>
      </c>
    </row>
    <row r="65" spans="1:5" s="121" customFormat="1" ht="18" customHeight="1" thickBot="1" x14ac:dyDescent="0.3">
      <c r="A65" s="141" t="s">
        <v>2462</v>
      </c>
      <c r="B65" s="131">
        <f>COUNT(B58:B64)</f>
        <v>7</v>
      </c>
      <c r="C65" s="168"/>
      <c r="D65" s="169"/>
      <c r="E65" s="170"/>
    </row>
    <row r="66" spans="1:5" s="121" customFormat="1" ht="18" customHeight="1" thickBot="1" x14ac:dyDescent="0.3">
      <c r="A66" s="171"/>
      <c r="B66" s="172"/>
      <c r="C66" s="177"/>
      <c r="D66" s="177"/>
      <c r="E66" s="178"/>
    </row>
    <row r="67" spans="1:5" s="121" customFormat="1" ht="18" customHeight="1" thickBot="1" x14ac:dyDescent="0.3">
      <c r="A67" s="181" t="s">
        <v>2464</v>
      </c>
      <c r="B67" s="182"/>
      <c r="C67" s="179"/>
      <c r="D67" s="179"/>
      <c r="E67" s="180"/>
    </row>
    <row r="68" spans="1:5" s="121" customFormat="1" ht="18" customHeight="1" thickBot="1" x14ac:dyDescent="0.3">
      <c r="A68" s="183">
        <f>+B48+B54+B65</f>
        <v>14</v>
      </c>
      <c r="B68" s="184"/>
      <c r="C68" s="179"/>
      <c r="D68" s="179"/>
      <c r="E68" s="180"/>
    </row>
    <row r="69" spans="1:5" s="121" customFormat="1" ht="18" customHeight="1" thickBot="1" x14ac:dyDescent="0.3">
      <c r="A69" s="190"/>
      <c r="B69" s="191"/>
      <c r="C69" s="172"/>
      <c r="D69" s="172"/>
      <c r="E69" s="173"/>
    </row>
    <row r="70" spans="1:5" s="121" customFormat="1" ht="18" customHeight="1" thickBot="1" x14ac:dyDescent="0.3">
      <c r="A70" s="185" t="s">
        <v>2465</v>
      </c>
      <c r="B70" s="186"/>
      <c r="C70" s="186"/>
      <c r="D70" s="186"/>
      <c r="E70" s="187"/>
    </row>
    <row r="71" spans="1:5" s="121" customFormat="1" ht="18" customHeight="1" x14ac:dyDescent="0.25">
      <c r="A71" s="130" t="s">
        <v>15</v>
      </c>
      <c r="B71" s="130" t="s">
        <v>2408</v>
      </c>
      <c r="C71" s="130" t="s">
        <v>46</v>
      </c>
      <c r="D71" s="166" t="s">
        <v>2411</v>
      </c>
      <c r="E71" s="167"/>
    </row>
    <row r="72" spans="1:5" s="120" customFormat="1" ht="18.75" customHeight="1" x14ac:dyDescent="0.25">
      <c r="A72" s="128" t="str">
        <f>VLOOKUP(B72,'[1]LISTADO ATM'!$A$2:$C$922,3,0)</f>
        <v>DISTRITO NACIONAL</v>
      </c>
      <c r="B72" s="132">
        <v>784</v>
      </c>
      <c r="C72" s="128" t="str">
        <f>VLOOKUP(B72,'[1]LISTADO ATM'!$A$2:$B$822,2,0)</f>
        <v xml:space="preserve">ATM Tribunal Superior Electoral </v>
      </c>
      <c r="D72" s="188" t="s">
        <v>2582</v>
      </c>
      <c r="E72" s="189"/>
    </row>
    <row r="73" spans="1:5" s="120" customFormat="1" ht="18.75" customHeight="1" x14ac:dyDescent="0.25">
      <c r="A73" s="128" t="str">
        <f>VLOOKUP(B73,'[1]LISTADO ATM'!$A$2:$C$922,3,0)</f>
        <v>NORTE</v>
      </c>
      <c r="B73" s="132">
        <v>372</v>
      </c>
      <c r="C73" s="128" t="str">
        <f>VLOOKUP(B73,'[1]LISTADO ATM'!$A$2:$B$822,2,0)</f>
        <v>ATM Oficina Sánchez II</v>
      </c>
      <c r="D73" s="188" t="s">
        <v>2582</v>
      </c>
      <c r="E73" s="189"/>
    </row>
    <row r="74" spans="1:5" s="112" customFormat="1" ht="18.75" customHeight="1" x14ac:dyDescent="0.25">
      <c r="A74" s="128" t="str">
        <f>VLOOKUP(B74,'[1]LISTADO ATM'!$A$2:$C$922,3,0)</f>
        <v>DISTRITO NACIONAL</v>
      </c>
      <c r="B74" s="132">
        <v>160</v>
      </c>
      <c r="C74" s="128" t="str">
        <f>VLOOKUP(B74,'[1]LISTADO ATM'!$A$2:$B$822,2,0)</f>
        <v xml:space="preserve">ATM Oficina Herrera </v>
      </c>
      <c r="D74" s="188" t="s">
        <v>2698</v>
      </c>
      <c r="E74" s="189"/>
    </row>
    <row r="75" spans="1:5" s="112" customFormat="1" ht="18" customHeight="1" thickBot="1" x14ac:dyDescent="0.3">
      <c r="A75" s="141" t="s">
        <v>2462</v>
      </c>
      <c r="B75" s="131">
        <f>COUNT(B72:B74)</f>
        <v>3</v>
      </c>
      <c r="C75" s="168"/>
      <c r="D75" s="169"/>
      <c r="E75" s="170"/>
    </row>
    <row r="76" spans="1:5" s="112" customFormat="1" ht="18" customHeight="1" x14ac:dyDescent="0.25"/>
    <row r="77" spans="1:5" s="120" customFormat="1" ht="18.75" customHeight="1" x14ac:dyDescent="0.25"/>
    <row r="78" spans="1:5" s="121" customFormat="1" ht="18.75" customHeight="1" x14ac:dyDescent="0.25"/>
    <row r="79" spans="1:5" s="121" customFormat="1" ht="18.75" customHeight="1" x14ac:dyDescent="0.25"/>
    <row r="80" spans="1:5" s="121" customFormat="1" ht="18.75" customHeight="1" x14ac:dyDescent="0.25"/>
    <row r="81" spans="1:5" s="112" customFormat="1" ht="18" customHeight="1" x14ac:dyDescent="0.25"/>
    <row r="82" spans="1:5" s="121" customFormat="1" ht="18" customHeight="1" x14ac:dyDescent="0.25"/>
    <row r="83" spans="1:5" ht="18" customHeight="1" x14ac:dyDescent="0.25">
      <c r="A83" s="81"/>
      <c r="B83" s="81"/>
      <c r="C83" s="81"/>
      <c r="D83" s="81"/>
      <c r="E83" s="81"/>
    </row>
    <row r="84" spans="1:5" ht="18.75" customHeight="1" x14ac:dyDescent="0.25">
      <c r="A84" s="81"/>
      <c r="B84" s="81"/>
      <c r="C84" s="81"/>
      <c r="D84" s="81"/>
      <c r="E84" s="81"/>
    </row>
    <row r="85" spans="1:5" ht="18.75" customHeight="1" x14ac:dyDescent="0.25">
      <c r="A85" s="81"/>
      <c r="B85" s="81"/>
      <c r="C85" s="81"/>
      <c r="D85" s="81"/>
      <c r="E85" s="81"/>
    </row>
    <row r="86" spans="1:5" ht="18.75" customHeight="1" x14ac:dyDescent="0.25">
      <c r="A86" s="81"/>
      <c r="B86" s="81"/>
      <c r="C86" s="81"/>
      <c r="D86" s="81"/>
      <c r="E86" s="81"/>
    </row>
    <row r="87" spans="1:5" ht="18" customHeight="1" x14ac:dyDescent="0.25">
      <c r="A87" s="81"/>
      <c r="B87" s="81"/>
      <c r="C87" s="81"/>
      <c r="D87" s="81"/>
      <c r="E87" s="81"/>
    </row>
    <row r="88" spans="1:5" ht="18.75" customHeight="1" x14ac:dyDescent="0.25">
      <c r="A88" s="81"/>
      <c r="B88" s="81"/>
      <c r="C88" s="81"/>
      <c r="D88" s="81"/>
      <c r="E88" s="81"/>
    </row>
    <row r="89" spans="1:5" x14ac:dyDescent="0.25">
      <c r="A89" s="81"/>
      <c r="B89" s="81"/>
      <c r="C89" s="81"/>
      <c r="D89" s="81"/>
      <c r="E89" s="81"/>
    </row>
    <row r="90" spans="1:5" ht="18.75" customHeight="1" x14ac:dyDescent="0.25">
      <c r="A90" s="81"/>
      <c r="B90" s="81"/>
      <c r="C90" s="81"/>
      <c r="D90" s="81"/>
      <c r="E90" s="81"/>
    </row>
    <row r="91" spans="1:5" ht="18.75" customHeight="1" x14ac:dyDescent="0.25">
      <c r="A91" s="81"/>
      <c r="B91" s="81"/>
      <c r="C91" s="81"/>
      <c r="D91" s="81"/>
      <c r="E91" s="81"/>
    </row>
    <row r="92" spans="1:5" ht="18.75" customHeight="1" x14ac:dyDescent="0.25">
      <c r="A92" s="81"/>
      <c r="B92" s="81"/>
      <c r="C92" s="81"/>
      <c r="D92" s="81"/>
      <c r="E92" s="81"/>
    </row>
    <row r="93" spans="1:5" ht="18.75" customHeight="1" x14ac:dyDescent="0.25">
      <c r="A93" s="81"/>
      <c r="B93" s="81"/>
      <c r="C93" s="81"/>
      <c r="D93" s="81"/>
      <c r="E93" s="81"/>
    </row>
    <row r="94" spans="1:5" ht="18.75" customHeight="1" x14ac:dyDescent="0.25">
      <c r="A94" s="81"/>
      <c r="B94" s="81"/>
      <c r="C94" s="81"/>
      <c r="D94" s="81"/>
      <c r="E94" s="81"/>
    </row>
    <row r="95" spans="1:5" x14ac:dyDescent="0.25">
      <c r="A95" s="81"/>
      <c r="B95" s="81"/>
      <c r="C95" s="81"/>
      <c r="D95" s="81"/>
      <c r="E95" s="81"/>
    </row>
    <row r="96" spans="1:5" ht="18.75" customHeight="1" x14ac:dyDescent="0.25">
      <c r="A96" s="81"/>
      <c r="B96" s="81"/>
      <c r="C96" s="81"/>
      <c r="D96" s="81"/>
      <c r="E96" s="81"/>
    </row>
    <row r="97" spans="1:5" ht="18" customHeight="1" x14ac:dyDescent="0.25">
      <c r="A97" s="81"/>
      <c r="B97" s="81"/>
      <c r="C97" s="81"/>
      <c r="D97" s="81"/>
      <c r="E97" s="81"/>
    </row>
    <row r="98" spans="1:5" x14ac:dyDescent="0.25">
      <c r="A98" s="81"/>
      <c r="B98" s="81"/>
      <c r="C98" s="81"/>
      <c r="D98" s="81"/>
      <c r="E98" s="81"/>
    </row>
    <row r="99" spans="1:5" x14ac:dyDescent="0.25">
      <c r="A99" s="81"/>
      <c r="B99" s="81"/>
      <c r="C99" s="81"/>
      <c r="D99" s="81"/>
      <c r="E99" s="81"/>
    </row>
    <row r="100" spans="1:5" ht="18.75" customHeight="1" x14ac:dyDescent="0.25">
      <c r="A100" s="81"/>
      <c r="B100" s="81"/>
      <c r="C100" s="81"/>
      <c r="D100" s="81"/>
      <c r="E100" s="81"/>
    </row>
    <row r="101" spans="1:5" ht="18.75" customHeight="1" x14ac:dyDescent="0.25">
      <c r="A101" s="81"/>
      <c r="B101" s="81"/>
      <c r="C101" s="81"/>
      <c r="D101" s="81"/>
      <c r="E101" s="81"/>
    </row>
    <row r="102" spans="1:5" ht="18.75" customHeight="1" x14ac:dyDescent="0.25">
      <c r="A102" s="81"/>
      <c r="B102" s="81"/>
      <c r="C102" s="81"/>
      <c r="D102" s="81"/>
      <c r="E102" s="81"/>
    </row>
    <row r="103" spans="1:5" x14ac:dyDescent="0.25">
      <c r="A103" s="81"/>
      <c r="B103" s="81"/>
      <c r="C103" s="81"/>
      <c r="D103" s="81"/>
      <c r="E103" s="81"/>
    </row>
    <row r="104" spans="1:5" ht="18.75" customHeight="1" x14ac:dyDescent="0.25">
      <c r="A104" s="81"/>
      <c r="B104" s="81"/>
      <c r="C104" s="81"/>
      <c r="D104" s="81"/>
      <c r="E104" s="81"/>
    </row>
    <row r="105" spans="1:5" x14ac:dyDescent="0.25">
      <c r="A105" s="81"/>
      <c r="B105" s="81"/>
      <c r="C105" s="81"/>
      <c r="D105" s="81"/>
      <c r="E105" s="81"/>
    </row>
    <row r="106" spans="1:5" x14ac:dyDescent="0.25">
      <c r="A106" s="81"/>
      <c r="B106" s="81"/>
      <c r="C106" s="81"/>
      <c r="D106" s="81"/>
      <c r="E106" s="81"/>
    </row>
    <row r="107" spans="1:5" x14ac:dyDescent="0.25">
      <c r="A107" s="81"/>
      <c r="B107" s="81"/>
      <c r="C107" s="81"/>
      <c r="D107" s="81"/>
      <c r="E107" s="81"/>
    </row>
    <row r="108" spans="1:5" x14ac:dyDescent="0.25">
      <c r="A108" s="81"/>
      <c r="B108" s="81"/>
      <c r="C108" s="81"/>
      <c r="D108" s="81"/>
      <c r="E108" s="81"/>
    </row>
    <row r="109" spans="1:5" x14ac:dyDescent="0.25">
      <c r="A109" s="81"/>
      <c r="B109" s="81"/>
      <c r="C109" s="81"/>
      <c r="D109" s="81"/>
      <c r="E109" s="81"/>
    </row>
    <row r="110" spans="1:5" x14ac:dyDescent="0.25">
      <c r="A110" s="81"/>
      <c r="B110" s="81"/>
      <c r="C110" s="81"/>
      <c r="D110" s="81"/>
      <c r="E110" s="81"/>
    </row>
    <row r="111" spans="1:5" x14ac:dyDescent="0.25">
      <c r="A111" s="81"/>
      <c r="B111" s="81"/>
      <c r="C111" s="81"/>
      <c r="D111" s="81"/>
      <c r="E111" s="81"/>
    </row>
    <row r="112" spans="1:5" x14ac:dyDescent="0.25">
      <c r="A112" s="81"/>
      <c r="B112" s="81"/>
      <c r="C112" s="81"/>
      <c r="D112" s="81"/>
      <c r="E112" s="81"/>
    </row>
    <row r="113" spans="1:5" x14ac:dyDescent="0.25">
      <c r="A113" s="81"/>
      <c r="B113" s="81"/>
      <c r="C113" s="81"/>
      <c r="D113" s="81"/>
      <c r="E113" s="81"/>
    </row>
    <row r="114" spans="1:5" x14ac:dyDescent="0.25">
      <c r="A114" s="81"/>
      <c r="B114" s="81"/>
      <c r="C114" s="81"/>
      <c r="D114" s="81"/>
      <c r="E114" s="81"/>
    </row>
    <row r="115" spans="1:5" x14ac:dyDescent="0.25">
      <c r="A115" s="81"/>
      <c r="B115" s="81"/>
      <c r="C115" s="81"/>
      <c r="D115" s="81"/>
      <c r="E115" s="81"/>
    </row>
    <row r="116" spans="1:5" x14ac:dyDescent="0.25">
      <c r="A116" s="81"/>
      <c r="B116" s="81"/>
      <c r="C116" s="81"/>
      <c r="D116" s="81"/>
      <c r="E116" s="81"/>
    </row>
    <row r="117" spans="1:5" x14ac:dyDescent="0.25">
      <c r="A117" s="81"/>
      <c r="B117" s="81"/>
      <c r="C117" s="81"/>
      <c r="D117" s="81"/>
      <c r="E117" s="81"/>
    </row>
    <row r="118" spans="1:5" x14ac:dyDescent="0.25">
      <c r="A118" s="81"/>
      <c r="B118" s="81"/>
      <c r="C118" s="81"/>
      <c r="D118" s="81"/>
      <c r="E118" s="81"/>
    </row>
    <row r="119" spans="1:5" x14ac:dyDescent="0.25">
      <c r="A119" s="81"/>
      <c r="B119" s="81"/>
      <c r="C119" s="81"/>
      <c r="D119" s="81"/>
      <c r="E119" s="81"/>
    </row>
    <row r="120" spans="1:5" x14ac:dyDescent="0.25">
      <c r="A120" s="81"/>
      <c r="B120" s="81"/>
      <c r="C120" s="81"/>
      <c r="D120" s="81"/>
      <c r="E120" s="81"/>
    </row>
    <row r="121" spans="1:5" x14ac:dyDescent="0.25">
      <c r="A121" s="81"/>
      <c r="B121" s="81"/>
      <c r="C121" s="81"/>
      <c r="D121" s="81"/>
      <c r="E121" s="81"/>
    </row>
    <row r="122" spans="1:5" x14ac:dyDescent="0.25">
      <c r="A122" s="81"/>
      <c r="B122" s="81"/>
      <c r="C122" s="81"/>
      <c r="D122" s="81"/>
      <c r="E122" s="8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81"/>
      <c r="B125" s="81"/>
      <c r="C125" s="81"/>
      <c r="D125" s="81"/>
      <c r="E125" s="81"/>
    </row>
    <row r="126" spans="1:5" x14ac:dyDescent="0.25">
      <c r="A126" s="81"/>
      <c r="B126" s="81"/>
      <c r="C126" s="81"/>
      <c r="D126" s="81"/>
      <c r="E126" s="81"/>
    </row>
    <row r="127" spans="1:5" x14ac:dyDescent="0.25">
      <c r="A127" s="81"/>
      <c r="B127" s="81"/>
      <c r="C127" s="81"/>
      <c r="D127" s="81"/>
      <c r="E127" s="81"/>
    </row>
    <row r="128" spans="1:5" x14ac:dyDescent="0.25">
      <c r="A128" s="81"/>
      <c r="B128" s="81"/>
      <c r="C128" s="81"/>
      <c r="D128" s="81"/>
      <c r="E128" s="81"/>
    </row>
    <row r="129" spans="1:5" x14ac:dyDescent="0.25">
      <c r="A129" s="81"/>
      <c r="B129" s="81"/>
      <c r="C129" s="81"/>
      <c r="D129" s="81"/>
      <c r="E129" s="81"/>
    </row>
    <row r="130" spans="1:5" x14ac:dyDescent="0.25">
      <c r="A130" s="81"/>
      <c r="B130" s="81"/>
      <c r="C130" s="81"/>
      <c r="D130" s="81"/>
      <c r="E130" s="81"/>
    </row>
    <row r="131" spans="1:5" x14ac:dyDescent="0.25">
      <c r="A131" s="81"/>
      <c r="B131" s="81"/>
      <c r="C131" s="81"/>
      <c r="D131" s="81"/>
      <c r="E131" s="81"/>
    </row>
    <row r="132" spans="1:5" x14ac:dyDescent="0.25">
      <c r="A132" s="81"/>
      <c r="B132" s="81"/>
      <c r="C132" s="81"/>
      <c r="D132" s="81"/>
      <c r="E132" s="81"/>
    </row>
    <row r="133" spans="1:5" x14ac:dyDescent="0.25">
      <c r="A133" s="81"/>
      <c r="B133" s="81"/>
      <c r="C133" s="81"/>
      <c r="D133" s="81"/>
      <c r="E133" s="81"/>
    </row>
    <row r="134" spans="1:5" x14ac:dyDescent="0.25">
      <c r="A134" s="81"/>
      <c r="B134" s="81"/>
      <c r="C134" s="81"/>
      <c r="D134" s="81"/>
      <c r="E134" s="81"/>
    </row>
    <row r="135" spans="1:5" x14ac:dyDescent="0.25">
      <c r="A135" s="81"/>
      <c r="B135" s="81"/>
      <c r="C135" s="81"/>
      <c r="D135" s="81"/>
      <c r="E135" s="81"/>
    </row>
    <row r="136" spans="1:5" x14ac:dyDescent="0.25">
      <c r="A136" s="81"/>
      <c r="B136" s="81"/>
      <c r="C136" s="81"/>
      <c r="D136" s="81"/>
      <c r="E136" s="81"/>
    </row>
    <row r="137" spans="1:5" x14ac:dyDescent="0.25">
      <c r="A137" s="81"/>
      <c r="B137" s="81"/>
      <c r="C137" s="81"/>
      <c r="D137" s="81"/>
      <c r="E137" s="81"/>
    </row>
    <row r="138" spans="1:5" x14ac:dyDescent="0.25">
      <c r="A138" s="81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81"/>
      <c r="B141" s="81"/>
      <c r="C141" s="81"/>
      <c r="D141" s="81"/>
      <c r="E141" s="81"/>
    </row>
    <row r="142" spans="1:5" x14ac:dyDescent="0.25">
      <c r="A142" s="81"/>
      <c r="B142" s="81"/>
      <c r="C142" s="81"/>
      <c r="D142" s="81"/>
      <c r="E142" s="81"/>
    </row>
    <row r="143" spans="1:5" x14ac:dyDescent="0.25">
      <c r="A143" s="81"/>
      <c r="B143" s="81"/>
      <c r="C143" s="81"/>
      <c r="D143" s="81"/>
      <c r="E143" s="81"/>
    </row>
    <row r="144" spans="1:5" x14ac:dyDescent="0.25">
      <c r="A144" s="81"/>
      <c r="B144" s="81"/>
      <c r="C144" s="81"/>
      <c r="D144" s="81"/>
      <c r="E144" s="81"/>
    </row>
    <row r="145" spans="1:5" x14ac:dyDescent="0.25">
      <c r="A145" s="81"/>
      <c r="B145" s="81"/>
      <c r="C145" s="81"/>
      <c r="D145" s="81"/>
      <c r="E145" s="81"/>
    </row>
    <row r="146" spans="1:5" x14ac:dyDescent="0.25">
      <c r="A146" s="81"/>
      <c r="B146" s="81"/>
      <c r="C146" s="81"/>
      <c r="D146" s="81"/>
      <c r="E146" s="81"/>
    </row>
    <row r="147" spans="1:5" x14ac:dyDescent="0.25">
      <c r="A147" s="81"/>
      <c r="B147" s="81"/>
      <c r="C147" s="81"/>
      <c r="D147" s="81"/>
      <c r="E147" s="81"/>
    </row>
    <row r="148" spans="1:5" x14ac:dyDescent="0.25">
      <c r="A148" s="81"/>
      <c r="B148" s="81"/>
      <c r="C148" s="81"/>
      <c r="D148" s="81"/>
      <c r="E148" s="81"/>
    </row>
    <row r="149" spans="1:5" x14ac:dyDescent="0.25">
      <c r="A149" s="81"/>
      <c r="B149" s="81"/>
      <c r="C149" s="81"/>
      <c r="D149" s="81"/>
      <c r="E149" s="81"/>
    </row>
    <row r="150" spans="1:5" x14ac:dyDescent="0.25">
      <c r="A150" s="81"/>
      <c r="B150" s="81"/>
      <c r="C150" s="81"/>
      <c r="D150" s="81"/>
      <c r="E150" s="81"/>
    </row>
    <row r="151" spans="1:5" x14ac:dyDescent="0.25">
      <c r="A151" s="81"/>
      <c r="B151" s="81"/>
      <c r="C151" s="81"/>
      <c r="D151" s="81"/>
      <c r="E151" s="81"/>
    </row>
    <row r="152" spans="1:5" x14ac:dyDescent="0.25">
      <c r="A152" s="81"/>
      <c r="B152" s="81"/>
      <c r="C152" s="81"/>
      <c r="D152" s="81"/>
      <c r="E152" s="81"/>
    </row>
    <row r="153" spans="1:5" x14ac:dyDescent="0.25">
      <c r="A153" s="81"/>
      <c r="B153" s="81"/>
      <c r="C153" s="81"/>
      <c r="D153" s="81"/>
      <c r="E153" s="81"/>
    </row>
    <row r="154" spans="1:5" x14ac:dyDescent="0.25">
      <c r="A154" s="81"/>
      <c r="B154" s="81"/>
      <c r="C154" s="81"/>
      <c r="D154" s="81"/>
      <c r="E154" s="81"/>
    </row>
    <row r="155" spans="1:5" x14ac:dyDescent="0.25">
      <c r="A155" s="81"/>
      <c r="B155" s="81"/>
      <c r="C155" s="81"/>
      <c r="D155" s="81"/>
      <c r="E155" s="81"/>
    </row>
    <row r="156" spans="1:5" x14ac:dyDescent="0.25">
      <c r="A156" s="81"/>
      <c r="B156" s="81"/>
      <c r="C156" s="81"/>
      <c r="D156" s="81"/>
      <c r="E156" s="81"/>
    </row>
    <row r="157" spans="1:5" x14ac:dyDescent="0.25">
      <c r="A157" s="81"/>
      <c r="B157" s="81"/>
      <c r="C157" s="81"/>
      <c r="D157" s="81"/>
      <c r="E157" s="81"/>
    </row>
    <row r="158" spans="1:5" x14ac:dyDescent="0.25">
      <c r="A158" s="81"/>
      <c r="B158" s="81"/>
      <c r="C158" s="81"/>
      <c r="D158" s="81"/>
      <c r="E158" s="81"/>
    </row>
    <row r="159" spans="1:5" x14ac:dyDescent="0.25">
      <c r="A159" s="81"/>
      <c r="B159" s="81"/>
      <c r="C159" s="81"/>
      <c r="D159" s="81"/>
      <c r="E159" s="81"/>
    </row>
    <row r="160" spans="1:5" x14ac:dyDescent="0.25">
      <c r="A160" s="81"/>
      <c r="B160" s="81"/>
      <c r="C160" s="81"/>
      <c r="D160" s="81"/>
      <c r="E160" s="81"/>
    </row>
    <row r="161" spans="1:5" x14ac:dyDescent="0.25">
      <c r="A161" s="81"/>
      <c r="B161" s="81"/>
      <c r="C161" s="81"/>
      <c r="D161" s="81"/>
      <c r="E161" s="81"/>
    </row>
    <row r="162" spans="1:5" x14ac:dyDescent="0.25">
      <c r="A162" s="81"/>
      <c r="B162" s="81"/>
      <c r="C162" s="81"/>
      <c r="D162" s="81"/>
      <c r="E162" s="81"/>
    </row>
    <row r="163" spans="1:5" x14ac:dyDescent="0.25">
      <c r="A163" s="81"/>
      <c r="B163" s="81"/>
      <c r="C163" s="81"/>
      <c r="D163" s="81"/>
      <c r="E163" s="81"/>
    </row>
    <row r="164" spans="1:5" x14ac:dyDescent="0.25">
      <c r="A164" s="81"/>
      <c r="B164" s="81"/>
      <c r="C164" s="81"/>
      <c r="D164" s="81"/>
      <c r="E164" s="81"/>
    </row>
    <row r="165" spans="1:5" x14ac:dyDescent="0.25">
      <c r="A165" s="81"/>
      <c r="B165" s="81"/>
      <c r="C165" s="81"/>
      <c r="D165" s="81"/>
      <c r="E165" s="81"/>
    </row>
    <row r="166" spans="1:5" x14ac:dyDescent="0.25">
      <c r="A166" s="81"/>
      <c r="B166" s="81"/>
      <c r="C166" s="81"/>
      <c r="D166" s="81"/>
      <c r="E166" s="81"/>
    </row>
    <row r="167" spans="1:5" x14ac:dyDescent="0.25">
      <c r="A167" s="81"/>
      <c r="B167" s="81"/>
      <c r="C167" s="81"/>
      <c r="D167" s="81"/>
      <c r="E167" s="81"/>
    </row>
    <row r="168" spans="1:5" x14ac:dyDescent="0.25">
      <c r="A168" s="81"/>
      <c r="B168" s="81"/>
      <c r="C168" s="81"/>
      <c r="D168" s="81"/>
      <c r="E168" s="81"/>
    </row>
    <row r="169" spans="1:5" x14ac:dyDescent="0.25">
      <c r="A169" s="81"/>
      <c r="B169" s="81"/>
      <c r="C169" s="81"/>
      <c r="D169" s="81"/>
      <c r="E169" s="81"/>
    </row>
    <row r="170" spans="1:5" x14ac:dyDescent="0.25">
      <c r="A170" s="81"/>
      <c r="B170" s="81"/>
      <c r="C170" s="81"/>
      <c r="D170" s="81"/>
      <c r="E170" s="81"/>
    </row>
    <row r="171" spans="1:5" x14ac:dyDescent="0.25">
      <c r="A171" s="81"/>
      <c r="B171" s="81"/>
      <c r="C171" s="81"/>
      <c r="D171" s="81"/>
      <c r="E171" s="81"/>
    </row>
    <row r="172" spans="1:5" x14ac:dyDescent="0.25">
      <c r="A172" s="81"/>
      <c r="B172" s="81"/>
      <c r="C172" s="81"/>
      <c r="D172" s="81"/>
      <c r="E172" s="81"/>
    </row>
    <row r="173" spans="1:5" x14ac:dyDescent="0.25">
      <c r="A173" s="81"/>
      <c r="B173" s="81"/>
      <c r="C173" s="81"/>
      <c r="D173" s="81"/>
      <c r="E173" s="81"/>
    </row>
    <row r="174" spans="1:5" x14ac:dyDescent="0.25">
      <c r="A174" s="81"/>
      <c r="B174" s="81"/>
      <c r="C174" s="81"/>
      <c r="D174" s="81"/>
      <c r="E174" s="81"/>
    </row>
    <row r="175" spans="1:5" x14ac:dyDescent="0.25">
      <c r="A175" s="81"/>
      <c r="B175" s="81"/>
      <c r="C175" s="81"/>
      <c r="D175" s="81"/>
      <c r="E175" s="81"/>
    </row>
    <row r="176" spans="1:5" x14ac:dyDescent="0.25">
      <c r="A176" s="81"/>
      <c r="B176" s="81"/>
      <c r="C176" s="81"/>
      <c r="D176" s="81"/>
      <c r="E176" s="81"/>
    </row>
    <row r="177" spans="1:5" x14ac:dyDescent="0.25">
      <c r="A177" s="81"/>
      <c r="B177" s="81"/>
      <c r="C177" s="81"/>
      <c r="D177" s="81"/>
      <c r="E177" s="81"/>
    </row>
    <row r="178" spans="1:5" x14ac:dyDescent="0.25">
      <c r="A178" s="81"/>
      <c r="B178" s="81"/>
      <c r="C178" s="81"/>
      <c r="D178" s="81"/>
      <c r="E178" s="81"/>
    </row>
    <row r="179" spans="1:5" x14ac:dyDescent="0.25">
      <c r="A179" s="81"/>
      <c r="B179" s="81"/>
      <c r="C179" s="81"/>
      <c r="D179" s="81"/>
      <c r="E179" s="81"/>
    </row>
    <row r="180" spans="1:5" x14ac:dyDescent="0.25">
      <c r="A180" s="81"/>
      <c r="B180" s="81"/>
      <c r="C180" s="81"/>
      <c r="D180" s="81"/>
      <c r="E180" s="81"/>
    </row>
    <row r="181" spans="1:5" x14ac:dyDescent="0.25">
      <c r="A181" s="81"/>
      <c r="B181" s="81"/>
      <c r="C181" s="81"/>
      <c r="D181" s="81"/>
      <c r="E181" s="81"/>
    </row>
    <row r="182" spans="1:5" x14ac:dyDescent="0.25">
      <c r="A182" s="81"/>
      <c r="B182" s="81"/>
      <c r="C182" s="81"/>
      <c r="D182" s="81"/>
      <c r="E182" s="81"/>
    </row>
    <row r="183" spans="1:5" x14ac:dyDescent="0.25">
      <c r="A183" s="81"/>
      <c r="B183" s="81"/>
      <c r="C183" s="81"/>
      <c r="D183" s="81"/>
      <c r="E183" s="81"/>
    </row>
    <row r="184" spans="1:5" x14ac:dyDescent="0.25">
      <c r="A184" s="81"/>
      <c r="B184" s="81"/>
      <c r="C184" s="81"/>
      <c r="D184" s="81"/>
      <c r="E184" s="81"/>
    </row>
    <row r="185" spans="1:5" x14ac:dyDescent="0.25">
      <c r="A185" s="81"/>
      <c r="B185" s="81"/>
      <c r="C185" s="81"/>
      <c r="D185" s="81"/>
      <c r="E185" s="81"/>
    </row>
    <row r="186" spans="1:5" x14ac:dyDescent="0.25">
      <c r="A186" s="81"/>
      <c r="B186" s="81"/>
      <c r="C186" s="81"/>
      <c r="D186" s="81"/>
      <c r="E186" s="81"/>
    </row>
    <row r="187" spans="1:5" x14ac:dyDescent="0.25">
      <c r="A187" s="81"/>
      <c r="B187" s="81"/>
      <c r="C187" s="81"/>
      <c r="D187" s="81"/>
      <c r="E187" s="81"/>
    </row>
    <row r="188" spans="1:5" x14ac:dyDescent="0.25">
      <c r="A188" s="81"/>
      <c r="B188" s="81"/>
      <c r="C188" s="81"/>
      <c r="D188" s="81"/>
      <c r="E188" s="81"/>
    </row>
    <row r="189" spans="1:5" x14ac:dyDescent="0.25">
      <c r="A189" s="81"/>
      <c r="B189" s="81"/>
      <c r="C189" s="81"/>
      <c r="D189" s="81"/>
      <c r="E189" s="81"/>
    </row>
    <row r="190" spans="1:5" x14ac:dyDescent="0.25">
      <c r="A190" s="81"/>
      <c r="B190" s="81"/>
      <c r="C190" s="81"/>
      <c r="D190" s="81"/>
      <c r="E190" s="81"/>
    </row>
    <row r="191" spans="1:5" x14ac:dyDescent="0.25">
      <c r="A191" s="81"/>
      <c r="B191" s="81"/>
      <c r="C191" s="81"/>
      <c r="D191" s="81"/>
      <c r="E191" s="81"/>
    </row>
    <row r="192" spans="1:5" x14ac:dyDescent="0.25">
      <c r="A192" s="81"/>
      <c r="B192" s="81"/>
      <c r="C192" s="81"/>
      <c r="D192" s="81"/>
      <c r="E192" s="81"/>
    </row>
    <row r="193" spans="1:5" x14ac:dyDescent="0.25">
      <c r="A193" s="81"/>
      <c r="B193" s="81"/>
      <c r="C193" s="81"/>
      <c r="D193" s="81"/>
      <c r="E193" s="81"/>
    </row>
    <row r="194" spans="1:5" x14ac:dyDescent="0.25">
      <c r="A194" s="81"/>
      <c r="B194" s="81"/>
      <c r="C194" s="81"/>
      <c r="D194" s="81"/>
      <c r="E194" s="81"/>
    </row>
    <row r="195" spans="1:5" x14ac:dyDescent="0.25">
      <c r="A195" s="81"/>
      <c r="B195" s="81"/>
      <c r="C195" s="81"/>
      <c r="D195" s="81"/>
      <c r="E195" s="81"/>
    </row>
    <row r="196" spans="1:5" x14ac:dyDescent="0.25">
      <c r="A196" s="81"/>
      <c r="B196" s="81"/>
      <c r="C196" s="81"/>
      <c r="D196" s="81"/>
      <c r="E196" s="81"/>
    </row>
    <row r="197" spans="1:5" x14ac:dyDescent="0.25">
      <c r="A197" s="81"/>
      <c r="B197" s="81"/>
      <c r="C197" s="81"/>
      <c r="D197" s="81"/>
      <c r="E197" s="81"/>
    </row>
    <row r="198" spans="1:5" x14ac:dyDescent="0.25">
      <c r="A198" s="81"/>
      <c r="B198" s="81"/>
      <c r="C198" s="81"/>
      <c r="D198" s="81"/>
      <c r="E198" s="81"/>
    </row>
    <row r="199" spans="1:5" x14ac:dyDescent="0.25">
      <c r="A199" s="81"/>
      <c r="B199" s="81"/>
      <c r="C199" s="81"/>
      <c r="D199" s="81"/>
      <c r="E199" s="81"/>
    </row>
    <row r="200" spans="1:5" x14ac:dyDescent="0.25">
      <c r="A200" s="81"/>
      <c r="B200" s="81"/>
      <c r="C200" s="81"/>
      <c r="D200" s="81"/>
      <c r="E200" s="81"/>
    </row>
    <row r="201" spans="1:5" x14ac:dyDescent="0.25">
      <c r="A201" s="81"/>
      <c r="B201" s="81"/>
      <c r="C201" s="81"/>
      <c r="D201" s="81"/>
      <c r="E201" s="81"/>
    </row>
    <row r="202" spans="1:5" x14ac:dyDescent="0.25">
      <c r="A202" s="81"/>
      <c r="B202" s="81"/>
      <c r="C202" s="81"/>
      <c r="D202" s="81"/>
      <c r="E202" s="81"/>
    </row>
    <row r="203" spans="1:5" x14ac:dyDescent="0.25">
      <c r="A203" s="81"/>
      <c r="B203" s="81"/>
      <c r="C203" s="81"/>
      <c r="D203" s="81"/>
      <c r="E203" s="81"/>
    </row>
    <row r="204" spans="1:5" x14ac:dyDescent="0.25">
      <c r="A204" s="81"/>
      <c r="B204" s="81"/>
      <c r="C204" s="81"/>
      <c r="D204" s="81"/>
      <c r="E204" s="81"/>
    </row>
    <row r="205" spans="1:5" x14ac:dyDescent="0.25">
      <c r="A205" s="81"/>
      <c r="B205" s="81"/>
      <c r="C205" s="81"/>
      <c r="D205" s="81"/>
      <c r="E205" s="81"/>
    </row>
    <row r="206" spans="1:5" x14ac:dyDescent="0.25">
      <c r="A206" s="81"/>
      <c r="B206" s="81"/>
      <c r="C206" s="81"/>
      <c r="D206" s="81"/>
      <c r="E206" s="81"/>
    </row>
    <row r="207" spans="1:5" x14ac:dyDescent="0.25">
      <c r="A207" s="81"/>
      <c r="B207" s="81"/>
      <c r="C207" s="81"/>
      <c r="D207" s="81"/>
      <c r="E207" s="81"/>
    </row>
    <row r="208" spans="1:5" x14ac:dyDescent="0.25">
      <c r="A208" s="81"/>
      <c r="B208" s="81"/>
      <c r="C208" s="81"/>
      <c r="D208" s="81"/>
      <c r="E208" s="81"/>
    </row>
    <row r="209" spans="1:5" x14ac:dyDescent="0.25">
      <c r="A209" s="81"/>
      <c r="B209" s="81"/>
      <c r="C209" s="81"/>
      <c r="D209" s="81"/>
      <c r="E209" s="81"/>
    </row>
    <row r="210" spans="1:5" x14ac:dyDescent="0.25">
      <c r="A210" s="81"/>
      <c r="B210" s="81"/>
      <c r="C210" s="81"/>
      <c r="D210" s="81"/>
      <c r="E210" s="81"/>
    </row>
    <row r="211" spans="1:5" x14ac:dyDescent="0.25">
      <c r="A211" s="81"/>
      <c r="B211" s="81"/>
      <c r="C211" s="81"/>
      <c r="D211" s="81"/>
      <c r="E211" s="81"/>
    </row>
    <row r="212" spans="1:5" x14ac:dyDescent="0.25">
      <c r="A212" s="81"/>
      <c r="B212" s="81"/>
      <c r="C212" s="81"/>
      <c r="D212" s="81"/>
      <c r="E212" s="81"/>
    </row>
    <row r="213" spans="1:5" x14ac:dyDescent="0.25">
      <c r="A213" s="81"/>
      <c r="B213" s="81"/>
      <c r="C213" s="81"/>
      <c r="D213" s="81"/>
      <c r="E213" s="81"/>
    </row>
    <row r="214" spans="1:5" x14ac:dyDescent="0.25">
      <c r="A214" s="81"/>
      <c r="B214" s="81"/>
      <c r="C214" s="81"/>
      <c r="D214" s="81"/>
      <c r="E214" s="81"/>
    </row>
    <row r="215" spans="1:5" x14ac:dyDescent="0.25">
      <c r="A215" s="81"/>
      <c r="B215" s="81"/>
      <c r="C215" s="81"/>
      <c r="D215" s="81"/>
      <c r="E215" s="81"/>
    </row>
    <row r="216" spans="1:5" x14ac:dyDescent="0.25">
      <c r="A216" s="81"/>
      <c r="B216" s="81"/>
      <c r="C216" s="81"/>
      <c r="D216" s="81"/>
      <c r="E216" s="81"/>
    </row>
    <row r="217" spans="1:5" x14ac:dyDescent="0.25">
      <c r="A217" s="81"/>
      <c r="B217" s="81"/>
      <c r="C217" s="81"/>
      <c r="D217" s="81"/>
      <c r="E217" s="81"/>
    </row>
    <row r="218" spans="1:5" x14ac:dyDescent="0.25">
      <c r="A218" s="81"/>
      <c r="B218" s="81"/>
      <c r="C218" s="81"/>
      <c r="D218" s="81"/>
      <c r="E218" s="81"/>
    </row>
    <row r="219" spans="1:5" x14ac:dyDescent="0.25">
      <c r="A219" s="81"/>
      <c r="B219" s="81"/>
      <c r="C219" s="81"/>
      <c r="D219" s="81"/>
      <c r="E219" s="81"/>
    </row>
    <row r="220" spans="1:5" x14ac:dyDescent="0.25">
      <c r="A220" s="81"/>
      <c r="B220" s="81"/>
      <c r="C220" s="81"/>
      <c r="D220" s="81"/>
      <c r="E220" s="81"/>
    </row>
    <row r="221" spans="1:5" x14ac:dyDescent="0.25">
      <c r="A221" s="81"/>
      <c r="B221" s="81"/>
      <c r="C221" s="81"/>
      <c r="D221" s="81"/>
      <c r="E221" s="81"/>
    </row>
    <row r="222" spans="1:5" x14ac:dyDescent="0.25">
      <c r="A222" s="81"/>
      <c r="B222" s="81"/>
      <c r="C222" s="81"/>
      <c r="D222" s="81"/>
      <c r="E222" s="81"/>
    </row>
    <row r="223" spans="1:5" x14ac:dyDescent="0.25">
      <c r="A223" s="81"/>
      <c r="B223" s="81"/>
      <c r="C223" s="81"/>
      <c r="D223" s="81"/>
      <c r="E223" s="81"/>
    </row>
    <row r="224" spans="1:5" x14ac:dyDescent="0.25">
      <c r="A224" s="81"/>
      <c r="B224" s="81"/>
      <c r="C224" s="81"/>
      <c r="D224" s="81"/>
      <c r="E224" s="81"/>
    </row>
    <row r="225" spans="1:5" x14ac:dyDescent="0.25">
      <c r="A225" s="81"/>
      <c r="B225" s="81"/>
      <c r="C225" s="81"/>
      <c r="D225" s="81"/>
      <c r="E225" s="81"/>
    </row>
    <row r="226" spans="1:5" x14ac:dyDescent="0.25">
      <c r="A226" s="81"/>
      <c r="B226" s="81"/>
      <c r="C226" s="81"/>
      <c r="D226" s="81"/>
      <c r="E226" s="81"/>
    </row>
    <row r="227" spans="1:5" x14ac:dyDescent="0.25">
      <c r="A227" s="81"/>
      <c r="B227" s="81"/>
      <c r="C227" s="81"/>
      <c r="D227" s="81"/>
      <c r="E227" s="81"/>
    </row>
    <row r="228" spans="1:5" x14ac:dyDescent="0.25">
      <c r="A228" s="81"/>
      <c r="B228" s="81"/>
      <c r="C228" s="81"/>
      <c r="D228" s="81"/>
      <c r="E228" s="81"/>
    </row>
    <row r="229" spans="1:5" x14ac:dyDescent="0.25">
      <c r="A229" s="81"/>
      <c r="B229" s="81"/>
      <c r="C229" s="81"/>
      <c r="D229" s="81"/>
      <c r="E229" s="81"/>
    </row>
    <row r="230" spans="1:5" x14ac:dyDescent="0.25">
      <c r="A230" s="81"/>
      <c r="B230" s="81"/>
      <c r="C230" s="81"/>
      <c r="D230" s="81"/>
      <c r="E230" s="81"/>
    </row>
    <row r="231" spans="1:5" x14ac:dyDescent="0.25">
      <c r="A231" s="81"/>
      <c r="B231" s="81"/>
      <c r="C231" s="81"/>
      <c r="D231" s="81"/>
      <c r="E231" s="81"/>
    </row>
    <row r="232" spans="1:5" x14ac:dyDescent="0.25">
      <c r="A232" s="81"/>
      <c r="B232" s="81"/>
      <c r="C232" s="81"/>
      <c r="D232" s="81"/>
      <c r="E232" s="81"/>
    </row>
    <row r="233" spans="1:5" x14ac:dyDescent="0.25">
      <c r="A233" s="81"/>
      <c r="B233" s="81"/>
      <c r="C233" s="81"/>
      <c r="D233" s="81"/>
      <c r="E233" s="81"/>
    </row>
    <row r="234" spans="1:5" x14ac:dyDescent="0.25">
      <c r="A234" s="81"/>
      <c r="B234" s="81"/>
      <c r="C234" s="81"/>
      <c r="D234" s="81"/>
      <c r="E234" s="81"/>
    </row>
    <row r="235" spans="1:5" x14ac:dyDescent="0.25">
      <c r="A235" s="81"/>
      <c r="B235" s="81"/>
      <c r="C235" s="81"/>
      <c r="D235" s="81"/>
      <c r="E235" s="81"/>
    </row>
    <row r="236" spans="1:5" x14ac:dyDescent="0.25">
      <c r="A236" s="81"/>
      <c r="B236" s="81"/>
      <c r="C236" s="81"/>
      <c r="D236" s="81"/>
      <c r="E236" s="81"/>
    </row>
    <row r="237" spans="1:5" x14ac:dyDescent="0.25">
      <c r="A237" s="81"/>
      <c r="B237" s="81"/>
      <c r="C237" s="81"/>
      <c r="D237" s="81"/>
      <c r="E237" s="81"/>
    </row>
    <row r="238" spans="1:5" x14ac:dyDescent="0.25">
      <c r="A238" s="81"/>
      <c r="B238" s="81"/>
      <c r="C238" s="81"/>
      <c r="D238" s="81"/>
      <c r="E238" s="81"/>
    </row>
    <row r="239" spans="1:5" x14ac:dyDescent="0.25">
      <c r="A239" s="81"/>
      <c r="B239" s="81"/>
      <c r="C239" s="81"/>
      <c r="D239" s="81"/>
      <c r="E239" s="81"/>
    </row>
    <row r="240" spans="1:5" x14ac:dyDescent="0.25">
      <c r="A240" s="81"/>
      <c r="B240" s="81"/>
      <c r="C240" s="81"/>
      <c r="D240" s="81"/>
      <c r="E240" s="81"/>
    </row>
    <row r="241" spans="1:5" x14ac:dyDescent="0.25">
      <c r="A241" s="81"/>
      <c r="B241" s="81"/>
      <c r="C241" s="81"/>
      <c r="D241" s="81"/>
      <c r="E241" s="81"/>
    </row>
    <row r="242" spans="1:5" x14ac:dyDescent="0.25">
      <c r="A242" s="81"/>
      <c r="B242" s="81"/>
      <c r="C242" s="81"/>
      <c r="D242" s="81"/>
      <c r="E242" s="81"/>
    </row>
    <row r="243" spans="1:5" x14ac:dyDescent="0.25">
      <c r="A243" s="81"/>
      <c r="B243" s="81"/>
      <c r="C243" s="81"/>
      <c r="D243" s="81"/>
      <c r="E243" s="81"/>
    </row>
    <row r="244" spans="1:5" x14ac:dyDescent="0.25">
      <c r="A244" s="81"/>
      <c r="B244" s="81"/>
      <c r="C244" s="81"/>
      <c r="D244" s="81"/>
      <c r="E244" s="8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</sheetData>
  <mergeCells count="32">
    <mergeCell ref="A38:E38"/>
    <mergeCell ref="A39:E39"/>
    <mergeCell ref="C48:E48"/>
    <mergeCell ref="A49:E49"/>
    <mergeCell ref="A50:E50"/>
    <mergeCell ref="F1:G1"/>
    <mergeCell ref="A1:E1"/>
    <mergeCell ref="A2:E2"/>
    <mergeCell ref="A6:B6"/>
    <mergeCell ref="A7:E7"/>
    <mergeCell ref="A3:B3"/>
    <mergeCell ref="C3:E6"/>
    <mergeCell ref="A67:B67"/>
    <mergeCell ref="D71:E71"/>
    <mergeCell ref="D72:E72"/>
    <mergeCell ref="D73:E73"/>
    <mergeCell ref="D74:E74"/>
    <mergeCell ref="C66:E69"/>
    <mergeCell ref="A68:B68"/>
    <mergeCell ref="A69:B69"/>
    <mergeCell ref="A70:E70"/>
    <mergeCell ref="C75:E75"/>
    <mergeCell ref="A66:B66"/>
    <mergeCell ref="C54:E54"/>
    <mergeCell ref="A55:E55"/>
    <mergeCell ref="A56:E56"/>
    <mergeCell ref="C65:E65"/>
    <mergeCell ref="C30:E30"/>
    <mergeCell ref="A31:E31"/>
    <mergeCell ref="A32:E32"/>
    <mergeCell ref="D33:E33"/>
    <mergeCell ref="C37:E37"/>
  </mergeCells>
  <phoneticPr fontId="45" type="noConversion"/>
  <conditionalFormatting sqref="B9:B14">
    <cfRule type="duplicateValues" dxfId="153" priority="36"/>
  </conditionalFormatting>
  <conditionalFormatting sqref="B16:B18">
    <cfRule type="duplicateValues" dxfId="152" priority="23"/>
  </conditionalFormatting>
  <conditionalFormatting sqref="E37">
    <cfRule type="duplicateValues" dxfId="151" priority="46"/>
  </conditionalFormatting>
  <conditionalFormatting sqref="B29">
    <cfRule type="duplicateValues" dxfId="150" priority="45"/>
  </conditionalFormatting>
  <conditionalFormatting sqref="E29">
    <cfRule type="duplicateValues" dxfId="149" priority="44"/>
  </conditionalFormatting>
  <conditionalFormatting sqref="B9:B14">
    <cfRule type="duplicateValues" dxfId="148" priority="43"/>
  </conditionalFormatting>
  <conditionalFormatting sqref="B9:B14">
    <cfRule type="duplicateValues" dxfId="147" priority="40"/>
    <cfRule type="duplicateValues" dxfId="146" priority="41"/>
    <cfRule type="duplicateValues" dxfId="145" priority="42"/>
  </conditionalFormatting>
  <conditionalFormatting sqref="B9:B14">
    <cfRule type="duplicateValues" dxfId="144" priority="37"/>
    <cfRule type="duplicateValues" dxfId="143" priority="38"/>
    <cfRule type="duplicateValues" dxfId="142" priority="39"/>
  </conditionalFormatting>
  <conditionalFormatting sqref="B9:B14">
    <cfRule type="duplicateValues" dxfId="141" priority="35"/>
  </conditionalFormatting>
  <conditionalFormatting sqref="E9:E14">
    <cfRule type="duplicateValues" dxfId="140" priority="33"/>
    <cfRule type="duplicateValues" dxfId="139" priority="34"/>
  </conditionalFormatting>
  <conditionalFormatting sqref="E9:E14">
    <cfRule type="duplicateValues" dxfId="138" priority="32"/>
  </conditionalFormatting>
  <conditionalFormatting sqref="E9:E14">
    <cfRule type="duplicateValues" dxfId="137" priority="31"/>
  </conditionalFormatting>
  <conditionalFormatting sqref="B16:B18">
    <cfRule type="duplicateValues" dxfId="136" priority="30"/>
  </conditionalFormatting>
  <conditionalFormatting sqref="B16:B18">
    <cfRule type="duplicateValues" dxfId="135" priority="27"/>
    <cfRule type="duplicateValues" dxfId="134" priority="28"/>
    <cfRule type="duplicateValues" dxfId="133" priority="29"/>
  </conditionalFormatting>
  <conditionalFormatting sqref="B16:B18">
    <cfRule type="duplicateValues" dxfId="132" priority="24"/>
    <cfRule type="duplicateValues" dxfId="131" priority="25"/>
    <cfRule type="duplicateValues" dxfId="130" priority="26"/>
  </conditionalFormatting>
  <conditionalFormatting sqref="B16:B18">
    <cfRule type="duplicateValues" dxfId="129" priority="22"/>
  </conditionalFormatting>
  <conditionalFormatting sqref="B15">
    <cfRule type="duplicateValues" dxfId="128" priority="21"/>
  </conditionalFormatting>
  <conditionalFormatting sqref="B15">
    <cfRule type="duplicateValues" dxfId="127" priority="18"/>
    <cfRule type="duplicateValues" dxfId="126" priority="19"/>
    <cfRule type="duplicateValues" dxfId="125" priority="20"/>
  </conditionalFormatting>
  <conditionalFormatting sqref="E15">
    <cfRule type="duplicateValues" dxfId="124" priority="16"/>
    <cfRule type="duplicateValues" dxfId="123" priority="17"/>
  </conditionalFormatting>
  <conditionalFormatting sqref="E15">
    <cfRule type="duplicateValues" dxfId="122" priority="15"/>
  </conditionalFormatting>
  <conditionalFormatting sqref="E15">
    <cfRule type="duplicateValues" dxfId="121" priority="14"/>
  </conditionalFormatting>
  <conditionalFormatting sqref="B30">
    <cfRule type="duplicateValues" dxfId="120" priority="13"/>
  </conditionalFormatting>
  <conditionalFormatting sqref="E30">
    <cfRule type="duplicateValues" dxfId="119" priority="12"/>
  </conditionalFormatting>
  <conditionalFormatting sqref="E16:E18">
    <cfRule type="duplicateValues" dxfId="118" priority="10"/>
    <cfRule type="duplicateValues" dxfId="117" priority="11"/>
  </conditionalFormatting>
  <conditionalFormatting sqref="E16:E18">
    <cfRule type="duplicateValues" dxfId="116" priority="9"/>
  </conditionalFormatting>
  <conditionalFormatting sqref="E16:E18">
    <cfRule type="duplicateValues" dxfId="115" priority="8"/>
  </conditionalFormatting>
  <conditionalFormatting sqref="B37">
    <cfRule type="duplicateValues" dxfId="114" priority="7"/>
  </conditionalFormatting>
  <conditionalFormatting sqref="B65">
    <cfRule type="duplicateValues" dxfId="113" priority="6"/>
  </conditionalFormatting>
  <conditionalFormatting sqref="E65">
    <cfRule type="duplicateValues" dxfId="112" priority="5"/>
  </conditionalFormatting>
  <conditionalFormatting sqref="E48">
    <cfRule type="duplicateValues" dxfId="111" priority="4"/>
  </conditionalFormatting>
  <conditionalFormatting sqref="B48">
    <cfRule type="duplicateValues" dxfId="110" priority="3"/>
  </conditionalFormatting>
  <conditionalFormatting sqref="B53">
    <cfRule type="duplicateValues" dxfId="109" priority="2"/>
  </conditionalFormatting>
  <conditionalFormatting sqref="E53">
    <cfRule type="duplicateValues" dxfId="108" priority="1"/>
  </conditionalFormatting>
  <conditionalFormatting sqref="B73:B74">
    <cfRule type="duplicateValues" dxfId="107" priority="49"/>
  </conditionalFormatting>
  <conditionalFormatting sqref="E73:E74">
    <cfRule type="duplicateValues" dxfId="106" priority="50"/>
  </conditionalFormatting>
  <conditionalFormatting sqref="B75 B58:B64 B1:B7 B72 B41:B47 B38:B39 B54:B56 B31:B36 B66:B70 B49:B50 B19:B28">
    <cfRule type="duplicateValues" dxfId="105" priority="137443"/>
  </conditionalFormatting>
  <conditionalFormatting sqref="E75 E58:E64 E1:E7 E41:E47 E38:E39 E54:E56 E31:E36 E66:E72 E49:E50 E19:E28">
    <cfRule type="duplicateValues" dxfId="104" priority="13745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2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2413</v>
      </c>
      <c r="B1" s="211"/>
      <c r="C1" s="211"/>
      <c r="D1" s="211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2422</v>
      </c>
      <c r="B18" s="211"/>
      <c r="C18" s="211"/>
      <c r="D18" s="211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2021-09-04T19:48:56Z</dcterms:modified>
</cp:coreProperties>
</file>