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8715" windowHeight="4575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Efectivo'!$A$55:$E$70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6" l="1"/>
  <c r="F22" i="1"/>
  <c r="G22" i="1"/>
  <c r="H22" i="1"/>
  <c r="I22" i="1"/>
  <c r="J22" i="1"/>
  <c r="K22" i="1"/>
  <c r="A22" i="1"/>
  <c r="C75" i="16" l="1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62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32" i="1"/>
  <c r="G32" i="1"/>
  <c r="H32" i="1"/>
  <c r="I32" i="1"/>
  <c r="J32" i="1"/>
  <c r="K32" i="1"/>
  <c r="F50" i="1"/>
  <c r="G50" i="1"/>
  <c r="H50" i="1"/>
  <c r="I50" i="1"/>
  <c r="J50" i="1"/>
  <c r="K50" i="1"/>
  <c r="F49" i="1"/>
  <c r="G49" i="1"/>
  <c r="H49" i="1"/>
  <c r="I49" i="1"/>
  <c r="J49" i="1"/>
  <c r="K49" i="1"/>
  <c r="F53" i="1"/>
  <c r="G53" i="1"/>
  <c r="H53" i="1"/>
  <c r="I53" i="1"/>
  <c r="J53" i="1"/>
  <c r="K53" i="1"/>
  <c r="F48" i="1"/>
  <c r="G48" i="1"/>
  <c r="H48" i="1"/>
  <c r="I48" i="1"/>
  <c r="J48" i="1"/>
  <c r="K48" i="1"/>
  <c r="F77" i="1"/>
  <c r="G77" i="1"/>
  <c r="H77" i="1"/>
  <c r="I77" i="1"/>
  <c r="J77" i="1"/>
  <c r="K77" i="1"/>
  <c r="A32" i="1"/>
  <c r="A50" i="1"/>
  <c r="A49" i="1"/>
  <c r="A53" i="1"/>
  <c r="A48" i="1"/>
  <c r="A77" i="1"/>
  <c r="A31" i="1" l="1"/>
  <c r="A67" i="1"/>
  <c r="A43" i="1"/>
  <c r="A39" i="1"/>
  <c r="A38" i="1"/>
  <c r="A37" i="1"/>
  <c r="A30" i="1"/>
  <c r="A76" i="1"/>
  <c r="A66" i="1"/>
  <c r="A65" i="1"/>
  <c r="F31" i="1"/>
  <c r="G31" i="1"/>
  <c r="H31" i="1"/>
  <c r="I31" i="1"/>
  <c r="J31" i="1"/>
  <c r="K31" i="1"/>
  <c r="F67" i="1"/>
  <c r="G67" i="1"/>
  <c r="H67" i="1"/>
  <c r="I67" i="1"/>
  <c r="J67" i="1"/>
  <c r="K67" i="1"/>
  <c r="F43" i="1"/>
  <c r="G43" i="1"/>
  <c r="H43" i="1"/>
  <c r="I43" i="1"/>
  <c r="J43" i="1"/>
  <c r="K4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0" i="1"/>
  <c r="G30" i="1"/>
  <c r="H30" i="1"/>
  <c r="I30" i="1"/>
  <c r="J30" i="1"/>
  <c r="K30" i="1"/>
  <c r="F76" i="1"/>
  <c r="G76" i="1"/>
  <c r="H76" i="1"/>
  <c r="I76" i="1"/>
  <c r="J76" i="1"/>
  <c r="K76" i="1"/>
  <c r="F66" i="1"/>
  <c r="G66" i="1"/>
  <c r="H66" i="1"/>
  <c r="I66" i="1"/>
  <c r="J66" i="1"/>
  <c r="K66" i="1"/>
  <c r="F65" i="1"/>
  <c r="G65" i="1"/>
  <c r="H65" i="1"/>
  <c r="I65" i="1"/>
  <c r="J65" i="1"/>
  <c r="K65" i="1"/>
  <c r="A42" i="1"/>
  <c r="F42" i="1"/>
  <c r="G42" i="1"/>
  <c r="H42" i="1"/>
  <c r="I42" i="1"/>
  <c r="J42" i="1"/>
  <c r="K42" i="1"/>
  <c r="A21" i="1" l="1"/>
  <c r="A29" i="1"/>
  <c r="A28" i="1"/>
  <c r="A52" i="1"/>
  <c r="A75" i="1"/>
  <c r="A20" i="1"/>
  <c r="A47" i="1"/>
  <c r="A46" i="1"/>
  <c r="A19" i="1"/>
  <c r="A45" i="1"/>
  <c r="A74" i="1"/>
  <c r="A64" i="1"/>
  <c r="A73" i="1"/>
  <c r="F21" i="1"/>
  <c r="G21" i="1"/>
  <c r="H21" i="1"/>
  <c r="I21" i="1"/>
  <c r="J21" i="1"/>
  <c r="K21" i="1"/>
  <c r="F29" i="1"/>
  <c r="G29" i="1"/>
  <c r="H29" i="1"/>
  <c r="I29" i="1"/>
  <c r="J29" i="1"/>
  <c r="K29" i="1"/>
  <c r="F28" i="1"/>
  <c r="G28" i="1"/>
  <c r="H28" i="1"/>
  <c r="I28" i="1"/>
  <c r="J28" i="1"/>
  <c r="K28" i="1"/>
  <c r="F52" i="1"/>
  <c r="G52" i="1"/>
  <c r="H52" i="1"/>
  <c r="I52" i="1"/>
  <c r="J52" i="1"/>
  <c r="K52" i="1"/>
  <c r="F75" i="1"/>
  <c r="G75" i="1"/>
  <c r="H75" i="1"/>
  <c r="I75" i="1"/>
  <c r="J75" i="1"/>
  <c r="K75" i="1"/>
  <c r="F20" i="1"/>
  <c r="G20" i="1"/>
  <c r="H20" i="1"/>
  <c r="I20" i="1"/>
  <c r="J20" i="1"/>
  <c r="K20" i="1"/>
  <c r="F47" i="1"/>
  <c r="G47" i="1"/>
  <c r="H47" i="1"/>
  <c r="I47" i="1"/>
  <c r="J47" i="1"/>
  <c r="K47" i="1"/>
  <c r="F46" i="1"/>
  <c r="G46" i="1"/>
  <c r="H46" i="1"/>
  <c r="I46" i="1"/>
  <c r="J46" i="1"/>
  <c r="K46" i="1"/>
  <c r="F19" i="1"/>
  <c r="G19" i="1"/>
  <c r="H19" i="1"/>
  <c r="I19" i="1"/>
  <c r="J19" i="1"/>
  <c r="K19" i="1"/>
  <c r="F45" i="1"/>
  <c r="G45" i="1"/>
  <c r="H45" i="1"/>
  <c r="I45" i="1"/>
  <c r="J45" i="1"/>
  <c r="K45" i="1"/>
  <c r="F74" i="1"/>
  <c r="G74" i="1"/>
  <c r="H74" i="1"/>
  <c r="I74" i="1"/>
  <c r="J74" i="1"/>
  <c r="K74" i="1"/>
  <c r="F64" i="1"/>
  <c r="G64" i="1"/>
  <c r="H64" i="1"/>
  <c r="I64" i="1"/>
  <c r="J64" i="1"/>
  <c r="K64" i="1"/>
  <c r="F73" i="1"/>
  <c r="G73" i="1"/>
  <c r="H73" i="1"/>
  <c r="I73" i="1"/>
  <c r="J73" i="1"/>
  <c r="K73" i="1"/>
  <c r="E1" i="32"/>
  <c r="K55" i="1" l="1"/>
  <c r="K54" i="1"/>
  <c r="K72" i="1"/>
  <c r="K18" i="1"/>
  <c r="K17" i="1"/>
  <c r="K16" i="1"/>
  <c r="K15" i="1"/>
  <c r="K14" i="1"/>
  <c r="K63" i="1"/>
  <c r="K44" i="1"/>
  <c r="J55" i="1"/>
  <c r="J54" i="1"/>
  <c r="J72" i="1"/>
  <c r="J18" i="1"/>
  <c r="J17" i="1"/>
  <c r="J16" i="1"/>
  <c r="J15" i="1"/>
  <c r="J14" i="1"/>
  <c r="J63" i="1"/>
  <c r="J44" i="1"/>
  <c r="I55" i="1"/>
  <c r="I54" i="1"/>
  <c r="I72" i="1"/>
  <c r="I18" i="1"/>
  <c r="I17" i="1"/>
  <c r="I16" i="1"/>
  <c r="I15" i="1"/>
  <c r="I14" i="1"/>
  <c r="I63" i="1"/>
  <c r="I44" i="1"/>
  <c r="H55" i="1"/>
  <c r="H54" i="1"/>
  <c r="H72" i="1"/>
  <c r="H18" i="1"/>
  <c r="H17" i="1"/>
  <c r="H16" i="1"/>
  <c r="H15" i="1"/>
  <c r="H14" i="1"/>
  <c r="H63" i="1"/>
  <c r="H44" i="1"/>
  <c r="G55" i="1"/>
  <c r="G54" i="1"/>
  <c r="G72" i="1"/>
  <c r="G18" i="1"/>
  <c r="G17" i="1"/>
  <c r="G16" i="1"/>
  <c r="G15" i="1"/>
  <c r="G14" i="1"/>
  <c r="G63" i="1"/>
  <c r="G44" i="1"/>
  <c r="F55" i="1"/>
  <c r="F54" i="1"/>
  <c r="F72" i="1"/>
  <c r="F18" i="1"/>
  <c r="F17" i="1"/>
  <c r="F16" i="1"/>
  <c r="F15" i="1"/>
  <c r="F14" i="1"/>
  <c r="F63" i="1"/>
  <c r="F44" i="1"/>
  <c r="A55" i="1"/>
  <c r="A54" i="1"/>
  <c r="A72" i="1"/>
  <c r="A18" i="1"/>
  <c r="A17" i="1"/>
  <c r="A16" i="1"/>
  <c r="A15" i="1"/>
  <c r="A14" i="1"/>
  <c r="A63" i="1"/>
  <c r="A44" i="1"/>
  <c r="H1" i="16" l="1"/>
  <c r="A27" i="1"/>
  <c r="A58" i="1"/>
  <c r="A57" i="1"/>
  <c r="A13" i="1"/>
  <c r="A56" i="1"/>
  <c r="A62" i="1"/>
  <c r="F27" i="1"/>
  <c r="F58" i="1"/>
  <c r="F57" i="1"/>
  <c r="F13" i="1"/>
  <c r="F56" i="1"/>
  <c r="F62" i="1"/>
  <c r="J27" i="1"/>
  <c r="J58" i="1"/>
  <c r="J57" i="1"/>
  <c r="J13" i="1"/>
  <c r="J56" i="1"/>
  <c r="J62" i="1"/>
  <c r="K27" i="1"/>
  <c r="K58" i="1"/>
  <c r="K57" i="1"/>
  <c r="K13" i="1"/>
  <c r="K56" i="1"/>
  <c r="K62" i="1"/>
  <c r="I27" i="1"/>
  <c r="I58" i="1"/>
  <c r="I57" i="1"/>
  <c r="I13" i="1"/>
  <c r="I56" i="1"/>
  <c r="I62" i="1"/>
  <c r="H27" i="1"/>
  <c r="H58" i="1"/>
  <c r="H57" i="1"/>
  <c r="H13" i="1"/>
  <c r="H56" i="1"/>
  <c r="H62" i="1"/>
  <c r="G27" i="1"/>
  <c r="G58" i="1"/>
  <c r="G57" i="1"/>
  <c r="G13" i="1"/>
  <c r="G56" i="1"/>
  <c r="G62" i="1"/>
  <c r="F12" i="1" l="1"/>
  <c r="G12" i="1"/>
  <c r="H12" i="1"/>
  <c r="I12" i="1"/>
  <c r="J12" i="1"/>
  <c r="K12" i="1"/>
  <c r="A12" i="1"/>
  <c r="A11" i="1" l="1"/>
  <c r="A26" i="1"/>
  <c r="A71" i="1"/>
  <c r="F11" i="1"/>
  <c r="G11" i="1"/>
  <c r="H11" i="1"/>
  <c r="I11" i="1"/>
  <c r="J11" i="1"/>
  <c r="K11" i="1"/>
  <c r="F26" i="1"/>
  <c r="G26" i="1"/>
  <c r="H26" i="1"/>
  <c r="I26" i="1"/>
  <c r="J26" i="1"/>
  <c r="K26" i="1"/>
  <c r="F71" i="1"/>
  <c r="G71" i="1"/>
  <c r="H71" i="1"/>
  <c r="I71" i="1"/>
  <c r="J71" i="1"/>
  <c r="K71" i="1"/>
  <c r="A25" i="1" l="1"/>
  <c r="A10" i="1"/>
  <c r="A61" i="1"/>
  <c r="F25" i="1"/>
  <c r="G25" i="1"/>
  <c r="H25" i="1"/>
  <c r="I25" i="1"/>
  <c r="J25" i="1"/>
  <c r="K25" i="1"/>
  <c r="F10" i="1"/>
  <c r="G10" i="1"/>
  <c r="H10" i="1"/>
  <c r="I10" i="1"/>
  <c r="J10" i="1"/>
  <c r="K10" i="1"/>
  <c r="F61" i="1"/>
  <c r="G61" i="1"/>
  <c r="H61" i="1"/>
  <c r="I61" i="1"/>
  <c r="J61" i="1"/>
  <c r="K61" i="1"/>
  <c r="A9" i="1" l="1"/>
  <c r="A70" i="1"/>
  <c r="A36" i="1"/>
  <c r="A69" i="1"/>
  <c r="A51" i="1"/>
  <c r="A8" i="1"/>
  <c r="F9" i="1"/>
  <c r="G9" i="1"/>
  <c r="H9" i="1"/>
  <c r="I9" i="1"/>
  <c r="J9" i="1"/>
  <c r="K9" i="1"/>
  <c r="F70" i="1"/>
  <c r="G70" i="1"/>
  <c r="H70" i="1"/>
  <c r="I70" i="1"/>
  <c r="J70" i="1"/>
  <c r="K70" i="1"/>
  <c r="F36" i="1"/>
  <c r="G36" i="1"/>
  <c r="H36" i="1"/>
  <c r="I36" i="1"/>
  <c r="J36" i="1"/>
  <c r="K36" i="1"/>
  <c r="F69" i="1"/>
  <c r="G69" i="1"/>
  <c r="H69" i="1"/>
  <c r="I69" i="1"/>
  <c r="J69" i="1"/>
  <c r="K69" i="1"/>
  <c r="F51" i="1"/>
  <c r="G51" i="1"/>
  <c r="H51" i="1"/>
  <c r="I51" i="1"/>
  <c r="J51" i="1"/>
  <c r="K51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8" i="1"/>
  <c r="F68" i="1"/>
  <c r="G68" i="1"/>
  <c r="H68" i="1"/>
  <c r="I68" i="1"/>
  <c r="J68" i="1"/>
  <c r="K68" i="1"/>
  <c r="F24" i="1" l="1"/>
  <c r="G24" i="1"/>
  <c r="H24" i="1"/>
  <c r="I24" i="1"/>
  <c r="J24" i="1"/>
  <c r="K24" i="1"/>
  <c r="A24" i="1"/>
  <c r="A23" i="1" l="1"/>
  <c r="F23" i="1"/>
  <c r="G23" i="1"/>
  <c r="H23" i="1"/>
  <c r="I23" i="1"/>
  <c r="J23" i="1"/>
  <c r="K23" i="1"/>
  <c r="A35" i="1" l="1"/>
  <c r="A41" i="1"/>
  <c r="A34" i="1"/>
  <c r="A40" i="1"/>
  <c r="F35" i="1"/>
  <c r="G35" i="1"/>
  <c r="H35" i="1"/>
  <c r="I35" i="1"/>
  <c r="J35" i="1"/>
  <c r="K35" i="1"/>
  <c r="F41" i="1"/>
  <c r="G41" i="1"/>
  <c r="H41" i="1"/>
  <c r="I41" i="1"/>
  <c r="J41" i="1"/>
  <c r="K41" i="1"/>
  <c r="F34" i="1"/>
  <c r="G34" i="1"/>
  <c r="H34" i="1"/>
  <c r="I34" i="1"/>
  <c r="J34" i="1"/>
  <c r="K34" i="1"/>
  <c r="F40" i="1"/>
  <c r="G40" i="1"/>
  <c r="H40" i="1"/>
  <c r="I40" i="1"/>
  <c r="J40" i="1"/>
  <c r="K40" i="1"/>
  <c r="A6" i="1" l="1"/>
  <c r="F6" i="1"/>
  <c r="G6" i="1"/>
  <c r="H6" i="1"/>
  <c r="I6" i="1"/>
  <c r="J6" i="1"/>
  <c r="K6" i="1"/>
  <c r="F60" i="1" l="1"/>
  <c r="G60" i="1"/>
  <c r="H60" i="1"/>
  <c r="I60" i="1"/>
  <c r="J60" i="1"/>
  <c r="K60" i="1"/>
  <c r="F5" i="1"/>
  <c r="G5" i="1"/>
  <c r="H5" i="1"/>
  <c r="I5" i="1"/>
  <c r="J5" i="1"/>
  <c r="K5" i="1"/>
  <c r="F33" i="1"/>
  <c r="G33" i="1"/>
  <c r="H33" i="1"/>
  <c r="I33" i="1"/>
  <c r="J33" i="1"/>
  <c r="K33" i="1"/>
  <c r="F59" i="1"/>
  <c r="G59" i="1"/>
  <c r="H59" i="1"/>
  <c r="I59" i="1"/>
  <c r="J59" i="1"/>
  <c r="K59" i="1"/>
  <c r="A59" i="1" l="1"/>
  <c r="A33" i="1"/>
  <c r="I2" i="16" l="1"/>
  <c r="A60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<sst xmlns="http://schemas.openxmlformats.org/spreadsheetml/2006/main" count="13719" uniqueCount="2679">
  <si>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</si>
  <si>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</si>
  <si>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</si>
  <si>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</si>
  <si>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</si>
  <si>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</si>
  <si>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</si>
  <si>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</si>
  <si>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</si>
  <si>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</si>
  <si>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</si>
  <si>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</si>
  <si>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</si>
  <si>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</si>
  <si>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</si>
  <si>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</si>
  <si>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</si>
  <si>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</si>
  <si>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</si>
  <si>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</si>
  <si>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</si>
  <si>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</si>
  <si>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</si>
  <si>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</si>
  <si>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</si>
  <si>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</si>
  <si>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</si>
  <si>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</si>
  <si>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</si>
  <si>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</si>
  <si>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</si>
  <si>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</si>
  <si>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</si>
  <si>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</si>
  <si>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</si>
  <si>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</si>
  <si>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</si>
  <si>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</si>
  <si>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</si>
  <si>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</si>
  <si>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</si>
  <si>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</si>
  <si>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</si>
  <si>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</si>
  <si>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</si>
  <si>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</si>
  <si>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</si>
  <si>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</si>
  <si>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</si>
  <si>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</si>
  <si>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</si>
  <si>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</si>
  <si>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</si>
  <si>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</si>
  <si>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</si>
  <si>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</si>
  <si>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</si>
  <si>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</si>
  <si>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</si>
  <si>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</si>
  <si>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</si>
  <si>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</si>
  <si>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</si>
  <si>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</si>
  <si>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</si>
  <si>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</si>
  <si>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</si>
  <si>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</si>
  <si>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</si>
  <si>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</si>
  <si>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</si>
  <si>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</si>
  <si>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</si>
  <si>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</si>
  <si>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</si>
  <si>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</si>
  <si>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</si>
  <si>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</si>
  <si>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</si>
  <si>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</si>
  <si>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</si>
  <si>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</si>
  <si>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</si>
  <si>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</si>
  <si>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</si>
  <si>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</si>
  <si>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</si>
  <si>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</si>
  <si>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</si>
  <si>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</si>
  <si>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</si>
  <si>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</si>
  <si>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</si>
  <si>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</si>
  <si>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</si>
  <si>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</si>
  <si>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</si>
  <si>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</si>
  <si>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</si>
  <si>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</si>
  <si>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</si>
  <si>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</si>
  <si>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</si>
  <si>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</si>
  <si>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</si>
  <si>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</si>
  <si>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</si>
  <si>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</si>
  <si>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</si>
  <si>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</si>
  <si>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</si>
  <si>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</si>
  <si>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</si>
  <si>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</si>
  <si>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</si>
  <si>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</si>
  <si>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</si>
  <si>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</si>
  <si>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</si>
  <si>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</si>
  <si>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</si>
  <si>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</si>
  <si>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</si>
  <si>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</si>
  <si>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</si>
  <si>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</si>
  <si>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</si>
  <si>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</si>
  <si>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</si>
  <si>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</si>
  <si>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</si>
  <si>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</si>
  <si>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</si>
  <si>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</si>
  <si>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</si>
  <si>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</si>
  <si>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</si>
  <si>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</si>
  <si>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</si>
  <si>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</si>
  <si>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</si>
  <si>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</si>
  <si>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</si>
  <si>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</si>
  <si>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</si>
  <si>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</si>
  <si>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</si>
  <si>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</si>
  <si>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</si>
  <si>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</si>
  <si>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</si>
  <si>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</si>
  <si>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</si>
  <si>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</si>
  <si>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</si>
  <si>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</si>
  <si>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</si>
  <si>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</si>
  <si>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</si>
  <si>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</si>
  <si>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</si>
  <si>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</si>
  <si>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</si>
  <si>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</si>
  <si>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</si>
  <si>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</si>
  <si>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</si>
  <si>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</si>
  <si>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</si>
  <si>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</si>
  <si>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</si>
  <si>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</si>
  <si>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</si>
  <si>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</si>
  <si>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</si>
  <si>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</si>
  <si>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</si>
  <si>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</si>
  <si>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</si>
  <si>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</si>
  <si>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</si>
  <si>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</si>
  <si>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</si>
  <si>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</si>
  <si>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</si>
  <si>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</si>
  <si>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</si>
  <si>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</si>
  <si>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</si>
  <si>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</si>
  <si>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</si>
  <si>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</si>
  <si>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</si>
  <si>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</si>
  <si>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</si>
  <si>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</si>
  <si>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</si>
  <si>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</si>
  <si>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</si>
  <si>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</si>
  <si>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</si>
  <si>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</si>
  <si>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</si>
  <si>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</si>
  <si>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</si>
  <si>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</si>
  <si>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</si>
  <si>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</si>
  <si>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</si>
  <si>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</si>
  <si>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</si>
  <si>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</si>
  <si>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</si>
  <si>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</si>
  <si>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</si>
  <si>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</si>
  <si>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</si>
  <si>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</si>
  <si>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</si>
  <si>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</si>
  <si>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</si>
  <si>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</si>
  <si>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</si>
  <si>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</si>
  <si>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</si>
  <si>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</si>
  <si>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</si>
  <si>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</si>
  <si>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</si>
  <si>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</si>
  <si>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</si>
  <si>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</si>
  <si>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</si>
  <si>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</si>
  <si>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</si>
  <si>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</si>
  <si>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</si>
  <si>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</si>
  <si>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</si>
  <si>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</si>
  <si>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</si>
  <si>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</si>
  <si>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</si>
  <si>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</si>
  <si>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</si>
  <si>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</si>
  <si>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</si>
  <si>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</si>
  <si>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</si>
  <si>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</si>
  <si>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</si>
  <si>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</si>
  <si>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</si>
  <si>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</si>
  <si>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</si>
  <si>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</si>
  <si>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</si>
  <si>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</si>
  <si>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</si>
  <si>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</si>
  <si>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</si>
  <si>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</si>
  <si>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</si>
  <si>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</si>
  <si>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</si>
  <si>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</si>
  <si>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</si>
  <si>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</si>
  <si>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</si>
  <si>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</si>
  <si>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</si>
  <si>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</si>
  <si>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</si>
  <si>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</si>
  <si>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</si>
  <si>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</si>
  <si>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</si>
  <si>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</si>
  <si>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</si>
  <si>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</si>
  <si>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</si>
  <si>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</si>
  <si>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</si>
  <si>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</si>
  <si>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</si>
  <si>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</si>
  <si>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</si>
  <si>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</si>
  <si>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</si>
  <si>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</si>
  <si>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</si>
  <si>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</si>
  <si>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</si>
  <si>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</si>
  <si>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</si>
  <si>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</si>
  <si>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</si>
  <si>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</si>
  <si>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</si>
  <si>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</si>
  <si>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</si>
  <si>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</si>
  <si>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</si>
  <si>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</si>
  <si>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</si>
  <si>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</si>
  <si>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</si>
  <si>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</si>
  <si>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</si>
  <si>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</si>
  <si>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</si>
  <si>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</si>
  <si>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</si>
  <si>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</si>
  <si>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</si>
  <si>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</si>
  <si>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</si>
  <si>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</si>
  <si>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</si>
  <si>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</si>
  <si>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</si>
  <si>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</si>
  <si>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</si>
  <si>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</si>
  <si>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</si>
  <si>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</si>
  <si>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</si>
  <si>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</si>
  <si>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</si>
  <si>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</si>
  <si>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</si>
  <si>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</si>
  <si>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</si>
  <si>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</si>
  <si>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</si>
  <si>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</si>
  <si>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</si>
  <si>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</si>
  <si>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</si>
  <si>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</si>
  <si>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</si>
  <si>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</si>
  <si>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</si>
  <si>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</si>
  <si>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</si>
  <si>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</si>
  <si>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</si>
  <si>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</si>
  <si>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</si>
  <si>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</si>
  <si>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</si>
  <si>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</si>
  <si>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</si>
  <si>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</si>
  <si>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</si>
  <si>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</si>
  <si>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</si>
  <si>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</si>
  <si>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</si>
  <si>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</si>
  <si>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</si>
  <si>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</si>
  <si>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</si>
  <si>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</si>
  <si>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</si>
  <si>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</si>
  <si>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</si>
  <si>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</si>
  <si>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</si>
  <si>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</si>
  <si>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</si>
  <si>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</si>
  <si>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</si>
  <si>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</si>
  <si>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</si>
  <si>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</si>
  <si>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</si>
  <si>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</si>
  <si>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</si>
  <si>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</si>
  <si>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</si>
  <si>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</si>
  <si>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</si>
  <si>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</si>
  <si>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</si>
  <si>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</si>
  <si>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</si>
  <si>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</si>
  <si>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</si>
  <si>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</si>
  <si>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</si>
  <si>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</si>
  <si>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</si>
  <si>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</si>
  <si>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</si>
  <si>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</si>
  <si>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</si>
  <si>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</si>
  <si>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</si>
  <si>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</si>
  <si>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</si>
  <si>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</si>
  <si>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</si>
  <si>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</si>
  <si>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</si>
  <si>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</si>
  <si>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</si>
  <si>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</si>
  <si>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</si>
  <si>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</si>
  <si>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</si>
  <si>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</si>
  <si>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</si>
  <si>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</si>
  <si>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</si>
  <si>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</si>
  <si>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</si>
  <si>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</si>
  <si>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</si>
  <si>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</si>
  <si>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</si>
  <si>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</si>
  <si>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</si>
  <si>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</si>
  <si>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</si>
  <si>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</si>
  <si>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</si>
  <si>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</si>
  <si>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</si>
  <si>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</si>
  <si>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</si>
  <si>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</si>
  <si>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</si>
  <si>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</si>
  <si>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</si>
  <si>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</si>
  <si>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</si>
  <si>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</si>
  <si>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</si>
  <si>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</si>
  <si>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</si>
  <si>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</si>
  <si>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</si>
  <si>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</si>
  <si>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</si>
  <si>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</si>
  <si>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</si>
  <si>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</si>
  <si>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</si>
  <si>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</si>
  <si>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</si>
  <si>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</si>
  <si>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</si>
  <si>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</si>
  <si>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</si>
  <si>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</si>
  <si>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</si>
  <si>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</si>
  <si>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</si>
  <si>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</si>
  <si>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</si>
  <si>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</si>
  <si>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</si>
  <si>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</si>
  <si>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</si>
  <si>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</si>
  <si>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</si>
  <si>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</si>
  <si>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</si>
  <si>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</si>
  <si>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</si>
  <si>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</si>
  <si>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</si>
  <si>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</si>
  <si>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</si>
  <si>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</si>
  <si>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</si>
  <si>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</si>
  <si>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</si>
  <si>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</si>
  <si>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</si>
  <si>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</si>
  <si>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</si>
  <si>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</si>
  <si>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</si>
  <si>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</si>
  <si>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</si>
  <si>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</si>
  <si>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</si>
  <si>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</si>
  <si>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</si>
  <si>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</si>
  <si>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</si>
  <si>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</si>
  <si>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</si>
  <si>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</si>
  <si>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</si>
  <si>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</si>
  <si>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</si>
  <si>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</si>
  <si>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</si>
  <si>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</si>
  <si>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</si>
  <si>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</si>
  <si>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</si>
  <si>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</si>
  <si>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</si>
  <si>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</si>
  <si>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</si>
  <si>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</si>
  <si>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</si>
  <si>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</si>
  <si>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</si>
  <si>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</si>
  <si>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</si>
  <si>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</si>
  <si>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</si>
  <si>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</si>
  <si>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</si>
  <si>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</si>
  <si>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</si>
  <si>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</si>
  <si>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</si>
  <si>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</si>
  <si>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</si>
  <si>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</si>
  <si>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</si>
  <si>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</si>
  <si>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</si>
  <si>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</si>
  <si>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</si>
  <si>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</si>
  <si>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</si>
  <si>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</si>
  <si>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</si>
  <si>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</si>
  <si>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</si>
  <si>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</si>
  <si>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</si>
  <si>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</si>
  <si>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</si>
  <si>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</si>
  <si>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</si>
  <si>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</si>
  <si>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</si>
  <si>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</si>
  <si>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</si>
  <si>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</si>
  <si>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</si>
  <si>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</si>
  <si>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</si>
  <si>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</si>
  <si>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</si>
  <si>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</si>
  <si>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</si>
  <si>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</si>
  <si>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</si>
  <si>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</si>
  <si>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</si>
  <si>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</si>
  <si>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</si>
  <si>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</si>
  <si>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</si>
  <si>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</si>
  <si>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</si>
  <si>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</si>
  <si>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</si>
  <si>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</si>
  <si>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</si>
  <si>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</si>
  <si>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</si>
  <si>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</si>
  <si>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</si>
  <si>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</si>
  <si>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</si>
  <si>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</si>
  <si>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</si>
  <si>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</si>
  <si>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</si>
  <si>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</si>
  <si>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</si>
  <si>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</si>
  <si>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</si>
  <si>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</si>
  <si>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</si>
  <si>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</si>
  <si>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</si>
  <si>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</si>
  <si>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</si>
  <si>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</si>
  <si>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</si>
  <si>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</si>
  <si>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</si>
  <si>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</si>
  <si>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</si>
  <si>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</si>
  <si>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</si>
  <si>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</si>
  <si>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</si>
  <si>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</si>
  <si>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</si>
  <si>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</si>
  <si>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</si>
  <si>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</si>
  <si>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</si>
  <si>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</si>
  <si>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</si>
  <si>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</si>
  <si>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</si>
  <si>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</si>
  <si>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</si>
  <si>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</si>
  <si>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</si>
  <si>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</si>
  <si>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</si>
  <si>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</si>
  <si>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</si>
  <si>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</si>
  <si>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</si>
  <si>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</si>
  <si>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</si>
  <si>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</si>
  <si>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</si>
  <si>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</si>
  <si>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</si>
  <si>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</si>
  <si>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</si>
  <si>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</si>
  <si>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</si>
  <si>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</si>
  <si>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</si>
  <si>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</si>
  <si>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</si>
  <si>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</si>
  <si>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</si>
  <si>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</si>
  <si>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</si>
  <si>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</si>
  <si>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</si>
  <si>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</si>
  <si>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</si>
  <si>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</si>
  <si>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</si>
  <si>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</si>
  <si>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</si>
  <si>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</si>
  <si>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</si>
  <si>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</si>
  <si>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</si>
  <si>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</si>
  <si>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</si>
  <si>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</si>
  <si>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</si>
  <si>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</si>
  <si>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</si>
  <si>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</si>
  <si>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</si>
  <si>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</si>
  <si>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</si>
  <si>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</si>
  <si>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</si>
  <si>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</si>
  <si>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</si>
  <si>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</si>
  <si>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</si>
  <si>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</si>
  <si>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</si>
  <si>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</si>
  <si>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</si>
  <si>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</si>
  <si>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</si>
  <si>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</si>
  <si>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</si>
  <si>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</si>
  <si>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</si>
  <si>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</si>
  <si>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</si>
  <si>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</si>
  <si>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</si>
  <si>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</si>
  <si>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</si>
  <si>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</si>
  <si>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</si>
  <si>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</si>
  <si>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</si>
  <si>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</si>
  <si>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</si>
  <si>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</si>
  <si>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</si>
  <si>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</si>
  <si>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</si>
  <si>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</si>
  <si>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</si>
  <si>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</si>
  <si>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</si>
  <si>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</si>
  <si>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</si>
  <si>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</si>
  <si>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</si>
  <si>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</si>
  <si>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</si>
  <si>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</si>
  <si>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</si>
  <si>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</si>
  <si>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</si>
  <si>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</si>
  <si>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</si>
  <si>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</si>
  <si>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</si>
  <si>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</si>
  <si>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</si>
  <si>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</si>
  <si>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</si>
  <si>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</si>
  <si>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</si>
  <si>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</si>
  <si>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</si>
  <si>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</si>
  <si>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</si>
  <si>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</si>
  <si>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</si>
  <si>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</si>
  <si>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</si>
  <si>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</si>
  <si>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</si>
  <si>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</si>
  <si>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</si>
  <si>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</si>
  <si>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</si>
  <si>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</si>
  <si>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</si>
  <si>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</si>
  <si>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</si>
  <si>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</si>
  <si>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</si>
  <si>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</si>
  <si>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</si>
  <si>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</si>
  <si>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</si>
  <si>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</si>
  <si>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</si>
  <si>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</si>
  <si>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</si>
  <si>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</si>
  <si>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</si>
  <si>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</si>
  <si>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</si>
  <si>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</si>
  <si>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</si>
  <si>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</si>
  <si>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</si>
  <si>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</si>
  <si>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</si>
  <si>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</si>
  <si>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</si>
  <si>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</si>
  <si>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</si>
  <si>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</si>
  <si>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</si>
  <si>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</si>
  <si>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</si>
  <si>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</si>
  <si>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</si>
  <si>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</si>
  <si>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</si>
  <si>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</si>
  <si>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</si>
  <si>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</si>
  <si>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</si>
  <si>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</si>
  <si>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</si>
  <si>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</si>
  <si>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</si>
  <si>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</si>
  <si>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</si>
  <si>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</si>
  <si>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</si>
  <si>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</si>
  <si>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</si>
  <si>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</si>
  <si>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</si>
  <si>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</si>
  <si>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</si>
  <si>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</si>
  <si>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</si>
  <si>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</si>
  <si>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</si>
  <si>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</si>
  <si>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</si>
  <si>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</si>
  <si>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</si>
  <si>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</si>
  <si>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</si>
  <si>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</si>
  <si>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</si>
  <si>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</si>
  <si>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</si>
  <si>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</si>
  <si>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</si>
  <si>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</si>
  <si>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</si>
  <si>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</si>
  <si>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</si>
  <si>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</si>
  <si>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</si>
  <si>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</si>
  <si>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</si>
  <si>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</si>
  <si>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</si>
  <si>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</si>
  <si>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</si>
  <si>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</si>
  <si>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</si>
  <si>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</si>
  <si>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</si>
  <si>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</si>
  <si>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</si>
  <si>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</si>
  <si>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</si>
  <si>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</si>
  <si>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</si>
  <si>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</si>
  <si>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</si>
  <si>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</si>
  <si>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</si>
  <si>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</si>
  <si>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</si>
  <si>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</si>
  <si>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</si>
  <si>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</si>
  <si>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</si>
  <si>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</si>
  <si>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</si>
  <si>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</si>
  <si>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</si>
  <si>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</si>
  <si>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</si>
  <si>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</si>
  <si>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</si>
  <si>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</si>
  <si>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</si>
  <si>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</si>
  <si>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</si>
  <si>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</si>
  <si>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</si>
  <si>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</si>
  <si>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</si>
  <si>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</si>
  <si>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</si>
  <si>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</si>
  <si>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</si>
  <si>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</si>
  <si>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</si>
  <si>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</si>
  <si>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</si>
  <si>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</si>
  <si>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</si>
  <si>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</si>
  <si>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</si>
  <si>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</si>
  <si>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</si>
  <si>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</si>
  <si>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</si>
  <si>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</si>
  <si>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</si>
  <si>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</si>
  <si>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</si>
  <si>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</si>
  <si>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</si>
  <si>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</si>
  <si>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</si>
  <si>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</si>
  <si>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</si>
  <si>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</si>
  <si>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</si>
  <si>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</si>
  <si>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</si>
  <si>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</si>
  <si>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</si>
  <si>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</si>
  <si>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</si>
  <si>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</si>
  <si>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</si>
  <si>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</si>
  <si>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</si>
  <si>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</si>
  <si>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</si>
  <si>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</si>
  <si>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</si>
  <si>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</si>
  <si>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</si>
  <si>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</si>
  <si>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</si>
  <si>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</si>
  <si>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</si>
  <si>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</si>
  <si>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</si>
  <si>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</si>
  <si>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</si>
  <si>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</si>
  <si>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</si>
  <si>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</si>
  <si>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</si>
  <si>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</si>
  <si>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</si>
  <si>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</si>
  <si>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</si>
  <si>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</si>
  <si>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</si>
  <si>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</si>
  <si>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</si>
  <si>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</si>
  <si>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</si>
  <si>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</si>
  <si>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</si>
  <si>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</si>
  <si>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</si>
  <si>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</si>
  <si>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</si>
  <si>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</si>
  <si>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</si>
  <si>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</si>
  <si>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</si>
  <si>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</si>
  <si>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</si>
  <si>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</si>
  <si>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</si>
  <si>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</si>
  <si>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</si>
  <si>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</si>
  <si>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</si>
  <si>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</si>
  <si>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</si>
  <si>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</si>
  <si>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</si>
  <si>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</si>
  <si>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</si>
  <si>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</si>
  <si>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</si>
  <si>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</si>
  <si>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</si>
  <si>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</si>
  <si>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</si>
  <si>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</si>
  <si>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</si>
  <si>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</si>
  <si>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</si>
  <si>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</si>
  <si>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</si>
  <si>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</si>
  <si>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</si>
  <si>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</si>
  <si>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</si>
  <si>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</si>
  <si>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</si>
  <si>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</si>
  <si>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</si>
  <si>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</si>
  <si>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</si>
  <si>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</si>
  <si>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</si>
  <si>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</si>
  <si>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</si>
  <si>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</si>
  <si>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</si>
  <si>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</si>
  <si>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</si>
  <si>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</si>
  <si>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</si>
  <si>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</si>
  <si>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</si>
  <si>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</si>
  <si>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</si>
  <si>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</si>
  <si>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</si>
  <si>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</si>
  <si>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</si>
  <si>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</si>
  <si>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</si>
  <si>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</si>
  <si>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</si>
  <si>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</si>
  <si>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</si>
  <si>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</si>
  <si>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</si>
  <si>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</si>
  <si>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</si>
  <si>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</si>
  <si>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</si>
  <si>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</si>
  <si>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</si>
  <si>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</si>
  <si>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</si>
  <si>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</si>
  <si>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</si>
  <si>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</si>
  <si>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</si>
  <si>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</si>
  <si>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</si>
  <si>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</si>
  <si>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</si>
  <si>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</si>
  <si>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</si>
  <si>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</si>
  <si>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</si>
  <si>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</si>
  <si>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</si>
  <si>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</si>
  <si>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</si>
  <si>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</si>
  <si>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</si>
  <si>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</si>
  <si>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</si>
  <si>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</si>
  <si>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</si>
  <si>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</si>
  <si>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</si>
  <si>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</si>
  <si>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</si>
  <si>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</si>
  <si>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</si>
  <si>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</si>
  <si>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</si>
  <si>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</si>
  <si>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</si>
  <si>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</si>
  <si>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</si>
  <si>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</si>
  <si>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</si>
  <si>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</si>
  <si>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</si>
  <si>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</si>
  <si>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</si>
  <si>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</si>
  <si>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</si>
  <si>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</si>
  <si>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</si>
  <si>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</si>
  <si>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</si>
  <si>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</si>
  <si>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</si>
  <si>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</si>
  <si>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</si>
  <si>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</si>
  <si>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</si>
  <si>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</si>
  <si>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</si>
  <si>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</si>
  <si>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</si>
  <si>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</si>
  <si>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</si>
  <si>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</si>
  <si>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</si>
  <si>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</si>
  <si>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</si>
  <si>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</si>
  <si>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</si>
  <si>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</si>
  <si>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</si>
  <si>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</si>
  <si>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</si>
  <si>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</si>
  <si>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</si>
  <si>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</si>
  <si>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</si>
  <si>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</si>
  <si>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</si>
  <si>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</si>
  <si>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</si>
  <si>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</si>
  <si>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</si>
  <si>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</si>
  <si>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</si>
  <si>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</si>
  <si>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</si>
  <si>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</si>
  <si>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</si>
  <si>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</si>
  <si>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</si>
  <si>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</si>
  <si>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</si>
  <si>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</si>
  <si>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</si>
  <si>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</si>
  <si>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</si>
  <si>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</si>
  <si>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</si>
  <si>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</si>
  <si>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</si>
  <si>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</si>
  <si>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</si>
  <si>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</si>
  <si>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</si>
  <si>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</si>
  <si>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</si>
  <si>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</si>
  <si>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</si>
  <si>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</si>
  <si>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</si>
  <si>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</si>
  <si>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</si>
  <si>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</si>
  <si>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</si>
  <si>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</si>
  <si>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</si>
  <si>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</si>
  <si>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</si>
  <si>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</si>
  <si>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</si>
  <si>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</si>
  <si>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</si>
  <si>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</si>
  <si>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</si>
  <si>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</si>
  <si>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</si>
  <si>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</si>
  <si>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</si>
  <si>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</si>
  <si>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</si>
  <si>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</si>
  <si>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</si>
  <si>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</si>
  <si>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</si>
  <si>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</si>
  <si>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</si>
  <si>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</si>
  <si>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</si>
  <si>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</si>
  <si>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</si>
  <si>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</si>
  <si>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</si>
  <si>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</si>
  <si>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</si>
  <si>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</si>
  <si>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</si>
  <si>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</si>
  <si>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</si>
  <si>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</si>
  <si>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</si>
  <si>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</si>
  <si>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</si>
  <si>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</si>
  <si>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</si>
  <si>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</si>
  <si>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</si>
  <si>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</si>
  <si>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</si>
  <si>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</si>
  <si>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</si>
  <si>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</si>
  <si>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</si>
  <si>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</si>
  <si>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</si>
  <si>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</si>
  <si>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</si>
  <si>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</si>
  <si>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</si>
  <si>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</si>
  <si>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</si>
  <si>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</si>
  <si>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</si>
  <si>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</si>
  <si>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</si>
  <si>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</si>
  <si>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</si>
  <si>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</si>
  <si>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</si>
  <si>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</si>
  <si>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</si>
  <si>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</si>
  <si>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</si>
  <si>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</si>
  <si>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</si>
  <si>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</si>
  <si>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</si>
  <si>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</si>
  <si>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</si>
  <si>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</si>
  <si>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</si>
  <si>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</si>
  <si>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</si>
  <si>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</si>
  <si>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</si>
  <si>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</si>
  <si>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</si>
  <si>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</si>
  <si>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</si>
  <si>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</si>
  <si>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</si>
  <si>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</si>
  <si>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</si>
  <si>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</si>
  <si>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</si>
  <si>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</si>
  <si>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</si>
  <si>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</si>
  <si>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</si>
  <si>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</si>
  <si>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</si>
  <si>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</si>
  <si>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</si>
  <si>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</si>
  <si>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</si>
  <si>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</si>
  <si>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</si>
  <si>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</si>
  <si>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</si>
  <si>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</si>
  <si>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</si>
  <si>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</si>
  <si>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</si>
  <si>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</si>
  <si>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</si>
  <si>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</si>
  <si>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</si>
  <si>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</si>
  <si>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</si>
  <si>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</si>
  <si>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</si>
  <si>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</si>
  <si>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</si>
  <si>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</si>
  <si>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</si>
  <si>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</si>
  <si>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</si>
  <si>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</si>
  <si>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</si>
  <si>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</si>
  <si>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</si>
  <si>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</si>
  <si>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</si>
  <si>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</si>
  <si>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</si>
  <si>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</si>
  <si>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</si>
  <si>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</si>
  <si>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</si>
  <si>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</si>
  <si>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</si>
  <si>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</si>
  <si>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</si>
  <si>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</si>
  <si>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</si>
  <si>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</si>
  <si>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</si>
  <si>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</si>
  <si>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</si>
  <si>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</si>
  <si>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</si>
  <si>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</si>
  <si>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</si>
  <si>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</si>
  <si>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</si>
  <si>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</si>
  <si>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</si>
  <si>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</si>
  <si>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</si>
  <si>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</si>
  <si>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</si>
  <si>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</si>
  <si>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</si>
  <si>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</si>
  <si>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</si>
  <si>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</si>
  <si>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</si>
  <si>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</si>
  <si>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</si>
  <si>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</si>
  <si>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</si>
  <si>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</si>
  <si>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</si>
  <si>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</si>
  <si>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</si>
  <si>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</si>
  <si>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</si>
  <si>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</si>
  <si>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</si>
  <si>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</si>
  <si>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</si>
  <si>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</si>
  <si>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</si>
  <si>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</si>
  <si>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</si>
  <si>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</si>
  <si>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</si>
  <si>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</si>
  <si>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</si>
  <si>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</si>
  <si>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</si>
  <si>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</si>
  <si>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</si>
  <si>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</si>
  <si>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</si>
  <si>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</si>
  <si>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</si>
  <si>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</si>
  <si>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</si>
  <si>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</si>
  <si>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</si>
  <si>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</si>
  <si>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</si>
  <si>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</si>
  <si>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</si>
  <si>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</si>
  <si>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</si>
  <si>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</si>
  <si>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</si>
  <si>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</si>
  <si>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</si>
  <si>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</si>
  <si>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</si>
  <si>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</si>
  <si>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</si>
  <si>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</si>
  <si>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</si>
  <si>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</si>
  <si>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</si>
  <si>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</si>
  <si>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</si>
  <si>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</si>
  <si>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</si>
  <si>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</si>
  <si>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</si>
  <si>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</si>
  <si>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</si>
  <si>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</si>
  <si>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</si>
  <si>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</si>
  <si>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</si>
  <si>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</si>
  <si>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</si>
  <si>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</si>
  <si>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</si>
  <si>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</si>
  <si>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</si>
  <si>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</si>
  <si>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</si>
  <si>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</si>
  <si>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</si>
  <si>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</si>
  <si>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</si>
  <si>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</si>
  <si>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</si>
  <si>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</si>
  <si>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</si>
  <si>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</si>
  <si>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</si>
  <si>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</si>
  <si>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</si>
  <si>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</si>
  <si>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</si>
  <si>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</si>
  <si>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</si>
  <si>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</si>
  <si>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</si>
  <si>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</si>
  <si>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</si>
  <si>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</si>
  <si>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</si>
  <si>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</si>
  <si>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</si>
  <si>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</si>
  <si>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</si>
  <si>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</si>
  <si>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</si>
  <si>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</si>
  <si>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</si>
  <si>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</si>
  <si>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</si>
  <si>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</si>
  <si>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</si>
  <si>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</si>
  <si>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</si>
  <si>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</si>
  <si>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</si>
  <si>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</si>
  <si>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</si>
  <si>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</si>
  <si>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</si>
  <si>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</si>
  <si>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</si>
  <si>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</si>
  <si>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</si>
  <si>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</si>
  <si>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</si>
  <si>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</si>
  <si>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</si>
  <si>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</si>
  <si>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</si>
  <si>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</si>
  <si>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</si>
  <si>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</si>
  <si>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</si>
  <si>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</si>
  <si>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</si>
  <si>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</si>
  <si>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</si>
  <si>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</si>
  <si>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</si>
  <si>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</si>
  <si>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</si>
  <si>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</si>
  <si>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</si>
  <si>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</si>
  <si>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</si>
  <si>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</si>
  <si>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</si>
  <si>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</si>
  <si>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</si>
  <si>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</si>
  <si>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</si>
  <si>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</si>
  <si>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</si>
  <si>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</si>
  <si>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</si>
  <si>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</si>
  <si>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</si>
  <si>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</si>
  <si>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</si>
  <si>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</si>
  <si>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</si>
  <si>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</si>
  <si>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</si>
  <si>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</si>
  <si>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</si>
  <si>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</si>
  <si>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</si>
  <si>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</si>
  <si>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</si>
  <si>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</si>
  <si>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</si>
  <si>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</si>
  <si>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</si>
  <si>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</si>
  <si>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</si>
  <si>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</si>
  <si>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</si>
  <si>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</si>
  <si>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</si>
  <si>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</si>
  <si>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</si>
  <si>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</si>
  <si>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</si>
  <si>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</si>
  <si>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</si>
  <si>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</si>
  <si>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</si>
  <si>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</si>
  <si>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</si>
  <si>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</si>
  <si>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</si>
  <si>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</si>
  <si>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</si>
  <si>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</si>
  <si>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</si>
  <si>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</si>
  <si>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</si>
  <si>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</si>
  <si>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</si>
  <si>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</si>
  <si>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</si>
  <si>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</si>
  <si>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</si>
  <si>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</si>
  <si>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</si>
  <si>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</si>
  <si>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</si>
  <si>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</si>
  <si>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</si>
  <si>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</si>
  <si>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</si>
  <si>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</si>
  <si>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</si>
  <si>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</si>
  <si>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</si>
  <si>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</si>
  <si>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</si>
  <si>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</si>
  <si>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</si>
  <si>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</si>
  <si>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</si>
  <si>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</si>
  <si>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</si>
  <si>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</si>
  <si>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</si>
  <si>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</si>
  <si>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</si>
  <si>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</si>
  <si>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</si>
  <si>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</si>
  <si>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</si>
  <si>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</si>
  <si>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</si>
  <si>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</si>
  <si>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</si>
  <si>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</si>
  <si>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</si>
  <si>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</si>
  <si>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</si>
  <si>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</si>
  <si>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</si>
  <si>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</si>
  <si>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</si>
  <si>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</si>
  <si>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</si>
  <si>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</si>
  <si>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</si>
  <si>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</si>
  <si>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</si>
  <si>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</si>
  <si>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</si>
  <si>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</si>
  <si>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</si>
  <si>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</si>
  <si>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</si>
  <si>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</si>
  <si>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</si>
  <si>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</si>
  <si>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</si>
  <si>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</si>
  <si>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</si>
  <si>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</si>
  <si>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</si>
  <si>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</si>
  <si>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</si>
  <si>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</si>
  <si>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</si>
  <si>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</si>
  <si>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</si>
  <si>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</si>
  <si>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</si>
  <si>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</si>
  <si>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</si>
  <si>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</si>
  <si>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</si>
  <si>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</si>
  <si>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</si>
  <si>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</si>
  <si>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</si>
  <si>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</si>
  <si>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</si>
  <si>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</si>
  <si>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</si>
  <si>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</si>
  <si>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</si>
  <si>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</si>
  <si>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</si>
  <si>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</si>
  <si>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</si>
  <si>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</si>
  <si>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</si>
  <si>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</si>
  <si>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</si>
  <si>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</si>
  <si>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</si>
  <si>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</si>
  <si>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</si>
  <si>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</si>
  <si>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</si>
  <si>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</si>
  <si>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</si>
  <si>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</si>
  <si>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</si>
  <si>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</si>
  <si>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</si>
  <si>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</si>
  <si>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</si>
  <si>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</si>
  <si>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</si>
  <si>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</si>
  <si>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</si>
  <si>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</si>
  <si>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</si>
  <si>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</si>
  <si>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</si>
  <si>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</si>
  <si>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</si>
  <si>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</si>
  <si>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</si>
  <si>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</si>
  <si>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</si>
  <si>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</si>
  <si>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</si>
  <si>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</si>
  <si>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</si>
  <si>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</si>
  <si>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</si>
  <si>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</si>
  <si>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</si>
  <si>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</si>
  <si>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</si>
  <si>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</si>
  <si>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</si>
  <si>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</si>
  <si>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</si>
  <si>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</si>
  <si>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</si>
  <si>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</si>
  <si>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</si>
  <si>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</si>
  <si>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</si>
  <si>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</si>
  <si>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</si>
  <si>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</si>
  <si>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</si>
  <si>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</si>
  <si>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</si>
  <si>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</si>
  <si>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</si>
  <si>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</si>
  <si>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</si>
  <si>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</si>
  <si>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</si>
  <si>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</si>
  <si>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</si>
  <si>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</si>
  <si>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</si>
  <si>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</si>
  <si>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</si>
  <si>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</si>
  <si>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</si>
  <si>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</si>
  <si>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</si>
  <si>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</si>
  <si>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</si>
  <si>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</si>
  <si>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</si>
  <si>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</si>
  <si>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</si>
  <si>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</si>
  <si>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</si>
  <si>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</si>
  <si>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</si>
  <si>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</si>
  <si>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</si>
  <si>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</si>
  <si>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</si>
  <si>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</si>
  <si>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</si>
  <si>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</si>
  <si>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</si>
  <si>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</si>
  <si>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</si>
  <si>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</si>
  <si>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</si>
  <si>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</si>
  <si>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</si>
  <si>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</si>
  <si>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</si>
  <si>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</si>
  <si>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</si>
  <si>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</si>
  <si>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</si>
  <si>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</si>
  <si>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</si>
  <si>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</si>
  <si>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</si>
  <si>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</si>
  <si>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</si>
  <si>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</si>
  <si>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</si>
  <si>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</si>
  <si>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</si>
  <si>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</si>
  <si>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</si>
  <si>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</si>
  <si>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</si>
  <si>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</si>
  <si>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</si>
  <si>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</si>
  <si>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</si>
  <si>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</si>
  <si>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</si>
  <si>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</si>
  <si>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</si>
  <si>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</si>
  <si>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</si>
  <si>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</si>
  <si>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</si>
  <si>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</si>
  <si>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</si>
  <si>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</si>
  <si>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</si>
  <si>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</si>
  <si>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</si>
  <si>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</si>
  <si>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</si>
  <si>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</si>
  <si>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</si>
  <si>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</si>
  <si>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</si>
  <si>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</si>
  <si>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</si>
  <si>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</si>
  <si>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</si>
  <si>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</si>
  <si>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</si>
  <si>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</si>
  <si>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</si>
  <si>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</si>
  <si>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</si>
  <si>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</si>
  <si>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</si>
  <si>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</si>
  <si>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</si>
  <si>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</si>
  <si>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</si>
  <si>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</si>
  <si>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</si>
  <si>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</si>
  <si>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</si>
  <si>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</si>
  <si>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</si>
  <si>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</si>
  <si>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</si>
  <si>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</si>
  <si>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</si>
  <si>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</si>
  <si>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</si>
  <si>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</si>
  <si>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</si>
  <si>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</si>
  <si>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</si>
  <si>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</si>
  <si>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</si>
  <si>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</si>
  <si>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</si>
  <si>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</si>
  <si>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</si>
  <si>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</si>
  <si>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</si>
  <si>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</si>
  <si>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</si>
  <si>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</si>
  <si>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</si>
  <si>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</si>
  <si>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</si>
  <si>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</si>
  <si>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</si>
  <si>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</si>
  <si>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</si>
  <si>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</si>
  <si>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</si>
  <si>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</si>
  <si>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</si>
  <si>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</si>
  <si>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</si>
  <si>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</si>
  <si>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</si>
  <si>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</si>
  <si>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</si>
  <si>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</si>
  <si>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</si>
  <si>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</si>
  <si>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</si>
  <si>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</si>
  <si>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</si>
  <si>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</si>
  <si>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</si>
  <si>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</si>
  <si>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</si>
  <si>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</si>
  <si>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</si>
  <si>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</si>
  <si>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</si>
  <si>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</si>
  <si>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</si>
  <si>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</si>
  <si>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</si>
  <si>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</si>
  <si>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</si>
  <si>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</si>
  <si>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</si>
  <si>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</si>
  <si>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</si>
  <si>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</si>
  <si>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</si>
  <si>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</si>
  <si>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</si>
  <si>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</si>
  <si>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</si>
  <si>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</si>
  <si>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</si>
  <si>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</si>
  <si>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</si>
  <si>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</si>
  <si>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</si>
  <si>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</si>
  <si>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</si>
  <si>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</si>
  <si>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</si>
  <si>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</si>
  <si>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</si>
  <si>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</si>
  <si>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</si>
  <si>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</si>
  <si>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</si>
  <si>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</si>
  <si>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</si>
  <si>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</si>
  <si>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</si>
  <si>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</si>
  <si>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</si>
  <si>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</si>
  <si>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</si>
  <si>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</si>
  <si>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</si>
  <si>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</si>
  <si>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</si>
  <si>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</si>
  <si>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</si>
  <si>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</si>
  <si>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</si>
  <si>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</si>
  <si>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</si>
  <si>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</si>
  <si>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</si>
  <si>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</si>
  <si>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</si>
  <si>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</si>
  <si>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</si>
  <si>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</si>
  <si>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</si>
  <si>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</si>
  <si>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</si>
  <si>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</si>
  <si>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</si>
  <si>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</si>
  <si>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</si>
  <si>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</si>
  <si>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</si>
  <si>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</si>
  <si>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</si>
  <si>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</si>
  <si>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</si>
  <si>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</si>
  <si>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</si>
  <si>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</si>
  <si>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</si>
  <si>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</si>
  <si>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</si>
  <si>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</si>
  <si>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</si>
  <si>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</si>
  <si>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</si>
  <si>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</si>
  <si>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</si>
  <si>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</si>
  <si>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</si>
  <si>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</si>
  <si>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</si>
  <si>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</si>
  <si>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</si>
  <si>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</si>
  <si>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</si>
  <si>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</si>
  <si>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</si>
  <si>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</si>
  <si>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</si>
  <si>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</si>
  <si>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</si>
  <si>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</si>
  <si>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</si>
  <si>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</si>
  <si>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</si>
  <si>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</si>
  <si>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</si>
  <si>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</si>
  <si>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</si>
  <si>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</si>
  <si>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</si>
  <si>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</si>
  <si>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</si>
  <si>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</si>
  <si>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</si>
  <si>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</si>
  <si>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</si>
  <si>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</si>
  <si>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</si>
  <si>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</si>
  <si>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</si>
  <si>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</si>
  <si>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</si>
  <si>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</si>
  <si>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</si>
  <si>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</si>
  <si>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</si>
  <si>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</si>
  <si>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</si>
  <si>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</si>
  <si>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</si>
  <si>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</si>
  <si>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</si>
  <si>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</si>
  <si>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</si>
  <si>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</si>
  <si>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</si>
  <si>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</si>
  <si>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</si>
  <si>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</si>
  <si>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</si>
  <si>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</si>
  <si>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</si>
  <si>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</si>
  <si>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</si>
  <si>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</si>
  <si>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</si>
  <si>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</si>
  <si>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</si>
  <si>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</si>
  <si>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</si>
  <si>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</si>
  <si>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</si>
  <si>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</si>
  <si>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</si>
  <si>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</si>
  <si>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</si>
  <si>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</si>
  <si>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</si>
  <si>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</si>
  <si>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</si>
  <si>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</si>
  <si>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</si>
  <si>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</si>
  <si>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</si>
  <si>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</si>
  <si>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</si>
  <si>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</si>
  <si>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</si>
  <si>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</si>
  <si>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</si>
  <si>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</si>
  <si>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</si>
  <si>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</si>
  <si>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</si>
  <si>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</si>
  <si>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</si>
  <si>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</si>
  <si>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</si>
  <si>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</si>
  <si>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</si>
  <si>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</si>
  <si>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</si>
  <si>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</si>
  <si>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</si>
  <si>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</si>
  <si>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</si>
  <si>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</si>
  <si>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</si>
  <si>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</si>
  <si>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</si>
  <si>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</si>
  <si>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</si>
  <si>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</si>
  <si>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</si>
  <si>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</si>
  <si>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</si>
  <si>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</si>
  <si>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</si>
  <si>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</si>
  <si>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</si>
  <si>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</si>
  <si>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</si>
  <si>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</si>
  <si>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</si>
  <si>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</si>
  <si>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</si>
  <si>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</si>
  <si>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</si>
  <si>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</si>
  <si>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</si>
  <si>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</si>
  <si>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</si>
  <si>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</si>
  <si>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</si>
  <si>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</si>
  <si>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</si>
  <si>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</si>
  <si>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</si>
  <si>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</si>
  <si>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</si>
  <si>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</si>
  <si>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</si>
  <si>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</si>
  <si>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</si>
  <si>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</si>
  <si>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</si>
  <si>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</si>
  <si>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</si>
  <si>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</si>
  <si>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</si>
  <si>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</si>
  <si>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</si>
  <si>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</si>
  <si>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</si>
  <si>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</si>
  <si>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</si>
  <si>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</si>
  <si>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</si>
  <si>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</si>
  <si>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</si>
  <si>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</si>
  <si>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</si>
  <si>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</si>
  <si>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</si>
  <si>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</si>
  <si>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</si>
  <si>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</si>
  <si>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</si>
  <si>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</si>
  <si>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</si>
  <si>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</si>
  <si>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</si>
  <si>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</si>
  <si>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</si>
  <si>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</si>
  <si>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</si>
  <si>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</si>
  <si>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</si>
  <si>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</si>
  <si>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</si>
  <si>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</si>
  <si>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</si>
  <si>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</si>
  <si>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</si>
  <si>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</si>
  <si>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</si>
  <si>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</si>
  <si>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</si>
  <si>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</si>
  <si>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</si>
  <si>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</si>
  <si>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</si>
  <si>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</si>
  <si>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</si>
  <si>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</si>
  <si>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</si>
  <si>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</si>
  <si>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</si>
  <si>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</si>
  <si>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</si>
  <si>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</si>
  <si>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</si>
  <si>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</si>
  <si>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</si>
  <si>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</si>
  <si>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</si>
  <si>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</si>
  <si>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</si>
  <si>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</si>
  <si>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</si>
  <si>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</si>
  <si>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</si>
  <si>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</si>
  <si>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</si>
  <si>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</si>
  <si>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</si>
  <si>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</si>
  <si>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</si>
  <si>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</si>
  <si>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</si>
  <si>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</si>
  <si>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</si>
  <si>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</si>
  <si>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</si>
  <si>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</si>
  <si>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</si>
  <si>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</si>
  <si>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</si>
  <si>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</si>
  <si>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</si>
  <si>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</si>
  <si>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</si>
  <si>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</si>
  <si>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</si>
  <si>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</si>
  <si>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</si>
  <si>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</si>
  <si>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</si>
  <si>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</si>
  <si>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</si>
  <si>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</si>
  <si>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</si>
  <si>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</si>
  <si>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</si>
  <si>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</si>
  <si>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</si>
  <si>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</si>
  <si>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</si>
  <si>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</si>
  <si>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</si>
  <si>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</si>
  <si>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</si>
  <si>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</si>
  <si>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</si>
  <si>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</si>
  <si>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</si>
  <si>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</si>
  <si>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</si>
  <si>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</si>
  <si>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</si>
  <si>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</si>
  <si>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</si>
  <si>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</si>
  <si>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</si>
  <si>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</si>
  <si>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</si>
  <si>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</si>
  <si>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</si>
  <si>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</si>
  <si>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</si>
  <si>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</si>
  <si>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</si>
  <si>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</si>
  <si>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</si>
  <si>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</si>
  <si>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</si>
  <si>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</si>
  <si>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</si>
  <si>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</si>
  <si>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</si>
  <si>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</si>
  <si>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</si>
  <si>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</si>
  <si>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</si>
  <si>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</si>
  <si>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</si>
  <si>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</si>
  <si>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</si>
  <si>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</si>
  <si>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</si>
  <si>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</si>
  <si>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</si>
  <si>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</si>
  <si>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</si>
  <si>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</si>
  <si>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</si>
  <si>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</si>
  <si>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</si>
  <si>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</si>
  <si>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</si>
  <si>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</si>
  <si>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</si>
  <si>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</si>
  <si>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</si>
  <si>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</si>
  <si>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</si>
  <si>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</si>
  <si>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</si>
  <si>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</si>
  <si>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</si>
  <si>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</si>
  <si>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</si>
  <si>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</si>
  <si>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</si>
  <si>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</si>
  <si>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</si>
  <si>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</si>
  <si>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</si>
  <si>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</si>
  <si>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</si>
  <si>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</si>
  <si>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</si>
  <si>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</si>
  <si>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</si>
  <si>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</si>
  <si>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</si>
  <si>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</si>
  <si>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</si>
  <si>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</si>
  <si>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</si>
  <si>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</si>
  <si>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</si>
  <si>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</si>
  <si>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</si>
  <si>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</si>
  <si>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</si>
  <si>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</si>
  <si>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</si>
  <si>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</si>
  <si>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</si>
  <si>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</si>
  <si>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</si>
  <si>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</si>
  <si>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</si>
  <si>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</si>
  <si>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</si>
  <si>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</si>
  <si>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</si>
  <si>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</si>
  <si>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</si>
  <si>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</si>
  <si>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</si>
  <si>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</si>
  <si>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</si>
  <si>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</si>
  <si>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</si>
  <si>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</si>
  <si>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</si>
  <si>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</si>
  <si>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</si>
  <si>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</si>
  <si>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</si>
  <si>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</si>
  <si>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</si>
  <si>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</si>
  <si>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</si>
  <si>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</si>
  <si>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</si>
  <si>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</si>
  <si>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</si>
  <si>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</si>
  <si>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</si>
  <si>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</si>
  <si>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</si>
  <si>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</si>
  <si>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</si>
  <si>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</si>
  <si>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</si>
  <si>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</si>
  <si>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</si>
  <si>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</si>
  <si>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</si>
  <si>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</si>
  <si>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</si>
  <si>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</si>
  <si>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</si>
  <si>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</si>
  <si>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</si>
  <si>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</si>
  <si>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</si>
  <si>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</si>
  <si>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</si>
  <si>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</si>
  <si>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</si>
  <si>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</si>
  <si>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</si>
  <si>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</si>
  <si>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</si>
  <si>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</si>
  <si>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</si>
  <si>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</si>
  <si>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</si>
  <si>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</si>
  <si>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</si>
  <si>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</si>
  <si>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</si>
  <si>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</si>
  <si>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</si>
  <si>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</si>
  <si>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</si>
  <si>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</si>
  <si>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</si>
  <si>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</si>
  <si>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</si>
  <si>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</si>
  <si>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</si>
  <si>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</si>
  <si>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</si>
  <si>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</si>
  <si>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</si>
  <si>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</si>
  <si>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</si>
  <si>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</si>
  <si>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</si>
  <si>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</si>
  <si>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</si>
  <si>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</si>
  <si>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</si>
  <si>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</si>
  <si>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</si>
  <si>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</si>
  <si>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</si>
  <si>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</si>
  <si>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</si>
  <si>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</si>
  <si>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</si>
  <si>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</si>
  <si>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</si>
  <si>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</si>
  <si>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</si>
  <si>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</si>
  <si>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</si>
  <si>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</si>
  <si>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</si>
  <si>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</si>
  <si>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</si>
  <si>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</si>
  <si>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</si>
  <si>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</si>
  <si>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</si>
  <si>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</si>
  <si>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</si>
  <si>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</si>
  <si>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</si>
  <si>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</si>
  <si>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</si>
  <si>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</si>
  <si>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</si>
  <si>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</si>
  <si>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</si>
  <si>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</si>
  <si>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</si>
  <si>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</si>
  <si>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</si>
  <si>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</si>
  <si>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</si>
  <si>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</si>
  <si>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</si>
  <si>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</si>
  <si>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</si>
  <si>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</si>
  <si>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</si>
  <si>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</si>
  <si>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</si>
  <si>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</si>
  <si>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</si>
  <si>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</si>
  <si>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</si>
  <si>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</si>
  <si>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</si>
  <si>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</si>
  <si>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</si>
  <si>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</si>
  <si>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</si>
  <si>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</si>
  <si>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</si>
  <si>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</si>
  <si>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</si>
  <si>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</si>
  <si>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</si>
  <si>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</si>
  <si>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</si>
  <si>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</si>
  <si>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</si>
  <si>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</si>
  <si>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</si>
  <si>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</si>
  <si>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</si>
  <si>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</si>
  <si>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</si>
  <si>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</si>
  <si>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</si>
  <si>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</si>
  <si>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</si>
  <si>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</si>
  <si>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</si>
  <si>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</si>
  <si>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</si>
  <si>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</si>
  <si>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</si>
  <si>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</si>
  <si>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</si>
  <si>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</si>
  <si>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</si>
  <si>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</si>
  <si>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</si>
  <si>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</si>
  <si>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</si>
  <si>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</si>
  <si>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</si>
  <si>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</si>
  <si>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</si>
  <si>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</si>
  <si>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</si>
  <si>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</si>
  <si>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</si>
  <si>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</si>
  <si>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</si>
  <si>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</si>
  <si>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</si>
  <si>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</si>
  <si>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</si>
  <si>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</si>
  <si>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</si>
  <si>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</si>
  <si>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</si>
  <si>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</si>
  <si>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</si>
  <si>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</si>
  <si>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</si>
  <si>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</si>
  <si>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</si>
  <si>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</si>
  <si>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</si>
  <si>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</si>
  <si>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</si>
  <si>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</si>
  <si>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</si>
  <si>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</si>
  <si>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</si>
  <si>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</si>
  <si>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</si>
  <si>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</si>
  <si>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</si>
  <si>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</si>
  <si>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</si>
  <si>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</si>
  <si>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</si>
  <si>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</si>
  <si>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</si>
  <si>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</si>
  <si>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</si>
  <si>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</si>
  <si>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</si>
  <si>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</si>
  <si>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</si>
  <si>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</si>
  <si>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</si>
  <si>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</si>
  <si>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</si>
  <si>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</si>
  <si>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</si>
  <si>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</si>
  <si>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</si>
  <si>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</si>
  <si>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</si>
  <si>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</si>
  <si>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</si>
  <si>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</si>
  <si>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</si>
  <si>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</si>
  <si>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</si>
  <si>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</si>
  <si>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</si>
  <si>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</si>
  <si>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</si>
  <si>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</si>
  <si>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</si>
  <si>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</si>
  <si>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</si>
  <si>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</si>
  <si>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</si>
  <si>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</si>
  <si>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</si>
  <si>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</si>
  <si>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</si>
  <si>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</si>
  <si>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</si>
  <si>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</si>
  <si>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</si>
  <si>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</si>
  <si>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</si>
  <si>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</si>
  <si>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</si>
  <si>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</si>
  <si>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</si>
  <si>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</si>
  <si>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</si>
  <si>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</si>
  <si>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</si>
  <si>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</si>
  <si>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</si>
  <si>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</si>
  <si>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</si>
  <si>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</si>
  <si>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</si>
  <si>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</si>
  <si>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</si>
  <si>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</si>
  <si>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</si>
  <si>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</si>
  <si>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</si>
  <si>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</si>
  <si>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</si>
  <si>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</si>
  <si>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</si>
  <si>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</si>
  <si>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</si>
  <si>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</si>
  <si>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</si>
  <si>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</si>
  <si>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</si>
  <si>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</si>
  <si>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</si>
  <si>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</si>
  <si>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</si>
  <si>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</si>
  <si>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</si>
  <si>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</si>
  <si>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</si>
  <si>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</si>
  <si>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</si>
  <si>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</si>
  <si>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</si>
  <si>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</si>
  <si>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</si>
  <si>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</si>
  <si>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</si>
  <si>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</si>
  <si>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</si>
  <si>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</si>
  <si>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</si>
  <si>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</si>
  <si>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</si>
  <si>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</si>
  <si>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</si>
  <si>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</si>
  <si>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</si>
  <si>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</si>
  <si>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</si>
  <si>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</si>
  <si>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</si>
  <si>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</si>
  <si>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</si>
  <si>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</si>
  <si>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</si>
  <si>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</si>
  <si>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</si>
  <si>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</si>
  <si>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</si>
  <si>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</si>
  <si>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</si>
  <si>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</si>
  <si>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</si>
  <si>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</si>
  <si>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</si>
  <si>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</si>
  <si>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</si>
  <si>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</si>
  <si>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</si>
  <si>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</si>
  <si>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</si>
  <si>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</si>
  <si>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</si>
  <si>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</si>
  <si>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</si>
  <si>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</si>
  <si>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</si>
  <si>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</si>
  <si>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</si>
  <si>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</si>
  <si>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</si>
  <si>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</si>
  <si>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</si>
  <si>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</si>
  <si>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</si>
  <si>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</si>
  <si>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</si>
  <si>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</si>
  <si>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</si>
  <si>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</si>
  <si>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</si>
  <si>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</si>
  <si>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</si>
  <si>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</si>
  <si>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</si>
  <si>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</si>
  <si>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</si>
  <si>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</si>
  <si>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</si>
  <si>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</si>
  <si>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</si>
  <si>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</si>
  <si>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</si>
  <si>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</si>
  <si>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</si>
  <si>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</si>
  <si>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</si>
  <si>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</si>
  <si>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</si>
  <si>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</si>
  <si>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</si>
  <si>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</si>
  <si>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</si>
  <si>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</si>
  <si>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</si>
  <si>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</si>
  <si>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</si>
  <si>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</si>
  <si>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</si>
  <si>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</si>
  <si>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</si>
  <si>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</si>
  <si>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</si>
  <si>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</si>
  <si>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</si>
  <si>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</si>
  <si>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</si>
  <si>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</si>
  <si>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</si>
  <si>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</si>
  <si>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</si>
  <si>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</si>
  <si>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</si>
  <si>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</si>
  <si>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</si>
  <si>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</si>
  <si>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</si>
  <si>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</si>
  <si>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</si>
  <si>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</si>
  <si>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</si>
  <si>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</si>
  <si>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</si>
  <si>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</si>
  <si>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</si>
  <si>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</si>
  <si>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</si>
  <si>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</si>
  <si>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</si>
  <si>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</si>
  <si>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</si>
  <si>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</si>
  <si>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</si>
  <si>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</si>
  <si>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</si>
  <si>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</si>
  <si>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</si>
  <si>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</si>
  <si>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</si>
  <si>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</si>
  <si>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</si>
  <si>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</si>
  <si>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</si>
  <si>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</si>
  <si>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</si>
  <si>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</si>
  <si>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</si>
  <si>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</si>
  <si>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</si>
  <si>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</si>
  <si>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</si>
  <si>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</si>
  <si>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</si>
  <si>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</si>
  <si>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04 Septiembre de 2021</t>
  </si>
  <si>
    <t>3336014116</t>
  </si>
  <si>
    <t xml:space="preserve">Sin Efectivo </t>
  </si>
  <si>
    <t>Gavetas Vacias/Fallando Fallando</t>
  </si>
  <si>
    <t>3336014305</t>
  </si>
  <si>
    <t>3336014289</t>
  </si>
  <si>
    <t>REINICIO FALLIDO POR LECTOR</t>
  </si>
  <si>
    <t>3336014280</t>
  </si>
  <si>
    <t>3336014263</t>
  </si>
  <si>
    <t>3336014193</t>
  </si>
  <si>
    <t>REINICIO FALLIDO POR DISPENSADOR PPT</t>
  </si>
  <si>
    <t>3336014170</t>
  </si>
  <si>
    <t>Gavetas Rechazo/Deposito  Atendido</t>
  </si>
  <si>
    <t>3336014430</t>
  </si>
  <si>
    <t>3336014429</t>
  </si>
  <si>
    <t>3336014421</t>
  </si>
  <si>
    <t>3336014400</t>
  </si>
  <si>
    <t>3336014398</t>
  </si>
  <si>
    <t>3336014397</t>
  </si>
  <si>
    <t>3336014357</t>
  </si>
  <si>
    <t>3336014356</t>
  </si>
  <si>
    <t>3336014351</t>
  </si>
  <si>
    <t>3336014341</t>
  </si>
  <si>
    <t>3336014499</t>
  </si>
  <si>
    <t>3336014497</t>
  </si>
  <si>
    <t>3336014495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</si>
  <si>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</si>
  <si>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</si>
  <si>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</si>
  <si>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</si>
  <si>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</si>
  <si>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</si>
  <si>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</si>
  <si>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</si>
  <si>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</si>
  <si>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</si>
  <si>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</si>
  <si>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</si>
  <si>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</si>
  <si>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</si>
  <si>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</si>
  <si>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</si>
  <si>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</si>
  <si>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</si>
  <si>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</si>
  <si>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</si>
  <si>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</si>
  <si>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</si>
  <si>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3336014521</t>
  </si>
  <si>
    <t>3336014520</t>
  </si>
  <si>
    <t>3336014519</t>
  </si>
  <si>
    <t>3336014518</t>
  </si>
  <si>
    <t>3336014516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</si>
</sst>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2" priority="99402"/>
  </conditionalFormatting>
  <conditionalFormatting sqref="E3">
    <cfRule type="duplicateValues" dxfId="101" priority="121765"/>
  </conditionalFormatting>
  <conditionalFormatting sqref="E3">
    <cfRule type="duplicateValues" dxfId="100" priority="121766"/>
    <cfRule type="duplicateValues" dxfId="99" priority="121767"/>
  </conditionalFormatting>
  <conditionalFormatting sqref="E3">
    <cfRule type="duplicateValues" dxfId="98" priority="121768"/>
    <cfRule type="duplicateValues" dxfId="97" priority="121769"/>
    <cfRule type="duplicateValues" dxfId="96" priority="121770"/>
    <cfRule type="duplicateValues" dxfId="95" priority="121771"/>
  </conditionalFormatting>
  <conditionalFormatting sqref="B3">
    <cfRule type="duplicateValues" dxfId="94" priority="121772"/>
  </conditionalFormatting>
  <conditionalFormatting sqref="E4">
    <cfRule type="duplicateValues" dxfId="93" priority="117"/>
  </conditionalFormatting>
  <conditionalFormatting sqref="E4">
    <cfRule type="duplicateValues" dxfId="92" priority="114"/>
    <cfRule type="duplicateValues" dxfId="91" priority="115"/>
    <cfRule type="duplicateValues" dxfId="90" priority="116"/>
  </conditionalFormatting>
  <conditionalFormatting sqref="E4">
    <cfRule type="duplicateValues" dxfId="89" priority="113"/>
  </conditionalFormatting>
  <conditionalFormatting sqref="E4">
    <cfRule type="duplicateValues" dxfId="88" priority="110"/>
    <cfRule type="duplicateValues" dxfId="87" priority="111"/>
    <cfRule type="duplicateValues" dxfId="86" priority="112"/>
  </conditionalFormatting>
  <conditionalFormatting sqref="B4">
    <cfRule type="duplicateValues" dxfId="85" priority="109"/>
  </conditionalFormatting>
  <conditionalFormatting sqref="E4">
    <cfRule type="duplicateValues" dxfId="84" priority="108"/>
  </conditionalFormatting>
  <conditionalFormatting sqref="B5">
    <cfRule type="duplicateValues" dxfId="83" priority="92"/>
  </conditionalFormatting>
  <conditionalFormatting sqref="E5">
    <cfRule type="duplicateValues" dxfId="82" priority="91"/>
  </conditionalFormatting>
  <conditionalFormatting sqref="E5">
    <cfRule type="duplicateValues" dxfId="81" priority="88"/>
    <cfRule type="duplicateValues" dxfId="80" priority="89"/>
    <cfRule type="duplicateValues" dxfId="79" priority="90"/>
  </conditionalFormatting>
  <conditionalFormatting sqref="E5">
    <cfRule type="duplicateValues" dxfId="78" priority="87"/>
  </conditionalFormatting>
  <conditionalFormatting sqref="E5">
    <cfRule type="duplicateValues" dxfId="77" priority="84"/>
    <cfRule type="duplicateValues" dxfId="76" priority="85"/>
    <cfRule type="duplicateValues" dxfId="75" priority="86"/>
  </conditionalFormatting>
  <conditionalFormatting sqref="E5">
    <cfRule type="duplicateValues" dxfId="74" priority="83"/>
  </conditionalFormatting>
  <conditionalFormatting sqref="E7">
    <cfRule type="duplicateValues" dxfId="73" priority="36"/>
  </conditionalFormatting>
  <conditionalFormatting sqref="E7">
    <cfRule type="duplicateValues" dxfId="72" priority="34"/>
    <cfRule type="duplicateValues" dxfId="71" priority="35"/>
  </conditionalFormatting>
  <conditionalFormatting sqref="E7">
    <cfRule type="duplicateValues" dxfId="70" priority="31"/>
    <cfRule type="duplicateValues" dxfId="69" priority="32"/>
    <cfRule type="duplicateValues" dxfId="68" priority="33"/>
  </conditionalFormatting>
  <conditionalFormatting sqref="E7">
    <cfRule type="duplicateValues" dxfId="67" priority="27"/>
    <cfRule type="duplicateValues" dxfId="66" priority="28"/>
    <cfRule type="duplicateValues" dxfId="65" priority="29"/>
    <cfRule type="duplicateValues" dxfId="64" priority="30"/>
  </conditionalFormatting>
  <conditionalFormatting sqref="B7">
    <cfRule type="duplicateValues" dxfId="63" priority="26"/>
  </conditionalFormatting>
  <conditionalFormatting sqref="B7">
    <cfRule type="duplicateValues" dxfId="62" priority="24"/>
    <cfRule type="duplicateValues" dxfId="61" priority="25"/>
  </conditionalFormatting>
  <conditionalFormatting sqref="E8">
    <cfRule type="duplicateValues" dxfId="60" priority="23"/>
  </conditionalFormatting>
  <conditionalFormatting sqref="E8">
    <cfRule type="duplicateValues" dxfId="59" priority="22"/>
  </conditionalFormatting>
  <conditionalFormatting sqref="B8">
    <cfRule type="duplicateValues" dxfId="58" priority="21"/>
  </conditionalFormatting>
  <conditionalFormatting sqref="E8">
    <cfRule type="duplicateValues" dxfId="57" priority="20"/>
  </conditionalFormatting>
  <conditionalFormatting sqref="B8">
    <cfRule type="duplicateValues" dxfId="56" priority="19"/>
  </conditionalFormatting>
  <conditionalFormatting sqref="E8">
    <cfRule type="duplicateValues" dxfId="55" priority="18"/>
  </conditionalFormatting>
  <conditionalFormatting sqref="E9">
    <cfRule type="duplicateValues" dxfId="54" priority="7"/>
    <cfRule type="duplicateValues" dxfId="53" priority="8"/>
    <cfRule type="duplicateValues" dxfId="52" priority="9"/>
    <cfRule type="duplicateValues" dxfId="51" priority="10"/>
  </conditionalFormatting>
  <conditionalFormatting sqref="B9">
    <cfRule type="duplicateValues" dxfId="50" priority="130228"/>
  </conditionalFormatting>
  <conditionalFormatting sqref="E6">
    <cfRule type="duplicateValues" dxfId="49" priority="130230"/>
  </conditionalFormatting>
  <conditionalFormatting sqref="B6">
    <cfRule type="duplicateValues" dxfId="48" priority="130231"/>
  </conditionalFormatting>
  <conditionalFormatting sqref="B6">
    <cfRule type="duplicateValues" dxfId="47" priority="130232"/>
    <cfRule type="duplicateValues" dxfId="46" priority="130233"/>
    <cfRule type="duplicateValues" dxfId="45" priority="130234"/>
  </conditionalFormatting>
  <conditionalFormatting sqref="E6">
    <cfRule type="duplicateValues" dxfId="44" priority="130235"/>
    <cfRule type="duplicateValues" dxfId="43" priority="130236"/>
  </conditionalFormatting>
  <conditionalFormatting sqref="E6">
    <cfRule type="duplicateValues" dxfId="42" priority="130237"/>
    <cfRule type="duplicateValues" dxfId="41" priority="130238"/>
    <cfRule type="duplicateValues" dxfId="40" priority="130239"/>
  </conditionalFormatting>
  <conditionalFormatting sqref="E6">
    <cfRule type="duplicateValues" dxfId="39" priority="130240"/>
    <cfRule type="duplicateValues" dxfId="38" priority="130241"/>
    <cfRule type="duplicateValues" dxfId="37" priority="130242"/>
    <cfRule type="duplicateValues" dxfId="36" priority="130243"/>
  </conditionalFormatting>
  <conditionalFormatting sqref="B10:B12">
    <cfRule type="duplicateValues" dxfId="35" priority="2"/>
  </conditionalFormatting>
  <conditionalFormatting sqref="E10:E12">
    <cfRule type="duplicateValues" dxfId="3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5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3" priority="12"/>
  </conditionalFormatting>
  <conditionalFormatting sqref="B1:B810 B823:B1048576">
    <cfRule type="duplicateValues" dxfId="32" priority="11"/>
  </conditionalFormatting>
  <conditionalFormatting sqref="A811:A814">
    <cfRule type="duplicateValues" dxfId="31" priority="10"/>
  </conditionalFormatting>
  <conditionalFormatting sqref="B811:B814">
    <cfRule type="duplicateValues" dxfId="30" priority="9"/>
  </conditionalFormatting>
  <conditionalFormatting sqref="A823:A1048576 A1:A814">
    <cfRule type="duplicateValues" dxfId="29" priority="8"/>
  </conditionalFormatting>
  <conditionalFormatting sqref="A815:A821">
    <cfRule type="duplicateValues" dxfId="28" priority="7"/>
  </conditionalFormatting>
  <conditionalFormatting sqref="B815:B821">
    <cfRule type="duplicateValues" dxfId="27" priority="6"/>
  </conditionalFormatting>
  <conditionalFormatting sqref="A815:A821">
    <cfRule type="duplicateValues" dxfId="26" priority="5"/>
  </conditionalFormatting>
  <conditionalFormatting sqref="A822">
    <cfRule type="duplicateValues" dxfId="25" priority="4"/>
  </conditionalFormatting>
  <conditionalFormatting sqref="A822">
    <cfRule type="duplicateValues" dxfId="24" priority="2"/>
  </conditionalFormatting>
  <conditionalFormatting sqref="B822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0442"/>
  <sheetViews>
    <sheetView topLeftCell="F1" zoomScale="70" zoomScaleNormal="70" workbookViewId="0">
      <pane ySplit="4" topLeftCell="A50" activePane="bottomLeft" state="frozen"/>
      <selection pane="bottomLeft" activeCell="M64" sqref="M64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1.710937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2626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22" ht="18" x14ac:dyDescent="0.25">
      <c r="A6" s="132" t="str">
        <f>VLOOKUP(E6,'LISTADO ATM'!$A$2:$C$901,3,0)</f>
        <v>DISTRITO NACIONAL</v>
      </c>
      <c r="B6" s="124">
        <v>3336012017</v>
      </c>
      <c r="C6" s="95">
        <v>44441.569537037038</v>
      </c>
      <c r="D6" s="95" t="s">
        <v>2174</v>
      </c>
      <c r="E6" s="124">
        <v>498</v>
      </c>
      <c r="F6" s="132" t="str">
        <f>VLOOKUP(E6,VIP!$A$2:$O15766,2,0)</f>
        <v>DRBR498</v>
      </c>
      <c r="G6" s="132" t="str">
        <f>VLOOKUP(E6,'LISTADO ATM'!$A$2:$B$900,2,0)</f>
        <v xml:space="preserve">ATM Estación Sunix 27 de Febrero </v>
      </c>
      <c r="H6" s="132" t="str">
        <f>VLOOKUP(E6,VIP!$A$2:$O20727,7,FALSE)</f>
        <v>Si</v>
      </c>
      <c r="I6" s="132" t="str">
        <f>VLOOKUP(E6,VIP!$A$2:$O12692,8,FALSE)</f>
        <v>Si</v>
      </c>
      <c r="J6" s="132" t="str">
        <f>VLOOKUP(E6,VIP!$A$2:$O12642,8,FALSE)</f>
        <v>Si</v>
      </c>
      <c r="K6" s="132" t="str">
        <f>VLOOKUP(E6,VIP!$A$2:$O16216,6,0)</f>
        <v>NO</v>
      </c>
      <c r="L6" s="138" t="s">
        <v>2213</v>
      </c>
      <c r="M6" s="94" t="s">
        <v>2438</v>
      </c>
      <c r="N6" s="94" t="s">
        <v>2444</v>
      </c>
      <c r="O6" s="132" t="s">
        <v>2446</v>
      </c>
      <c r="P6" s="138"/>
      <c r="Q6" s="94" t="s">
        <v>2213</v>
      </c>
    </row>
    <row r="7" spans="1:22" ht="18" x14ac:dyDescent="0.25">
      <c r="A7" s="132" t="str">
        <f>VLOOKUP(E7,'LISTADO ATM'!$A$2:$C$901,3,0)</f>
        <v>DISTRITO NACIONAL</v>
      </c>
      <c r="B7" s="124">
        <v>3336013500</v>
      </c>
      <c r="C7" s="95">
        <v>44442.54614583333</v>
      </c>
      <c r="D7" s="95" t="s">
        <v>2174</v>
      </c>
      <c r="E7" s="124">
        <v>818</v>
      </c>
      <c r="F7" s="132" t="str">
        <f>VLOOKUP(E7,VIP!$A$2:$O15788,2,0)</f>
        <v>DRBR818</v>
      </c>
      <c r="G7" s="132" t="str">
        <f>VLOOKUP(E7,'LISTADO ATM'!$A$2:$B$900,2,0)</f>
        <v xml:space="preserve">ATM Juridicción Inmobiliaria </v>
      </c>
      <c r="H7" s="132" t="str">
        <f>VLOOKUP(E7,VIP!$A$2:$O20749,7,FALSE)</f>
        <v>No</v>
      </c>
      <c r="I7" s="132" t="str">
        <f>VLOOKUP(E7,VIP!$A$2:$O12714,8,FALSE)</f>
        <v>No</v>
      </c>
      <c r="J7" s="132" t="str">
        <f>VLOOKUP(E7,VIP!$A$2:$O12664,8,FALSE)</f>
        <v>No</v>
      </c>
      <c r="K7" s="132" t="str">
        <f>VLOOKUP(E7,VIP!$A$2:$O16238,6,0)</f>
        <v>NO</v>
      </c>
      <c r="L7" s="138" t="s">
        <v>2213</v>
      </c>
      <c r="M7" s="94" t="s">
        <v>2438</v>
      </c>
      <c r="N7" s="94" t="s">
        <v>2619</v>
      </c>
      <c r="O7" s="132" t="s">
        <v>2446</v>
      </c>
      <c r="P7" s="138"/>
      <c r="Q7" s="94" t="s">
        <v>2213</v>
      </c>
    </row>
    <row r="8" spans="1:22" ht="18" x14ac:dyDescent="0.25">
      <c r="A8" s="132" t="str">
        <f>VLOOKUP(E8,'LISTADO ATM'!$A$2:$C$901,3,0)</f>
        <v>ESTE</v>
      </c>
      <c r="B8" s="124">
        <v>3336013689</v>
      </c>
      <c r="C8" s="95">
        <v>44442.626331018517</v>
      </c>
      <c r="D8" s="95" t="s">
        <v>2174</v>
      </c>
      <c r="E8" s="124">
        <v>111</v>
      </c>
      <c r="F8" s="132" t="str">
        <f>VLOOKUP(E8,VIP!$A$2:$O15806,2,0)</f>
        <v>DRBR111</v>
      </c>
      <c r="G8" s="132" t="str">
        <f>VLOOKUP(E8,'LISTADO ATM'!$A$2:$B$900,2,0)</f>
        <v xml:space="preserve">ATM Oficina San Pedro </v>
      </c>
      <c r="H8" s="132" t="str">
        <f>VLOOKUP(E8,VIP!$A$2:$O20767,7,FALSE)</f>
        <v>Si</v>
      </c>
      <c r="I8" s="132" t="str">
        <f>VLOOKUP(E8,VIP!$A$2:$O12732,8,FALSE)</f>
        <v>Si</v>
      </c>
      <c r="J8" s="132" t="str">
        <f>VLOOKUP(E8,VIP!$A$2:$O12682,8,FALSE)</f>
        <v>Si</v>
      </c>
      <c r="K8" s="132" t="str">
        <f>VLOOKUP(E8,VIP!$A$2:$O16256,6,0)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</row>
    <row r="9" spans="1:22" ht="18" x14ac:dyDescent="0.25">
      <c r="A9" s="132" t="str">
        <f>VLOOKUP(E9,'LISTADO ATM'!$A$2:$C$901,3,0)</f>
        <v>DISTRITO NACIONAL</v>
      </c>
      <c r="B9" s="124">
        <v>3336014015</v>
      </c>
      <c r="C9" s="95">
        <v>44442.737476851849</v>
      </c>
      <c r="D9" s="95" t="s">
        <v>2174</v>
      </c>
      <c r="E9" s="124">
        <v>718</v>
      </c>
      <c r="F9" s="132" t="str">
        <f>VLOOKUP(E9,VIP!$A$2:$O15786,2,0)</f>
        <v>DRBR24Y</v>
      </c>
      <c r="G9" s="132" t="str">
        <f>VLOOKUP(E9,'LISTADO ATM'!$A$2:$B$900,2,0)</f>
        <v xml:space="preserve">ATM Feria Ganadera </v>
      </c>
      <c r="H9" s="132" t="str">
        <f>VLOOKUP(E9,VIP!$A$2:$O20747,7,FALSE)</f>
        <v>Si</v>
      </c>
      <c r="I9" s="132" t="str">
        <f>VLOOKUP(E9,VIP!$A$2:$O12712,8,FALSE)</f>
        <v>Si</v>
      </c>
      <c r="J9" s="132" t="str">
        <f>VLOOKUP(E9,VIP!$A$2:$O12662,8,FALSE)</f>
        <v>Si</v>
      </c>
      <c r="K9" s="132" t="str">
        <f>VLOOKUP(E9,VIP!$A$2:$O16236,6,0)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SUR</v>
      </c>
      <c r="B10" s="124">
        <v>3336014090</v>
      </c>
      <c r="C10" s="95">
        <v>44442.858831018515</v>
      </c>
      <c r="D10" s="95" t="s">
        <v>2174</v>
      </c>
      <c r="E10" s="124">
        <v>537</v>
      </c>
      <c r="F10" s="132" t="str">
        <f>VLOOKUP(E10,VIP!$A$2:$O15784,2,0)</f>
        <v>DRBR537</v>
      </c>
      <c r="G10" s="132" t="str">
        <f>VLOOKUP(E10,'LISTADO ATM'!$A$2:$B$900,2,0)</f>
        <v xml:space="preserve">ATM Estación Texaco Enriquillo (Barahona) </v>
      </c>
      <c r="H10" s="132" t="str">
        <f>VLOOKUP(E10,VIP!$A$2:$O20745,7,FALSE)</f>
        <v>Si</v>
      </c>
      <c r="I10" s="132" t="str">
        <f>VLOOKUP(E10,VIP!$A$2:$O12710,8,FALSE)</f>
        <v>Si</v>
      </c>
      <c r="J10" s="132" t="str">
        <f>VLOOKUP(E10,VIP!$A$2:$O12660,8,FALSE)</f>
        <v>Si</v>
      </c>
      <c r="K10" s="132" t="str">
        <f>VLOOKUP(E10,VIP!$A$2:$O16234,6,0)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>
        <v>3336014111</v>
      </c>
      <c r="C11" s="95">
        <v>44443.112592592595</v>
      </c>
      <c r="D11" s="95" t="s">
        <v>2174</v>
      </c>
      <c r="E11" s="124">
        <v>115</v>
      </c>
      <c r="F11" s="132" t="str">
        <f>VLOOKUP(E11,VIP!$A$2:$O15784,2,0)</f>
        <v>DRBR115</v>
      </c>
      <c r="G11" s="132" t="str">
        <f>VLOOKUP(E11,'LISTADO ATM'!$A$2:$B$900,2,0)</f>
        <v xml:space="preserve">ATM Oficina Megacentro I </v>
      </c>
      <c r="H11" s="132" t="str">
        <f>VLOOKUP(E11,VIP!$A$2:$O20745,7,FALSE)</f>
        <v>Si</v>
      </c>
      <c r="I11" s="132" t="str">
        <f>VLOOKUP(E11,VIP!$A$2:$O12710,8,FALSE)</f>
        <v>Si</v>
      </c>
      <c r="J11" s="132" t="str">
        <f>VLOOKUP(E11,VIP!$A$2:$O12660,8,FALSE)</f>
        <v>Si</v>
      </c>
      <c r="K11" s="132" t="str">
        <f>VLOOKUP(E11,VIP!$A$2:$O16234,6,0)</f>
        <v>SI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94" t="s">
        <v>2213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ESTE</v>
      </c>
      <c r="B12" s="124" t="s">
        <v>2627</v>
      </c>
      <c r="C12" s="95">
        <v>44443.304224537038</v>
      </c>
      <c r="D12" s="95" t="s">
        <v>2174</v>
      </c>
      <c r="E12" s="124">
        <v>386</v>
      </c>
      <c r="F12" s="132" t="str">
        <f>VLOOKUP(E12,VIP!$A$2:$O15790,2,0)</f>
        <v>DRBR386</v>
      </c>
      <c r="G12" s="132" t="str">
        <f>VLOOKUP(E12,'LISTADO ATM'!$A$2:$B$900,2,0)</f>
        <v xml:space="preserve">ATM Plaza Verón II </v>
      </c>
      <c r="H12" s="132" t="str">
        <f>VLOOKUP(E12,VIP!$A$2:$O20751,7,FALSE)</f>
        <v>Si</v>
      </c>
      <c r="I12" s="132" t="str">
        <f>VLOOKUP(E12,VIP!$A$2:$O12716,8,FALSE)</f>
        <v>Si</v>
      </c>
      <c r="J12" s="132" t="str">
        <f>VLOOKUP(E12,VIP!$A$2:$O12666,8,FALSE)</f>
        <v>Si</v>
      </c>
      <c r="K12" s="132" t="str">
        <f>VLOOKUP(E12,VIP!$A$2:$O16240,6,0)</f>
        <v>NO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2634</v>
      </c>
      <c r="C13" s="95">
        <v>44443.430972222224</v>
      </c>
      <c r="D13" s="95" t="s">
        <v>2174</v>
      </c>
      <c r="E13" s="124">
        <v>70</v>
      </c>
      <c r="F13" s="132" t="str">
        <f>VLOOKUP(E13,VIP!$A$2:$O15793,2,0)</f>
        <v>DRBR070</v>
      </c>
      <c r="G13" s="132" t="str">
        <f>VLOOKUP(E13,'LISTADO ATM'!$A$2:$B$900,2,0)</f>
        <v xml:space="preserve">ATM Autoservicio Plaza Lama Zona Oriental </v>
      </c>
      <c r="H13" s="132" t="str">
        <f>VLOOKUP(E13,VIP!$A$2:$O20754,7,FALSE)</f>
        <v>Si</v>
      </c>
      <c r="I13" s="132" t="str">
        <f>VLOOKUP(E13,VIP!$A$2:$O12719,8,FALSE)</f>
        <v>Si</v>
      </c>
      <c r="J13" s="132" t="str">
        <f>VLOOKUP(E13,VIP!$A$2:$O12669,8,FALSE)</f>
        <v>Si</v>
      </c>
      <c r="K13" s="132" t="str">
        <f>VLOOKUP(E13,VIP!$A$2:$O16243,6,0)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94" t="s">
        <v>2213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ESTE</v>
      </c>
      <c r="B14" s="124" t="s">
        <v>2646</v>
      </c>
      <c r="C14" s="95">
        <v>44443.5156712963</v>
      </c>
      <c r="D14" s="95" t="s">
        <v>2174</v>
      </c>
      <c r="E14" s="124">
        <v>912</v>
      </c>
      <c r="F14" s="132" t="str">
        <f>VLOOKUP(E14,VIP!$A$2:$O15808,2,0)</f>
        <v>DRBR973</v>
      </c>
      <c r="G14" s="132" t="str">
        <f>VLOOKUP(E14,'LISTADO ATM'!$A$2:$B$900,2,0)</f>
        <v xml:space="preserve">ATM Oficina San Pedro II </v>
      </c>
      <c r="H14" s="132" t="str">
        <f>VLOOKUP(E14,VIP!$A$2:$O20769,7,FALSE)</f>
        <v>Si</v>
      </c>
      <c r="I14" s="132" t="str">
        <f>VLOOKUP(E14,VIP!$A$2:$O12734,8,FALSE)</f>
        <v>Si</v>
      </c>
      <c r="J14" s="132" t="str">
        <f>VLOOKUP(E14,VIP!$A$2:$O12684,8,FALSE)</f>
        <v>Si</v>
      </c>
      <c r="K14" s="132" t="str">
        <f>VLOOKUP(E14,VIP!$A$2:$O16258,6,0)</f>
        <v>SI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NORTE</v>
      </c>
      <c r="B15" s="124" t="s">
        <v>2645</v>
      </c>
      <c r="C15" s="95">
        <v>44443.516134259262</v>
      </c>
      <c r="D15" s="95" t="s">
        <v>2175</v>
      </c>
      <c r="E15" s="124">
        <v>371</v>
      </c>
      <c r="F15" s="132" t="str">
        <f>VLOOKUP(E15,VIP!$A$2:$O15807,2,0)</f>
        <v>DRBR371</v>
      </c>
      <c r="G15" s="132" t="str">
        <f>VLOOKUP(E15,'LISTADO ATM'!$A$2:$B$900,2,0)</f>
        <v>ATM AYUNTAMIENTO JIMA LA VEGA</v>
      </c>
      <c r="H15" s="132">
        <f>VLOOKUP(E15,VIP!$A$2:$O20768,7,FALSE)</f>
        <v>0</v>
      </c>
      <c r="I15" s="132">
        <f>VLOOKUP(E15,VIP!$A$2:$O12733,8,FALSE)</f>
        <v>0</v>
      </c>
      <c r="J15" s="132">
        <f>VLOOKUP(E15,VIP!$A$2:$O12683,8,FALSE)</f>
        <v>0</v>
      </c>
      <c r="K15" s="132">
        <f>VLOOKUP(E15,VIP!$A$2:$O16257,6,0)</f>
        <v>0</v>
      </c>
      <c r="L15" s="138" t="s">
        <v>2213</v>
      </c>
      <c r="M15" s="94" t="s">
        <v>2438</v>
      </c>
      <c r="N15" s="94" t="s">
        <v>2444</v>
      </c>
      <c r="O15" s="132" t="s">
        <v>2624</v>
      </c>
      <c r="P15" s="138"/>
      <c r="Q15" s="94" t="s">
        <v>2213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2644</v>
      </c>
      <c r="C16" s="95">
        <v>44443.539953703701</v>
      </c>
      <c r="D16" s="95" t="s">
        <v>2174</v>
      </c>
      <c r="E16" s="124">
        <v>917</v>
      </c>
      <c r="F16" s="132" t="str">
        <f>VLOOKUP(E16,VIP!$A$2:$O15800,2,0)</f>
        <v>DRBR01B</v>
      </c>
      <c r="G16" s="132" t="str">
        <f>VLOOKUP(E16,'LISTADO ATM'!$A$2:$B$900,2,0)</f>
        <v xml:space="preserve">ATM Oficina Los Mina </v>
      </c>
      <c r="H16" s="132" t="str">
        <f>VLOOKUP(E16,VIP!$A$2:$O20761,7,FALSE)</f>
        <v>Si</v>
      </c>
      <c r="I16" s="132" t="str">
        <f>VLOOKUP(E16,VIP!$A$2:$O12726,8,FALSE)</f>
        <v>Si</v>
      </c>
      <c r="J16" s="132" t="str">
        <f>VLOOKUP(E16,VIP!$A$2:$O12676,8,FALSE)</f>
        <v>Si</v>
      </c>
      <c r="K16" s="132" t="str">
        <f>VLOOKUP(E16,VIP!$A$2:$O16250,6,0)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NORTE</v>
      </c>
      <c r="B17" s="124" t="s">
        <v>2643</v>
      </c>
      <c r="C17" s="95">
        <v>44443.540393518517</v>
      </c>
      <c r="D17" s="95" t="s">
        <v>2175</v>
      </c>
      <c r="E17" s="124">
        <v>518</v>
      </c>
      <c r="F17" s="132" t="str">
        <f>VLOOKUP(E17,VIP!$A$2:$O15799,2,0)</f>
        <v>DRBR518</v>
      </c>
      <c r="G17" s="132" t="str">
        <f>VLOOKUP(E17,'LISTADO ATM'!$A$2:$B$900,2,0)</f>
        <v xml:space="preserve">ATM Autobanco Los Alamos </v>
      </c>
      <c r="H17" s="132" t="str">
        <f>VLOOKUP(E17,VIP!$A$2:$O20760,7,FALSE)</f>
        <v>Si</v>
      </c>
      <c r="I17" s="132" t="str">
        <f>VLOOKUP(E17,VIP!$A$2:$O12725,8,FALSE)</f>
        <v>Si</v>
      </c>
      <c r="J17" s="132" t="str">
        <f>VLOOKUP(E17,VIP!$A$2:$O12675,8,FALSE)</f>
        <v>Si</v>
      </c>
      <c r="K17" s="132" t="str">
        <f>VLOOKUP(E17,VIP!$A$2:$O16249,6,0)</f>
        <v>NO</v>
      </c>
      <c r="L17" s="138" t="s">
        <v>2213</v>
      </c>
      <c r="M17" s="94" t="s">
        <v>2438</v>
      </c>
      <c r="N17" s="94" t="s">
        <v>2444</v>
      </c>
      <c r="O17" s="132" t="s">
        <v>2624</v>
      </c>
      <c r="P17" s="138"/>
      <c r="Q17" s="94" t="s">
        <v>2213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SUR</v>
      </c>
      <c r="B18" s="124" t="s">
        <v>2642</v>
      </c>
      <c r="C18" s="95">
        <v>44443.541446759256</v>
      </c>
      <c r="D18" s="95" t="s">
        <v>2174</v>
      </c>
      <c r="E18" s="124">
        <v>891</v>
      </c>
      <c r="F18" s="132" t="str">
        <f>VLOOKUP(E18,VIP!$A$2:$O15798,2,0)</f>
        <v>DRBR891</v>
      </c>
      <c r="G18" s="132" t="str">
        <f>VLOOKUP(E18,'LISTADO ATM'!$A$2:$B$900,2,0)</f>
        <v xml:space="preserve">ATM Estación Texaco (Barahona) </v>
      </c>
      <c r="H18" s="132" t="str">
        <f>VLOOKUP(E18,VIP!$A$2:$O20759,7,FALSE)</f>
        <v>Si</v>
      </c>
      <c r="I18" s="132" t="str">
        <f>VLOOKUP(E18,VIP!$A$2:$O12724,8,FALSE)</f>
        <v>Si</v>
      </c>
      <c r="J18" s="132" t="str">
        <f>VLOOKUP(E18,VIP!$A$2:$O12674,8,FALSE)</f>
        <v>Si</v>
      </c>
      <c r="K18" s="132" t="str">
        <f>VLOOKUP(E18,VIP!$A$2:$O16248,6,0)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 t="s">
        <v>2657</v>
      </c>
      <c r="C19" s="95">
        <v>44443.717418981483</v>
      </c>
      <c r="D19" s="95" t="s">
        <v>2174</v>
      </c>
      <c r="E19" s="124">
        <v>488</v>
      </c>
      <c r="F19" s="132" t="str">
        <f>VLOOKUP(E19,VIP!$A$2:$O15796,2,0)</f>
        <v>DRBR488</v>
      </c>
      <c r="G19" s="132" t="str">
        <f>VLOOKUP(E19,'LISTADO ATM'!$A$2:$B$900,2,0)</f>
        <v xml:space="preserve">ATM Aeropuerto El Higuero </v>
      </c>
      <c r="H19" s="132" t="str">
        <f>VLOOKUP(E19,VIP!$A$2:$O20757,7,FALSE)</f>
        <v>Si</v>
      </c>
      <c r="I19" s="132" t="str">
        <f>VLOOKUP(E19,VIP!$A$2:$O12722,8,FALSE)</f>
        <v>Si</v>
      </c>
      <c r="J19" s="132" t="str">
        <f>VLOOKUP(E19,VIP!$A$2:$O12672,8,FALSE)</f>
        <v>Si</v>
      </c>
      <c r="K19" s="132" t="str">
        <f>VLOOKUP(E19,VIP!$A$2:$O16246,6,0)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NORTE</v>
      </c>
      <c r="B20" s="124" t="s">
        <v>2654</v>
      </c>
      <c r="C20" s="95">
        <v>44443.73678240741</v>
      </c>
      <c r="D20" s="95" t="s">
        <v>2175</v>
      </c>
      <c r="E20" s="124">
        <v>728</v>
      </c>
      <c r="F20" s="132" t="str">
        <f>VLOOKUP(E20,VIP!$A$2:$O15793,2,0)</f>
        <v>DRBR051</v>
      </c>
      <c r="G20" s="132" t="str">
        <f>VLOOKUP(E20,'LISTADO ATM'!$A$2:$B$900,2,0)</f>
        <v xml:space="preserve">ATM UNP La Vega Oficina Regional Norcentral </v>
      </c>
      <c r="H20" s="132" t="str">
        <f>VLOOKUP(E20,VIP!$A$2:$O20754,7,FALSE)</f>
        <v>Si</v>
      </c>
      <c r="I20" s="132" t="str">
        <f>VLOOKUP(E20,VIP!$A$2:$O12719,8,FALSE)</f>
        <v>Si</v>
      </c>
      <c r="J20" s="132" t="str">
        <f>VLOOKUP(E20,VIP!$A$2:$O12669,8,FALSE)</f>
        <v>Si</v>
      </c>
      <c r="K20" s="132" t="str">
        <f>VLOOKUP(E20,VIP!$A$2:$O16243,6,0)</f>
        <v>SI</v>
      </c>
      <c r="L20" s="138" t="s">
        <v>2213</v>
      </c>
      <c r="M20" s="94" t="s">
        <v>2438</v>
      </c>
      <c r="N20" s="94" t="s">
        <v>2444</v>
      </c>
      <c r="O20" s="132" t="s">
        <v>2624</v>
      </c>
      <c r="P20" s="138"/>
      <c r="Q20" s="94" t="s">
        <v>2213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ESTE</v>
      </c>
      <c r="B21" s="124" t="s">
        <v>2649</v>
      </c>
      <c r="C21" s="95">
        <v>44443.784444444442</v>
      </c>
      <c r="D21" s="95" t="s">
        <v>2174</v>
      </c>
      <c r="E21" s="124">
        <v>214</v>
      </c>
      <c r="F21" s="132" t="str">
        <f>VLOOKUP(E21,VIP!$A$2:$O15786,2,0)</f>
        <v>DRBR214</v>
      </c>
      <c r="G21" s="132" t="str">
        <f>VLOOKUP(E21,'LISTADO ATM'!$A$2:$B$900,2,0)</f>
        <v>ATM S/M Ole Bavaro</v>
      </c>
      <c r="H21" s="132" t="str">
        <f>VLOOKUP(E21,VIP!$A$2:$O20747,7,FALSE)</f>
        <v>SI</v>
      </c>
      <c r="I21" s="132" t="str">
        <f>VLOOKUP(E21,VIP!$A$2:$O12712,8,FALSE)</f>
        <v>SI</v>
      </c>
      <c r="J21" s="132" t="str">
        <f>VLOOKUP(E21,VIP!$A$2:$O12662,8,FALSE)</f>
        <v>SI</v>
      </c>
      <c r="K21" s="132" t="str">
        <f>VLOOKUP(E21,VIP!$A$2:$O16236,6,0)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94" t="s">
        <v>2213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NORTE</v>
      </c>
      <c r="B22" s="124">
        <v>3336014530</v>
      </c>
      <c r="C22" s="95">
        <v>44444.345833333333</v>
      </c>
      <c r="D22" s="95" t="s">
        <v>2175</v>
      </c>
      <c r="E22" s="124">
        <v>749</v>
      </c>
      <c r="F22" s="132" t="str">
        <f>VLOOKUP(E22,VIP!$A$2:$O15789,2,0)</f>
        <v>DRBR251</v>
      </c>
      <c r="G22" s="132" t="str">
        <f>VLOOKUP(E22,'LISTADO ATM'!$A$2:$B$900,2,0)</f>
        <v xml:space="preserve">ATM Oficina Yaque </v>
      </c>
      <c r="H22" s="132" t="str">
        <f>VLOOKUP(E22,VIP!$A$2:$O20750,7,FALSE)</f>
        <v>Si</v>
      </c>
      <c r="I22" s="132" t="str">
        <f>VLOOKUP(E22,VIP!$A$2:$O12715,8,FALSE)</f>
        <v>Si</v>
      </c>
      <c r="J22" s="132" t="str">
        <f>VLOOKUP(E22,VIP!$A$2:$O12665,8,FALSE)</f>
        <v>Si</v>
      </c>
      <c r="K22" s="132" t="str">
        <f>VLOOKUP(E22,VIP!$A$2:$O16239,6,0)</f>
        <v>NO</v>
      </c>
      <c r="L22" s="138" t="s">
        <v>2213</v>
      </c>
      <c r="M22" s="94" t="s">
        <v>2438</v>
      </c>
      <c r="N22" s="94" t="s">
        <v>2444</v>
      </c>
      <c r="O22" s="132" t="s">
        <v>2578</v>
      </c>
      <c r="P22" s="138"/>
      <c r="Q22" s="94" t="s">
        <v>2213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DISTRITO NACIONAL</v>
      </c>
      <c r="B23" s="124">
        <v>3336012645</v>
      </c>
      <c r="C23" s="95">
        <v>44441.932557870372</v>
      </c>
      <c r="D23" s="95" t="s">
        <v>2175</v>
      </c>
      <c r="E23" s="124">
        <v>588</v>
      </c>
      <c r="F23" s="132" t="str">
        <f>VLOOKUP(E23,VIP!$A$2:$O15761,2,0)</f>
        <v>DRBR01O</v>
      </c>
      <c r="G23" s="132" t="str">
        <f>VLOOKUP(E23,'LISTADO ATM'!$A$2:$B$900,2,0)</f>
        <v xml:space="preserve">ATM INAVI </v>
      </c>
      <c r="H23" s="132" t="str">
        <f>VLOOKUP(E23,VIP!$A$2:$O20722,7,FALSE)</f>
        <v>Si</v>
      </c>
      <c r="I23" s="132" t="str">
        <f>VLOOKUP(E23,VIP!$A$2:$O12687,8,FALSE)</f>
        <v>Si</v>
      </c>
      <c r="J23" s="132" t="str">
        <f>VLOOKUP(E23,VIP!$A$2:$O12637,8,FALSE)</f>
        <v>Si</v>
      </c>
      <c r="K23" s="132" t="str">
        <f>VLOOKUP(E23,VIP!$A$2:$O16211,6,0)</f>
        <v>NO</v>
      </c>
      <c r="L23" s="138" t="s">
        <v>2239</v>
      </c>
      <c r="M23" s="94" t="s">
        <v>2438</v>
      </c>
      <c r="N23" s="94" t="s">
        <v>2444</v>
      </c>
      <c r="O23" s="132" t="s">
        <v>2624</v>
      </c>
      <c r="P23" s="138"/>
      <c r="Q23" s="94" t="s">
        <v>2239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>
        <v>3336012650</v>
      </c>
      <c r="C24" s="95">
        <v>44442.094687500001</v>
      </c>
      <c r="D24" s="95" t="s">
        <v>2175</v>
      </c>
      <c r="E24" s="124">
        <v>864</v>
      </c>
      <c r="F24" s="132" t="str">
        <f>VLOOKUP(E24,VIP!$A$2:$O15764,2,0)</f>
        <v>DRBR864</v>
      </c>
      <c r="G24" s="132" t="str">
        <f>VLOOKUP(E24,'LISTADO ATM'!$A$2:$B$900,2,0)</f>
        <v xml:space="preserve">ATM Palmares Mall (San Francisco) </v>
      </c>
      <c r="H24" s="132" t="str">
        <f>VLOOKUP(E24,VIP!$A$2:$O20725,7,FALSE)</f>
        <v>Si</v>
      </c>
      <c r="I24" s="132" t="str">
        <f>VLOOKUP(E24,VIP!$A$2:$O12690,8,FALSE)</f>
        <v>Si</v>
      </c>
      <c r="J24" s="132" t="str">
        <f>VLOOKUP(E24,VIP!$A$2:$O12640,8,FALSE)</f>
        <v>Si</v>
      </c>
      <c r="K24" s="132" t="str">
        <f>VLOOKUP(E24,VIP!$A$2:$O16214,6,0)</f>
        <v>NO</v>
      </c>
      <c r="L24" s="138" t="s">
        <v>2239</v>
      </c>
      <c r="M24" s="94" t="s">
        <v>2438</v>
      </c>
      <c r="N24" s="94" t="s">
        <v>2444</v>
      </c>
      <c r="O24" s="132" t="s">
        <v>2578</v>
      </c>
      <c r="P24" s="138"/>
      <c r="Q24" s="94" t="s">
        <v>2239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ESTE</v>
      </c>
      <c r="B25" s="124">
        <v>3336014101</v>
      </c>
      <c r="C25" s="95">
        <v>44442.962106481478</v>
      </c>
      <c r="D25" s="95" t="s">
        <v>2174</v>
      </c>
      <c r="E25" s="124">
        <v>368</v>
      </c>
      <c r="F25" s="132" t="str">
        <f>VLOOKUP(E25,VIP!$A$2:$O15780,2,0)</f>
        <v xml:space="preserve">DRBR368 </v>
      </c>
      <c r="G25" s="132" t="str">
        <f>VLOOKUP(E25,'LISTADO ATM'!$A$2:$B$900,2,0)</f>
        <v>ATM Ayuntamiento Peralvillo</v>
      </c>
      <c r="H25" s="132" t="str">
        <f>VLOOKUP(E25,VIP!$A$2:$O20741,7,FALSE)</f>
        <v>N/A</v>
      </c>
      <c r="I25" s="132" t="str">
        <f>VLOOKUP(E25,VIP!$A$2:$O12706,8,FALSE)</f>
        <v>N/A</v>
      </c>
      <c r="J25" s="132" t="str">
        <f>VLOOKUP(E25,VIP!$A$2:$O12656,8,FALSE)</f>
        <v>N/A</v>
      </c>
      <c r="K25" s="132" t="str">
        <f>VLOOKUP(E25,VIP!$A$2:$O16230,6,0)</f>
        <v>N/A</v>
      </c>
      <c r="L25" s="138" t="s">
        <v>2239</v>
      </c>
      <c r="M25" s="94" t="s">
        <v>2438</v>
      </c>
      <c r="N25" s="94" t="s">
        <v>2444</v>
      </c>
      <c r="O25" s="132" t="s">
        <v>2446</v>
      </c>
      <c r="P25" s="138"/>
      <c r="Q25" s="94" t="s">
        <v>2239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>
        <v>3336014108</v>
      </c>
      <c r="C26" s="95">
        <v>44443.105173611111</v>
      </c>
      <c r="D26" s="95" t="s">
        <v>2174</v>
      </c>
      <c r="E26" s="124">
        <v>909</v>
      </c>
      <c r="F26" s="132" t="str">
        <f>VLOOKUP(E26,VIP!$A$2:$O15786,2,0)</f>
        <v>DRBR01A</v>
      </c>
      <c r="G26" s="132" t="str">
        <f>VLOOKUP(E26,'LISTADO ATM'!$A$2:$B$900,2,0)</f>
        <v xml:space="preserve">ATM UNP UASD </v>
      </c>
      <c r="H26" s="132" t="str">
        <f>VLOOKUP(E26,VIP!$A$2:$O20747,7,FALSE)</f>
        <v>Si</v>
      </c>
      <c r="I26" s="132" t="str">
        <f>VLOOKUP(E26,VIP!$A$2:$O12712,8,FALSE)</f>
        <v>Si</v>
      </c>
      <c r="J26" s="132" t="str">
        <f>VLOOKUP(E26,VIP!$A$2:$O12662,8,FALSE)</f>
        <v>Si</v>
      </c>
      <c r="K26" s="132" t="str">
        <f>VLOOKUP(E26,VIP!$A$2:$O16236,6,0)</f>
        <v>SI</v>
      </c>
      <c r="L26" s="138" t="s">
        <v>2239</v>
      </c>
      <c r="M26" s="94" t="s">
        <v>2438</v>
      </c>
      <c r="N26" s="94" t="s">
        <v>2444</v>
      </c>
      <c r="O26" s="132" t="s">
        <v>2446</v>
      </c>
      <c r="P26" s="138"/>
      <c r="Q26" s="94" t="s">
        <v>2239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DISTRITO NACIONAL</v>
      </c>
      <c r="B27" s="124" t="s">
        <v>2630</v>
      </c>
      <c r="C27" s="95">
        <v>44443.465717592589</v>
      </c>
      <c r="D27" s="95" t="s">
        <v>2174</v>
      </c>
      <c r="E27" s="124">
        <v>929</v>
      </c>
      <c r="F27" s="132" t="str">
        <f>VLOOKUP(E27,VIP!$A$2:$O15784,2,0)</f>
        <v>DRBR929</v>
      </c>
      <c r="G27" s="132" t="str">
        <f>VLOOKUP(E27,'LISTADO ATM'!$A$2:$B$900,2,0)</f>
        <v>ATM Autoservicio Nacional El Conde</v>
      </c>
      <c r="H27" s="132" t="str">
        <f>VLOOKUP(E27,VIP!$A$2:$O20745,7,FALSE)</f>
        <v>Si</v>
      </c>
      <c r="I27" s="132" t="str">
        <f>VLOOKUP(E27,VIP!$A$2:$O12710,8,FALSE)</f>
        <v>Si</v>
      </c>
      <c r="J27" s="132" t="str">
        <f>VLOOKUP(E27,VIP!$A$2:$O12660,8,FALSE)</f>
        <v>Si</v>
      </c>
      <c r="K27" s="132" t="str">
        <f>VLOOKUP(E27,VIP!$A$2:$O16234,6,0)</f>
        <v>NO</v>
      </c>
      <c r="L27" s="138" t="s">
        <v>2239</v>
      </c>
      <c r="M27" s="94" t="s">
        <v>2438</v>
      </c>
      <c r="N27" s="94" t="s">
        <v>2444</v>
      </c>
      <c r="O27" s="132" t="s">
        <v>2446</v>
      </c>
      <c r="P27" s="138"/>
      <c r="Q27" s="94" t="s">
        <v>2239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ESTE</v>
      </c>
      <c r="B28" s="124" t="s">
        <v>2651</v>
      </c>
      <c r="C28" s="95">
        <v>44443.744849537034</v>
      </c>
      <c r="D28" s="95" t="s">
        <v>2174</v>
      </c>
      <c r="E28" s="124">
        <v>609</v>
      </c>
      <c r="F28" s="132" t="str">
        <f>VLOOKUP(E28,VIP!$A$2:$O15789,2,0)</f>
        <v>DRBR120</v>
      </c>
      <c r="G28" s="132" t="str">
        <f>VLOOKUP(E28,'LISTADO ATM'!$A$2:$B$900,2,0)</f>
        <v xml:space="preserve">ATM S/M Jumbo (San Pedro) </v>
      </c>
      <c r="H28" s="132" t="str">
        <f>VLOOKUP(E28,VIP!$A$2:$O20750,7,FALSE)</f>
        <v>Si</v>
      </c>
      <c r="I28" s="132" t="str">
        <f>VLOOKUP(E28,VIP!$A$2:$O12715,8,FALSE)</f>
        <v>Si</v>
      </c>
      <c r="J28" s="132" t="str">
        <f>VLOOKUP(E28,VIP!$A$2:$O12665,8,FALSE)</f>
        <v>Si</v>
      </c>
      <c r="K28" s="132" t="str">
        <f>VLOOKUP(E28,VIP!$A$2:$O16239,6,0)</f>
        <v>NO</v>
      </c>
      <c r="L28" s="138" t="s">
        <v>2239</v>
      </c>
      <c r="M28" s="94" t="s">
        <v>2438</v>
      </c>
      <c r="N28" s="94" t="s">
        <v>2444</v>
      </c>
      <c r="O28" s="132" t="s">
        <v>2446</v>
      </c>
      <c r="P28" s="138"/>
      <c r="Q28" s="94" t="s">
        <v>2239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DISTRITO NACIONAL</v>
      </c>
      <c r="B29" s="124" t="s">
        <v>2650</v>
      </c>
      <c r="C29" s="95">
        <v>44443.780787037038</v>
      </c>
      <c r="D29" s="95" t="s">
        <v>2174</v>
      </c>
      <c r="E29" s="124">
        <v>622</v>
      </c>
      <c r="F29" s="132" t="str">
        <f>VLOOKUP(E29,VIP!$A$2:$O15788,2,0)</f>
        <v>DRBR622</v>
      </c>
      <c r="G29" s="132" t="str">
        <f>VLOOKUP(E29,'LISTADO ATM'!$A$2:$B$900,2,0)</f>
        <v xml:space="preserve">ATM Ayuntamiento D.N. </v>
      </c>
      <c r="H29" s="132" t="str">
        <f>VLOOKUP(E29,VIP!$A$2:$O20749,7,FALSE)</f>
        <v>Si</v>
      </c>
      <c r="I29" s="132" t="str">
        <f>VLOOKUP(E29,VIP!$A$2:$O12714,8,FALSE)</f>
        <v>Si</v>
      </c>
      <c r="J29" s="132" t="str">
        <f>VLOOKUP(E29,VIP!$A$2:$O12664,8,FALSE)</f>
        <v>Si</v>
      </c>
      <c r="K29" s="132" t="str">
        <f>VLOOKUP(E29,VIP!$A$2:$O16238,6,0)</f>
        <v>NO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ESTE</v>
      </c>
      <c r="B30" s="124" t="s">
        <v>2669</v>
      </c>
      <c r="C30" s="95">
        <v>44443.852511574078</v>
      </c>
      <c r="D30" s="95" t="s">
        <v>2174</v>
      </c>
      <c r="E30" s="124">
        <v>822</v>
      </c>
      <c r="F30" s="132" t="str">
        <f>VLOOKUP(E30,VIP!$A$2:$O15793,2,0)</f>
        <v>DRBR822</v>
      </c>
      <c r="G30" s="132" t="str">
        <f>VLOOKUP(E30,'LISTADO ATM'!$A$2:$B$900,2,0)</f>
        <v xml:space="preserve">ATM INDUSPALMA </v>
      </c>
      <c r="H30" s="132" t="str">
        <f>VLOOKUP(E30,VIP!$A$2:$O20754,7,FALSE)</f>
        <v>Si</v>
      </c>
      <c r="I30" s="132" t="str">
        <f>VLOOKUP(E30,VIP!$A$2:$O12719,8,FALSE)</f>
        <v>Si</v>
      </c>
      <c r="J30" s="132" t="str">
        <f>VLOOKUP(E30,VIP!$A$2:$O12669,8,FALSE)</f>
        <v>Si</v>
      </c>
      <c r="K30" s="132" t="str">
        <f>VLOOKUP(E30,VIP!$A$2:$O16243,6,0)</f>
        <v>NO</v>
      </c>
      <c r="L30" s="138" t="s">
        <v>2239</v>
      </c>
      <c r="M30" s="94" t="s">
        <v>2438</v>
      </c>
      <c r="N30" s="94" t="s">
        <v>2444</v>
      </c>
      <c r="O30" s="132" t="s">
        <v>2446</v>
      </c>
      <c r="P30" s="138"/>
      <c r="Q30" s="94" t="s">
        <v>2239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NORTE</v>
      </c>
      <c r="B31" s="124" t="s">
        <v>2663</v>
      </c>
      <c r="C31" s="95">
        <v>44443.922094907408</v>
      </c>
      <c r="D31" s="95" t="s">
        <v>2175</v>
      </c>
      <c r="E31" s="124">
        <v>991</v>
      </c>
      <c r="F31" s="132" t="str">
        <f>VLOOKUP(E31,VIP!$A$2:$O15787,2,0)</f>
        <v>DRBR991</v>
      </c>
      <c r="G31" s="132" t="str">
        <f>VLOOKUP(E31,'LISTADO ATM'!$A$2:$B$900,2,0)</f>
        <v xml:space="preserve">ATM UNP Las Matas de Santa Cruz </v>
      </c>
      <c r="H31" s="132" t="str">
        <f>VLOOKUP(E31,VIP!$A$2:$O20748,7,FALSE)</f>
        <v>Si</v>
      </c>
      <c r="I31" s="132" t="str">
        <f>VLOOKUP(E31,VIP!$A$2:$O12713,8,FALSE)</f>
        <v>Si</v>
      </c>
      <c r="J31" s="132" t="str">
        <f>VLOOKUP(E31,VIP!$A$2:$O12663,8,FALSE)</f>
        <v>Si</v>
      </c>
      <c r="K31" s="132" t="str">
        <f>VLOOKUP(E31,VIP!$A$2:$O16237,6,0)</f>
        <v>NO</v>
      </c>
      <c r="L31" s="138" t="s">
        <v>2239</v>
      </c>
      <c r="M31" s="94" t="s">
        <v>2438</v>
      </c>
      <c r="N31" s="94" t="s">
        <v>2444</v>
      </c>
      <c r="O31" s="132" t="s">
        <v>2624</v>
      </c>
      <c r="P31" s="138"/>
      <c r="Q31" s="94" t="s">
        <v>2239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ESTE</v>
      </c>
      <c r="B32" s="124" t="s">
        <v>2673</v>
      </c>
      <c r="C32" s="95">
        <v>44444.168599537035</v>
      </c>
      <c r="D32" s="95" t="s">
        <v>2174</v>
      </c>
      <c r="E32" s="124">
        <v>462</v>
      </c>
      <c r="F32" s="132" t="str">
        <f>VLOOKUP(E32,VIP!$A$2:$O15788,2,0)</f>
        <v>DRBR462</v>
      </c>
      <c r="G32" s="132" t="str">
        <f>VLOOKUP(E32,'LISTADO ATM'!$A$2:$B$900,2,0)</f>
        <v>ATM Agrocafe Del Caribe</v>
      </c>
      <c r="H32" s="132" t="str">
        <f>VLOOKUP(E32,VIP!$A$2:$O20749,7,FALSE)</f>
        <v>Si</v>
      </c>
      <c r="I32" s="132" t="str">
        <f>VLOOKUP(E32,VIP!$A$2:$O12714,8,FALSE)</f>
        <v>Si</v>
      </c>
      <c r="J32" s="132" t="str">
        <f>VLOOKUP(E32,VIP!$A$2:$O12664,8,FALSE)</f>
        <v>Si</v>
      </c>
      <c r="K32" s="132" t="str">
        <f>VLOOKUP(E32,VIP!$A$2:$O16238,6,0)</f>
        <v>NO</v>
      </c>
      <c r="L32" s="138" t="s">
        <v>2239</v>
      </c>
      <c r="M32" s="94" t="s">
        <v>2438</v>
      </c>
      <c r="N32" s="94" t="s">
        <v>2444</v>
      </c>
      <c r="O32" s="132" t="s">
        <v>2446</v>
      </c>
      <c r="P32" s="138"/>
      <c r="Q32" s="94" t="s">
        <v>2239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>
        <v>3336009158</v>
      </c>
      <c r="C33" s="95">
        <v>44440.051053240742</v>
      </c>
      <c r="D33" s="95" t="s">
        <v>2441</v>
      </c>
      <c r="E33" s="124">
        <v>113</v>
      </c>
      <c r="F33" s="132" t="str">
        <f>VLOOKUP(E33,VIP!$A$2:$O15593,2,0)</f>
        <v>DRBR113</v>
      </c>
      <c r="G33" s="132" t="str">
        <f>VLOOKUP(E33,'LISTADO ATM'!$A$2:$B$900,2,0)</f>
        <v xml:space="preserve">ATM Autoservicio Atalaya del Mar </v>
      </c>
      <c r="H33" s="132" t="str">
        <f>VLOOKUP(E33,VIP!$A$2:$O20554,7,FALSE)</f>
        <v>Si</v>
      </c>
      <c r="I33" s="132" t="str">
        <f>VLOOKUP(E33,VIP!$A$2:$O12519,8,FALSE)</f>
        <v>No</v>
      </c>
      <c r="J33" s="132" t="str">
        <f>VLOOKUP(E33,VIP!$A$2:$O12469,8,FALSE)</f>
        <v>No</v>
      </c>
      <c r="K33" s="132" t="str">
        <f>VLOOKUP(E33,VIP!$A$2:$O16043,6,0)</f>
        <v>NO</v>
      </c>
      <c r="L33" s="138" t="s">
        <v>2618</v>
      </c>
      <c r="M33" s="94" t="s">
        <v>2438</v>
      </c>
      <c r="N33" s="94" t="s">
        <v>2444</v>
      </c>
      <c r="O33" s="132" t="s">
        <v>2445</v>
      </c>
      <c r="P33" s="138"/>
      <c r="Q33" s="127" t="s">
        <v>2618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DISTRITO NACIONAL</v>
      </c>
      <c r="B34" s="124">
        <v>3336012412</v>
      </c>
      <c r="C34" s="95">
        <v>44441.682222222225</v>
      </c>
      <c r="D34" s="95" t="s">
        <v>2460</v>
      </c>
      <c r="E34" s="124">
        <v>514</v>
      </c>
      <c r="F34" s="132" t="str">
        <f>VLOOKUP(E34,VIP!$A$2:$O15790,2,0)</f>
        <v>DRBR514</v>
      </c>
      <c r="G34" s="132" t="str">
        <f>VLOOKUP(E34,'LISTADO ATM'!$A$2:$B$900,2,0)</f>
        <v>ATM Autoservicio Charles de Gaulle</v>
      </c>
      <c r="H34" s="132" t="str">
        <f>VLOOKUP(E34,VIP!$A$2:$O20751,7,FALSE)</f>
        <v>Si</v>
      </c>
      <c r="I34" s="132" t="str">
        <f>VLOOKUP(E34,VIP!$A$2:$O12716,8,FALSE)</f>
        <v>No</v>
      </c>
      <c r="J34" s="132" t="str">
        <f>VLOOKUP(E34,VIP!$A$2:$O12666,8,FALSE)</f>
        <v>No</v>
      </c>
      <c r="K34" s="132" t="str">
        <f>VLOOKUP(E34,VIP!$A$2:$O16240,6,0)</f>
        <v>NO</v>
      </c>
      <c r="L34" s="138" t="s">
        <v>2618</v>
      </c>
      <c r="M34" s="94" t="s">
        <v>2438</v>
      </c>
      <c r="N34" s="94" t="s">
        <v>2444</v>
      </c>
      <c r="O34" s="132" t="s">
        <v>2623</v>
      </c>
      <c r="P34" s="138"/>
      <c r="Q34" s="94" t="s">
        <v>2618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NORTE</v>
      </c>
      <c r="B35" s="124">
        <v>3336012583</v>
      </c>
      <c r="C35" s="95">
        <v>44441.741331018522</v>
      </c>
      <c r="D35" s="95" t="s">
        <v>2460</v>
      </c>
      <c r="E35" s="124">
        <v>8</v>
      </c>
      <c r="F35" s="132" t="str">
        <f>VLOOKUP(E35,VIP!$A$2:$O15774,2,0)</f>
        <v>DRBR008</v>
      </c>
      <c r="G35" s="132" t="str">
        <f>VLOOKUP(E35,'LISTADO ATM'!$A$2:$B$900,2,0)</f>
        <v>ATM Autoservicio Yaque</v>
      </c>
      <c r="H35" s="132" t="str">
        <f>VLOOKUP(E35,VIP!$A$2:$O20735,7,FALSE)</f>
        <v>Si</v>
      </c>
      <c r="I35" s="132" t="str">
        <f>VLOOKUP(E35,VIP!$A$2:$O12700,8,FALSE)</f>
        <v>Si</v>
      </c>
      <c r="J35" s="132" t="str">
        <f>VLOOKUP(E35,VIP!$A$2:$O12650,8,FALSE)</f>
        <v>Si</v>
      </c>
      <c r="K35" s="132" t="str">
        <f>VLOOKUP(E35,VIP!$A$2:$O16224,6,0)</f>
        <v>NO</v>
      </c>
      <c r="L35" s="138" t="s">
        <v>2618</v>
      </c>
      <c r="M35" s="94" t="s">
        <v>2438</v>
      </c>
      <c r="N35" s="94" t="s">
        <v>2444</v>
      </c>
      <c r="O35" s="132" t="s">
        <v>2621</v>
      </c>
      <c r="P35" s="138"/>
      <c r="Q35" s="94" t="s">
        <v>2618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ESTE</v>
      </c>
      <c r="B36" s="124">
        <v>3336013985</v>
      </c>
      <c r="C36" s="95">
        <v>44442.72115740741</v>
      </c>
      <c r="D36" s="95" t="s">
        <v>2460</v>
      </c>
      <c r="E36" s="124">
        <v>158</v>
      </c>
      <c r="F36" s="132" t="str">
        <f>VLOOKUP(E36,VIP!$A$2:$O15789,2,0)</f>
        <v>DRBR158</v>
      </c>
      <c r="G36" s="132" t="str">
        <f>VLOOKUP(E36,'LISTADO ATM'!$A$2:$B$900,2,0)</f>
        <v xml:space="preserve">ATM Oficina Romana Norte </v>
      </c>
      <c r="H36" s="132" t="str">
        <f>VLOOKUP(E36,VIP!$A$2:$O20750,7,FALSE)</f>
        <v>Si</v>
      </c>
      <c r="I36" s="132" t="str">
        <f>VLOOKUP(E36,VIP!$A$2:$O12715,8,FALSE)</f>
        <v>Si</v>
      </c>
      <c r="J36" s="132" t="str">
        <f>VLOOKUP(E36,VIP!$A$2:$O12665,8,FALSE)</f>
        <v>Si</v>
      </c>
      <c r="K36" s="132" t="str">
        <f>VLOOKUP(E36,VIP!$A$2:$O16239,6,0)</f>
        <v>SI</v>
      </c>
      <c r="L36" s="138" t="s">
        <v>2618</v>
      </c>
      <c r="M36" s="94" t="s">
        <v>2438</v>
      </c>
      <c r="N36" s="94" t="s">
        <v>2444</v>
      </c>
      <c r="O36" s="132" t="s">
        <v>2461</v>
      </c>
      <c r="P36" s="138"/>
      <c r="Q36" s="94" t="s">
        <v>2618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2668</v>
      </c>
      <c r="C37" s="95">
        <v>44443.856307870374</v>
      </c>
      <c r="D37" s="95" t="s">
        <v>2460</v>
      </c>
      <c r="E37" s="124">
        <v>813</v>
      </c>
      <c r="F37" s="132" t="str">
        <f>VLOOKUP(E37,VIP!$A$2:$O15792,2,0)</f>
        <v>DRBR815</v>
      </c>
      <c r="G37" s="132" t="str">
        <f>VLOOKUP(E37,'LISTADO ATM'!$A$2:$B$900,2,0)</f>
        <v>ATM Occidental Mall</v>
      </c>
      <c r="H37" s="132" t="str">
        <f>VLOOKUP(E37,VIP!$A$2:$O20753,7,FALSE)</f>
        <v>Si</v>
      </c>
      <c r="I37" s="132" t="str">
        <f>VLOOKUP(E37,VIP!$A$2:$O12718,8,FALSE)</f>
        <v>Si</v>
      </c>
      <c r="J37" s="132" t="str">
        <f>VLOOKUP(E37,VIP!$A$2:$O12668,8,FALSE)</f>
        <v>Si</v>
      </c>
      <c r="K37" s="132" t="str">
        <f>VLOOKUP(E37,VIP!$A$2:$O16242,6,0)</f>
        <v>NO</v>
      </c>
      <c r="L37" s="138" t="s">
        <v>2618</v>
      </c>
      <c r="M37" s="94" t="s">
        <v>2438</v>
      </c>
      <c r="N37" s="94" t="s">
        <v>2444</v>
      </c>
      <c r="O37" s="132" t="s">
        <v>2461</v>
      </c>
      <c r="P37" s="138"/>
      <c r="Q37" s="94" t="s">
        <v>2618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ESTE</v>
      </c>
      <c r="B38" s="124" t="s">
        <v>2667</v>
      </c>
      <c r="C38" s="95">
        <v>44443.876875000002</v>
      </c>
      <c r="D38" s="95" t="s">
        <v>2460</v>
      </c>
      <c r="E38" s="124">
        <v>330</v>
      </c>
      <c r="F38" s="132" t="str">
        <f>VLOOKUP(E38,VIP!$A$2:$O15791,2,0)</f>
        <v>DRBR330</v>
      </c>
      <c r="G38" s="132" t="str">
        <f>VLOOKUP(E38,'LISTADO ATM'!$A$2:$B$900,2,0)</f>
        <v xml:space="preserve">ATM Oficina Boulevard (Higuey) </v>
      </c>
      <c r="H38" s="132" t="str">
        <f>VLOOKUP(E38,VIP!$A$2:$O20752,7,FALSE)</f>
        <v>Si</v>
      </c>
      <c r="I38" s="132" t="str">
        <f>VLOOKUP(E38,VIP!$A$2:$O12717,8,FALSE)</f>
        <v>Si</v>
      </c>
      <c r="J38" s="132" t="str">
        <f>VLOOKUP(E38,VIP!$A$2:$O12667,8,FALSE)</f>
        <v>Si</v>
      </c>
      <c r="K38" s="132" t="str">
        <f>VLOOKUP(E38,VIP!$A$2:$O16241,6,0)</f>
        <v>SI</v>
      </c>
      <c r="L38" s="138" t="s">
        <v>2618</v>
      </c>
      <c r="M38" s="94" t="s">
        <v>2438</v>
      </c>
      <c r="N38" s="94" t="s">
        <v>2444</v>
      </c>
      <c r="O38" s="132" t="s">
        <v>2623</v>
      </c>
      <c r="P38" s="138"/>
      <c r="Q38" s="94" t="s">
        <v>2618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SUR</v>
      </c>
      <c r="B39" s="124" t="s">
        <v>2666</v>
      </c>
      <c r="C39" s="95">
        <v>44443.903252314813</v>
      </c>
      <c r="D39" s="95" t="s">
        <v>2460</v>
      </c>
      <c r="E39" s="124">
        <v>48</v>
      </c>
      <c r="F39" s="132" t="str">
        <f>VLOOKUP(E39,VIP!$A$2:$O15790,2,0)</f>
        <v>DRBR048</v>
      </c>
      <c r="G39" s="132" t="str">
        <f>VLOOKUP(E39,'LISTADO ATM'!$A$2:$B$900,2,0)</f>
        <v xml:space="preserve">ATM Autoservicio Neiba I </v>
      </c>
      <c r="H39" s="132" t="str">
        <f>VLOOKUP(E39,VIP!$A$2:$O20751,7,FALSE)</f>
        <v>Si</v>
      </c>
      <c r="I39" s="132" t="str">
        <f>VLOOKUP(E39,VIP!$A$2:$O12716,8,FALSE)</f>
        <v>Si</v>
      </c>
      <c r="J39" s="132" t="str">
        <f>VLOOKUP(E39,VIP!$A$2:$O12666,8,FALSE)</f>
        <v>Si</v>
      </c>
      <c r="K39" s="132" t="str">
        <f>VLOOKUP(E39,VIP!$A$2:$O16240,6,0)</f>
        <v>SI</v>
      </c>
      <c r="L39" s="138" t="s">
        <v>2618</v>
      </c>
      <c r="M39" s="94" t="s">
        <v>2438</v>
      </c>
      <c r="N39" s="94" t="s">
        <v>2444</v>
      </c>
      <c r="O39" s="132" t="s">
        <v>2461</v>
      </c>
      <c r="P39" s="138"/>
      <c r="Q39" s="94" t="s">
        <v>2618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>
        <v>3336012296</v>
      </c>
      <c r="C40" s="95">
        <v>44441.647800925923</v>
      </c>
      <c r="D40" s="95" t="s">
        <v>2174</v>
      </c>
      <c r="E40" s="124">
        <v>983</v>
      </c>
      <c r="F40" s="132" t="str">
        <f>VLOOKUP(E40,VIP!$A$2:$O15797,2,0)</f>
        <v>DRBR983</v>
      </c>
      <c r="G40" s="132" t="str">
        <f>VLOOKUP(E40,'LISTADO ATM'!$A$2:$B$900,2,0)</f>
        <v xml:space="preserve">ATM Bravo República de Colombia </v>
      </c>
      <c r="H40" s="132" t="str">
        <f>VLOOKUP(E40,VIP!$A$2:$O20758,7,FALSE)</f>
        <v>Si</v>
      </c>
      <c r="I40" s="132" t="str">
        <f>VLOOKUP(E40,VIP!$A$2:$O12723,8,FALSE)</f>
        <v>No</v>
      </c>
      <c r="J40" s="132" t="str">
        <f>VLOOKUP(E40,VIP!$A$2:$O12673,8,FALSE)</f>
        <v>No</v>
      </c>
      <c r="K40" s="132" t="str">
        <f>VLOOKUP(E40,VIP!$A$2:$O16247,6,0)</f>
        <v>NO</v>
      </c>
      <c r="L40" s="138" t="s">
        <v>2545</v>
      </c>
      <c r="M40" s="94" t="s">
        <v>2438</v>
      </c>
      <c r="N40" s="94" t="s">
        <v>2444</v>
      </c>
      <c r="O40" s="132" t="s">
        <v>2446</v>
      </c>
      <c r="P40" s="138"/>
      <c r="Q40" s="94" t="s">
        <v>2545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3336012434</v>
      </c>
      <c r="C41" s="95">
        <v>44441.68787037037</v>
      </c>
      <c r="D41" s="95" t="s">
        <v>2441</v>
      </c>
      <c r="E41" s="124">
        <v>240</v>
      </c>
      <c r="F41" s="132" t="str">
        <f>VLOOKUP(E41,VIP!$A$2:$O15788,2,0)</f>
        <v>DRBR24D</v>
      </c>
      <c r="G41" s="132" t="str">
        <f>VLOOKUP(E41,'LISTADO ATM'!$A$2:$B$900,2,0)</f>
        <v xml:space="preserve">ATM Oficina Carrefour I </v>
      </c>
      <c r="H41" s="132" t="str">
        <f>VLOOKUP(E41,VIP!$A$2:$O20749,7,FALSE)</f>
        <v>Si</v>
      </c>
      <c r="I41" s="132" t="str">
        <f>VLOOKUP(E41,VIP!$A$2:$O12714,8,FALSE)</f>
        <v>Si</v>
      </c>
      <c r="J41" s="132" t="str">
        <f>VLOOKUP(E41,VIP!$A$2:$O12664,8,FALSE)</f>
        <v>Si</v>
      </c>
      <c r="K41" s="132" t="str">
        <f>VLOOKUP(E41,VIP!$A$2:$O16238,6,0)</f>
        <v>SI</v>
      </c>
      <c r="L41" s="138" t="s">
        <v>2545</v>
      </c>
      <c r="M41" s="94" t="s">
        <v>2438</v>
      </c>
      <c r="N41" s="94" t="s">
        <v>2444</v>
      </c>
      <c r="O41" s="132" t="s">
        <v>2445</v>
      </c>
      <c r="P41" s="138"/>
      <c r="Q41" s="94" t="s">
        <v>2545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NORTE</v>
      </c>
      <c r="B42" s="124" t="s">
        <v>2662</v>
      </c>
      <c r="C42" s="95">
        <v>44443.320833333331</v>
      </c>
      <c r="D42" s="95" t="s">
        <v>2460</v>
      </c>
      <c r="E42" s="124">
        <v>716</v>
      </c>
      <c r="F42" s="132" t="str">
        <f>VLOOKUP(E42,VIP!$A$2:$O15802,2,0)</f>
        <v>DRBR340</v>
      </c>
      <c r="G42" s="132" t="str">
        <f>VLOOKUP(E42,'LISTADO ATM'!$A$2:$B$900,2,0)</f>
        <v xml:space="preserve">ATM Oficina Zona Franca (Santiago) </v>
      </c>
      <c r="H42" s="132" t="str">
        <f>VLOOKUP(E42,VIP!$A$2:$O20763,7,FALSE)</f>
        <v>Si</v>
      </c>
      <c r="I42" s="132" t="str">
        <f>VLOOKUP(E42,VIP!$A$2:$O12728,8,FALSE)</f>
        <v>Si</v>
      </c>
      <c r="J42" s="132" t="str">
        <f>VLOOKUP(E42,VIP!$A$2:$O12678,8,FALSE)</f>
        <v>Si</v>
      </c>
      <c r="K42" s="132" t="str">
        <f>VLOOKUP(E42,VIP!$A$2:$O16252,6,0)</f>
        <v>SI</v>
      </c>
      <c r="L42" s="138" t="s">
        <v>2545</v>
      </c>
      <c r="M42" s="94" t="s">
        <v>2438</v>
      </c>
      <c r="N42" s="94" t="s">
        <v>2444</v>
      </c>
      <c r="O42" s="132" t="s">
        <v>2623</v>
      </c>
      <c r="P42" s="138"/>
      <c r="Q42" s="94" t="s">
        <v>2545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NORTE</v>
      </c>
      <c r="B43" s="124" t="s">
        <v>2665</v>
      </c>
      <c r="C43" s="95">
        <v>44443.907881944448</v>
      </c>
      <c r="D43" s="95" t="s">
        <v>2460</v>
      </c>
      <c r="E43" s="124">
        <v>307</v>
      </c>
      <c r="F43" s="132" t="str">
        <f>VLOOKUP(E43,VIP!$A$2:$O15789,2,0)</f>
        <v>DRBR307</v>
      </c>
      <c r="G43" s="132" t="str">
        <f>VLOOKUP(E43,'LISTADO ATM'!$A$2:$B$900,2,0)</f>
        <v>ATM Oficina Nagua II</v>
      </c>
      <c r="H43" s="132" t="str">
        <f>VLOOKUP(E43,VIP!$A$2:$O20750,7,FALSE)</f>
        <v>Si</v>
      </c>
      <c r="I43" s="132" t="str">
        <f>VLOOKUP(E43,VIP!$A$2:$O12715,8,FALSE)</f>
        <v>Si</v>
      </c>
      <c r="J43" s="132" t="str">
        <f>VLOOKUP(E43,VIP!$A$2:$O12665,8,FALSE)</f>
        <v>Si</v>
      </c>
      <c r="K43" s="132" t="str">
        <f>VLOOKUP(E43,VIP!$A$2:$O16239,6,0)</f>
        <v>SI</v>
      </c>
      <c r="L43" s="138" t="s">
        <v>2545</v>
      </c>
      <c r="M43" s="94" t="s">
        <v>2438</v>
      </c>
      <c r="N43" s="94" t="s">
        <v>2444</v>
      </c>
      <c r="O43" s="132" t="s">
        <v>2461</v>
      </c>
      <c r="P43" s="138"/>
      <c r="Q43" s="94" t="s">
        <v>2545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 t="s">
        <v>2648</v>
      </c>
      <c r="C44" s="95">
        <v>44443.502337962964</v>
      </c>
      <c r="D44" s="95" t="s">
        <v>2460</v>
      </c>
      <c r="E44" s="124">
        <v>515</v>
      </c>
      <c r="F44" s="132" t="str">
        <f>VLOOKUP(E44,VIP!$A$2:$O15813,2,0)</f>
        <v>DRBR515</v>
      </c>
      <c r="G44" s="132" t="str">
        <f>VLOOKUP(E44,'LISTADO ATM'!$A$2:$B$900,2,0)</f>
        <v xml:space="preserve">ATM Oficina Agora Mall I </v>
      </c>
      <c r="H44" s="132" t="str">
        <f>VLOOKUP(E44,VIP!$A$2:$O20774,7,FALSE)</f>
        <v>Si</v>
      </c>
      <c r="I44" s="132" t="str">
        <f>VLOOKUP(E44,VIP!$A$2:$O12739,8,FALSE)</f>
        <v>Si</v>
      </c>
      <c r="J44" s="132" t="str">
        <f>VLOOKUP(E44,VIP!$A$2:$O12689,8,FALSE)</f>
        <v>Si</v>
      </c>
      <c r="K44" s="132" t="str">
        <f>VLOOKUP(E44,VIP!$A$2:$O16263,6,0)</f>
        <v>SI</v>
      </c>
      <c r="L44" s="138" t="s">
        <v>2434</v>
      </c>
      <c r="M44" s="94" t="s">
        <v>2438</v>
      </c>
      <c r="N44" s="94" t="s">
        <v>2444</v>
      </c>
      <c r="O44" s="132" t="s">
        <v>2461</v>
      </c>
      <c r="P44" s="138"/>
      <c r="Q44" s="94" t="s">
        <v>2434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 t="s">
        <v>2658</v>
      </c>
      <c r="C45" s="95">
        <v>44443.713310185187</v>
      </c>
      <c r="D45" s="95" t="s">
        <v>2460</v>
      </c>
      <c r="E45" s="124">
        <v>567</v>
      </c>
      <c r="F45" s="132" t="str">
        <f>VLOOKUP(E45,VIP!$A$2:$O15797,2,0)</f>
        <v>DRBR015</v>
      </c>
      <c r="G45" s="132" t="str">
        <f>VLOOKUP(E45,'LISTADO ATM'!$A$2:$B$900,2,0)</f>
        <v xml:space="preserve">ATM Oficina Máximo Gómez </v>
      </c>
      <c r="H45" s="132" t="str">
        <f>VLOOKUP(E45,VIP!$A$2:$O20758,7,FALSE)</f>
        <v>Si</v>
      </c>
      <c r="I45" s="132" t="str">
        <f>VLOOKUP(E45,VIP!$A$2:$O12723,8,FALSE)</f>
        <v>Si</v>
      </c>
      <c r="J45" s="132" t="str">
        <f>VLOOKUP(E45,VIP!$A$2:$O12673,8,FALSE)</f>
        <v>Si</v>
      </c>
      <c r="K45" s="132" t="str">
        <f>VLOOKUP(E45,VIP!$A$2:$O16247,6,0)</f>
        <v>NO</v>
      </c>
      <c r="L45" s="138" t="s">
        <v>2434</v>
      </c>
      <c r="M45" s="94" t="s">
        <v>2438</v>
      </c>
      <c r="N45" s="94" t="s">
        <v>2444</v>
      </c>
      <c r="O45" s="132" t="s">
        <v>2623</v>
      </c>
      <c r="P45" s="138"/>
      <c r="Q45" s="94" t="s">
        <v>2434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 t="s">
        <v>2656</v>
      </c>
      <c r="C46" s="95">
        <v>44443.721724537034</v>
      </c>
      <c r="D46" s="95" t="s">
        <v>2460</v>
      </c>
      <c r="E46" s="124">
        <v>160</v>
      </c>
      <c r="F46" s="132" t="str">
        <f>VLOOKUP(E46,VIP!$A$2:$O15795,2,0)</f>
        <v>DRBR160</v>
      </c>
      <c r="G46" s="132" t="str">
        <f>VLOOKUP(E46,'LISTADO ATM'!$A$2:$B$900,2,0)</f>
        <v xml:space="preserve">ATM Oficina Herrera </v>
      </c>
      <c r="H46" s="132" t="str">
        <f>VLOOKUP(E46,VIP!$A$2:$O20756,7,FALSE)</f>
        <v>Si</v>
      </c>
      <c r="I46" s="132" t="str">
        <f>VLOOKUP(E46,VIP!$A$2:$O12721,8,FALSE)</f>
        <v>Si</v>
      </c>
      <c r="J46" s="132" t="str">
        <f>VLOOKUP(E46,VIP!$A$2:$O12671,8,FALSE)</f>
        <v>Si</v>
      </c>
      <c r="K46" s="132" t="str">
        <f>VLOOKUP(E46,VIP!$A$2:$O16245,6,0)</f>
        <v>NO</v>
      </c>
      <c r="L46" s="138" t="s">
        <v>2434</v>
      </c>
      <c r="M46" s="94" t="s">
        <v>2438</v>
      </c>
      <c r="N46" s="94" t="s">
        <v>2444</v>
      </c>
      <c r="O46" s="132" t="s">
        <v>2623</v>
      </c>
      <c r="P46" s="138"/>
      <c r="Q46" s="94" t="s">
        <v>2434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 t="s">
        <v>2655</v>
      </c>
      <c r="C47" s="95">
        <v>44443.723391203705</v>
      </c>
      <c r="D47" s="95" t="s">
        <v>2441</v>
      </c>
      <c r="E47" s="124">
        <v>224</v>
      </c>
      <c r="F47" s="132" t="str">
        <f>VLOOKUP(E47,VIP!$A$2:$O15794,2,0)</f>
        <v>DRBR224</v>
      </c>
      <c r="G47" s="132" t="str">
        <f>VLOOKUP(E47,'LISTADO ATM'!$A$2:$B$900,2,0)</f>
        <v xml:space="preserve">ATM S/M Nacional El Millón (Núñez de Cáceres) </v>
      </c>
      <c r="H47" s="132" t="str">
        <f>VLOOKUP(E47,VIP!$A$2:$O20755,7,FALSE)</f>
        <v>Si</v>
      </c>
      <c r="I47" s="132" t="str">
        <f>VLOOKUP(E47,VIP!$A$2:$O12720,8,FALSE)</f>
        <v>Si</v>
      </c>
      <c r="J47" s="132" t="str">
        <f>VLOOKUP(E47,VIP!$A$2:$O12670,8,FALSE)</f>
        <v>Si</v>
      </c>
      <c r="K47" s="132" t="str">
        <f>VLOOKUP(E47,VIP!$A$2:$O16244,6,0)</f>
        <v>SI</v>
      </c>
      <c r="L47" s="138" t="s">
        <v>2434</v>
      </c>
      <c r="M47" s="94" t="s">
        <v>2438</v>
      </c>
      <c r="N47" s="94" t="s">
        <v>2444</v>
      </c>
      <c r="O47" s="132" t="s">
        <v>2445</v>
      </c>
      <c r="P47" s="138"/>
      <c r="Q47" s="94" t="s">
        <v>2434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 t="s">
        <v>2677</v>
      </c>
      <c r="C48" s="95">
        <v>44444.054699074077</v>
      </c>
      <c r="D48" s="95" t="s">
        <v>2441</v>
      </c>
      <c r="E48" s="124">
        <v>466</v>
      </c>
      <c r="F48" s="132" t="str">
        <f>VLOOKUP(E48,VIP!$A$2:$O15793,2,0)</f>
        <v>DRBR466</v>
      </c>
      <c r="G48" s="132" t="str">
        <f>VLOOKUP(E48,'LISTADO ATM'!$A$2:$B$900,2,0)</f>
        <v>ATM Superintendencia de Valores</v>
      </c>
      <c r="H48" s="132" t="str">
        <f>VLOOKUP(E48,VIP!$A$2:$O20754,7,FALSE)</f>
        <v>Si</v>
      </c>
      <c r="I48" s="132" t="str">
        <f>VLOOKUP(E48,VIP!$A$2:$O12719,8,FALSE)</f>
        <v>Si</v>
      </c>
      <c r="J48" s="132" t="str">
        <f>VLOOKUP(E48,VIP!$A$2:$O12669,8,FALSE)</f>
        <v>Si</v>
      </c>
      <c r="K48" s="132" t="str">
        <f>VLOOKUP(E48,VIP!$A$2:$O16243,6,0)</f>
        <v>NO</v>
      </c>
      <c r="L48" s="138" t="s">
        <v>2434</v>
      </c>
      <c r="M48" s="94" t="s">
        <v>2438</v>
      </c>
      <c r="N48" s="94" t="s">
        <v>2444</v>
      </c>
      <c r="O48" s="132" t="s">
        <v>2445</v>
      </c>
      <c r="P48" s="138"/>
      <c r="Q48" s="94" t="s">
        <v>2434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 t="s">
        <v>2675</v>
      </c>
      <c r="C49" s="95">
        <v>44444.059282407405</v>
      </c>
      <c r="D49" s="95" t="s">
        <v>2441</v>
      </c>
      <c r="E49" s="124">
        <v>34</v>
      </c>
      <c r="F49" s="132" t="str">
        <f>VLOOKUP(E49,VIP!$A$2:$O15791,2,0)</f>
        <v>DRBR034</v>
      </c>
      <c r="G49" s="132" t="str">
        <f>VLOOKUP(E49,'LISTADO ATM'!$A$2:$B$900,2,0)</f>
        <v xml:space="preserve">ATM Plaza de la Salud </v>
      </c>
      <c r="H49" s="132" t="str">
        <f>VLOOKUP(E49,VIP!$A$2:$O20752,7,FALSE)</f>
        <v>Si</v>
      </c>
      <c r="I49" s="132" t="str">
        <f>VLOOKUP(E49,VIP!$A$2:$O12717,8,FALSE)</f>
        <v>Si</v>
      </c>
      <c r="J49" s="132" t="str">
        <f>VLOOKUP(E49,VIP!$A$2:$O12667,8,FALSE)</f>
        <v>Si</v>
      </c>
      <c r="K49" s="132" t="str">
        <f>VLOOKUP(E49,VIP!$A$2:$O16241,6,0)</f>
        <v>NO</v>
      </c>
      <c r="L49" s="138" t="s">
        <v>2434</v>
      </c>
      <c r="M49" s="94" t="s">
        <v>2438</v>
      </c>
      <c r="N49" s="94" t="s">
        <v>2444</v>
      </c>
      <c r="O49" s="132" t="s">
        <v>2445</v>
      </c>
      <c r="P49" s="138"/>
      <c r="Q49" s="94" t="s">
        <v>2434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 t="s">
        <v>2674</v>
      </c>
      <c r="C50" s="95">
        <v>44444.067094907405</v>
      </c>
      <c r="D50" s="95" t="s">
        <v>2441</v>
      </c>
      <c r="E50" s="124">
        <v>180</v>
      </c>
      <c r="F50" s="132" t="str">
        <f>VLOOKUP(E50,VIP!$A$2:$O15790,2,0)</f>
        <v>DRBR180</v>
      </c>
      <c r="G50" s="132" t="str">
        <f>VLOOKUP(E50,'LISTADO ATM'!$A$2:$B$900,2,0)</f>
        <v xml:space="preserve">ATM Megacentro II </v>
      </c>
      <c r="H50" s="132" t="str">
        <f>VLOOKUP(E50,VIP!$A$2:$O20751,7,FALSE)</f>
        <v>Si</v>
      </c>
      <c r="I50" s="132" t="str">
        <f>VLOOKUP(E50,VIP!$A$2:$O12716,8,FALSE)</f>
        <v>Si</v>
      </c>
      <c r="J50" s="132" t="str">
        <f>VLOOKUP(E50,VIP!$A$2:$O12666,8,FALSE)</f>
        <v>Si</v>
      </c>
      <c r="K50" s="132" t="str">
        <f>VLOOKUP(E50,VIP!$A$2:$O16240,6,0)</f>
        <v>SI</v>
      </c>
      <c r="L50" s="138" t="s">
        <v>2434</v>
      </c>
      <c r="M50" s="94" t="s">
        <v>2438</v>
      </c>
      <c r="N50" s="94" t="s">
        <v>2444</v>
      </c>
      <c r="O50" s="132" t="s">
        <v>2445</v>
      </c>
      <c r="P50" s="138"/>
      <c r="Q50" s="94" t="s">
        <v>2434</v>
      </c>
    </row>
    <row r="51" spans="1:22" ht="18" x14ac:dyDescent="0.25">
      <c r="A51" s="132" t="str">
        <f>VLOOKUP(E51,'LISTADO ATM'!$A$2:$C$901,3,0)</f>
        <v>SUR</v>
      </c>
      <c r="B51" s="124">
        <v>3336013856</v>
      </c>
      <c r="C51" s="95">
        <v>44442.675682870373</v>
      </c>
      <c r="D51" s="95" t="s">
        <v>2174</v>
      </c>
      <c r="E51" s="124">
        <v>512</v>
      </c>
      <c r="F51" s="132" t="str">
        <f>VLOOKUP(E51,VIP!$A$2:$O15801,2,0)</f>
        <v>DRBR512</v>
      </c>
      <c r="G51" s="132" t="str">
        <f>VLOOKUP(E51,'LISTADO ATM'!$A$2:$B$900,2,0)</f>
        <v>ATM Plaza Jesús Ferreira</v>
      </c>
      <c r="H51" s="132" t="str">
        <f>VLOOKUP(E51,VIP!$A$2:$O20762,7,FALSE)</f>
        <v>N/A</v>
      </c>
      <c r="I51" s="132" t="str">
        <f>VLOOKUP(E51,VIP!$A$2:$O12727,8,FALSE)</f>
        <v>N/A</v>
      </c>
      <c r="J51" s="132" t="str">
        <f>VLOOKUP(E51,VIP!$A$2:$O12677,8,FALSE)</f>
        <v>N/A</v>
      </c>
      <c r="K51" s="132" t="str">
        <f>VLOOKUP(E51,VIP!$A$2:$O16251,6,0)</f>
        <v>N/A</v>
      </c>
      <c r="L51" s="138" t="s">
        <v>2620</v>
      </c>
      <c r="M51" s="94" t="s">
        <v>2438</v>
      </c>
      <c r="N51" s="94" t="s">
        <v>2444</v>
      </c>
      <c r="O51" s="132" t="s">
        <v>2446</v>
      </c>
      <c r="P51" s="138"/>
      <c r="Q51" s="94" t="s">
        <v>2620</v>
      </c>
    </row>
    <row r="52" spans="1:22" ht="18" x14ac:dyDescent="0.25">
      <c r="A52" s="132" t="str">
        <f>VLOOKUP(E52,'LISTADO ATM'!$A$2:$C$901,3,0)</f>
        <v>NORTE</v>
      </c>
      <c r="B52" s="124" t="s">
        <v>2652</v>
      </c>
      <c r="C52" s="95">
        <v>44443.742037037038</v>
      </c>
      <c r="D52" s="95" t="s">
        <v>2175</v>
      </c>
      <c r="E52" s="124">
        <v>257</v>
      </c>
      <c r="F52" s="132" t="str">
        <f>VLOOKUP(E52,VIP!$A$2:$O15791,2,0)</f>
        <v>DRBR257</v>
      </c>
      <c r="G52" s="132" t="str">
        <f>VLOOKUP(E52,'LISTADO ATM'!$A$2:$B$900,2,0)</f>
        <v xml:space="preserve">ATM S/M Pola (Santiago) </v>
      </c>
      <c r="H52" s="132" t="str">
        <f>VLOOKUP(E52,VIP!$A$2:$O20752,7,FALSE)</f>
        <v>Si</v>
      </c>
      <c r="I52" s="132" t="str">
        <f>VLOOKUP(E52,VIP!$A$2:$O12717,8,FALSE)</f>
        <v>Si</v>
      </c>
      <c r="J52" s="132" t="str">
        <f>VLOOKUP(E52,VIP!$A$2:$O12667,8,FALSE)</f>
        <v>Si</v>
      </c>
      <c r="K52" s="132" t="str">
        <f>VLOOKUP(E52,VIP!$A$2:$O16241,6,0)</f>
        <v>NO</v>
      </c>
      <c r="L52" s="138" t="s">
        <v>2620</v>
      </c>
      <c r="M52" s="94" t="s">
        <v>2438</v>
      </c>
      <c r="N52" s="94" t="s">
        <v>2444</v>
      </c>
      <c r="O52" s="132" t="s">
        <v>2624</v>
      </c>
      <c r="P52" s="138"/>
      <c r="Q52" s="94" t="s">
        <v>2620</v>
      </c>
    </row>
    <row r="53" spans="1:22" ht="18" x14ac:dyDescent="0.25">
      <c r="A53" s="132" t="str">
        <f>VLOOKUP(E53,'LISTADO ATM'!$A$2:$C$901,3,0)</f>
        <v>DISTRITO NACIONAL</v>
      </c>
      <c r="B53" s="124" t="s">
        <v>2676</v>
      </c>
      <c r="C53" s="95">
        <v>44444.057129629633</v>
      </c>
      <c r="D53" s="95" t="s">
        <v>2174</v>
      </c>
      <c r="E53" s="124">
        <v>244</v>
      </c>
      <c r="F53" s="132" t="str">
        <f>VLOOKUP(E53,VIP!$A$2:$O15792,2,0)</f>
        <v>DRBR244</v>
      </c>
      <c r="G53" s="132" t="str">
        <f>VLOOKUP(E53,'LISTADO ATM'!$A$2:$B$900,2,0)</f>
        <v xml:space="preserve">ATM Ministerio de Hacienda (antiguo Finanzas) </v>
      </c>
      <c r="H53" s="132" t="str">
        <f>VLOOKUP(E53,VIP!$A$2:$O20753,7,FALSE)</f>
        <v>Si</v>
      </c>
      <c r="I53" s="132" t="str">
        <f>VLOOKUP(E53,VIP!$A$2:$O12718,8,FALSE)</f>
        <v>Si</v>
      </c>
      <c r="J53" s="132" t="str">
        <f>VLOOKUP(E53,VIP!$A$2:$O12668,8,FALSE)</f>
        <v>Si</v>
      </c>
      <c r="K53" s="132" t="str">
        <f>VLOOKUP(E53,VIP!$A$2:$O16242,6,0)</f>
        <v>NO</v>
      </c>
      <c r="L53" s="138" t="s">
        <v>2620</v>
      </c>
      <c r="M53" s="94" t="s">
        <v>2438</v>
      </c>
      <c r="N53" s="94" t="s">
        <v>2444</v>
      </c>
      <c r="O53" s="132" t="s">
        <v>2446</v>
      </c>
      <c r="P53" s="138"/>
      <c r="Q53" s="94" t="s">
        <v>2620</v>
      </c>
    </row>
    <row r="54" spans="1:22" ht="18" x14ac:dyDescent="0.25">
      <c r="A54" s="132" t="str">
        <f>VLOOKUP(E54,'LISTADO ATM'!$A$2:$C$901,3,0)</f>
        <v>DISTRITO NACIONAL</v>
      </c>
      <c r="B54" s="124" t="s">
        <v>2640</v>
      </c>
      <c r="C54" s="95">
        <v>44443.611689814818</v>
      </c>
      <c r="D54" s="95" t="s">
        <v>2174</v>
      </c>
      <c r="E54" s="124">
        <v>35</v>
      </c>
      <c r="F54" s="132" t="str">
        <f>VLOOKUP(E54,VIP!$A$2:$O15786,2,0)</f>
        <v>DRBR035</v>
      </c>
      <c r="G54" s="132" t="str">
        <f>VLOOKUP(E54,'LISTADO ATM'!$A$2:$B$900,2,0)</f>
        <v xml:space="preserve">ATM Dirección General de Aduanas I </v>
      </c>
      <c r="H54" s="132" t="str">
        <f>VLOOKUP(E54,VIP!$A$2:$O20747,7,FALSE)</f>
        <v>Si</v>
      </c>
      <c r="I54" s="132" t="str">
        <f>VLOOKUP(E54,VIP!$A$2:$O12712,8,FALSE)</f>
        <v>Si</v>
      </c>
      <c r="J54" s="132" t="str">
        <f>VLOOKUP(E54,VIP!$A$2:$O12662,8,FALSE)</f>
        <v>Si</v>
      </c>
      <c r="K54" s="132" t="str">
        <f>VLOOKUP(E54,VIP!$A$2:$O16236,6,0)</f>
        <v>NO</v>
      </c>
      <c r="L54" s="138" t="s">
        <v>2625</v>
      </c>
      <c r="M54" s="94" t="s">
        <v>2438</v>
      </c>
      <c r="N54" s="94" t="s">
        <v>2444</v>
      </c>
      <c r="O54" s="132" t="s">
        <v>2446</v>
      </c>
      <c r="P54" s="138"/>
      <c r="Q54" s="94" t="s">
        <v>2625</v>
      </c>
    </row>
    <row r="55" spans="1:22" ht="18" x14ac:dyDescent="0.25">
      <c r="A55" s="132" t="str">
        <f>VLOOKUP(E55,'LISTADO ATM'!$A$2:$C$901,3,0)</f>
        <v>NORTE</v>
      </c>
      <c r="B55" s="124" t="s">
        <v>2639</v>
      </c>
      <c r="C55" s="95">
        <v>44443.612615740742</v>
      </c>
      <c r="D55" s="95" t="s">
        <v>2175</v>
      </c>
      <c r="E55" s="124">
        <v>361</v>
      </c>
      <c r="F55" s="132" t="str">
        <f>VLOOKUP(E55,VIP!$A$2:$O15785,2,0)</f>
        <v>DRBR361</v>
      </c>
      <c r="G55" s="132" t="str">
        <f>VLOOKUP(E55,'LISTADO ATM'!$A$2:$B$900,2,0)</f>
        <v xml:space="preserve">ATM estacion Next Cumbre </v>
      </c>
      <c r="H55" s="132" t="str">
        <f>VLOOKUP(E55,VIP!$A$2:$O20746,7,FALSE)</f>
        <v>N/A</v>
      </c>
      <c r="I55" s="132" t="str">
        <f>VLOOKUP(E55,VIP!$A$2:$O12711,8,FALSE)</f>
        <v>N/A</v>
      </c>
      <c r="J55" s="132" t="str">
        <f>VLOOKUP(E55,VIP!$A$2:$O12661,8,FALSE)</f>
        <v>N/A</v>
      </c>
      <c r="K55" s="132" t="str">
        <f>VLOOKUP(E55,VIP!$A$2:$O16235,6,0)</f>
        <v>N/A</v>
      </c>
      <c r="L55" s="138" t="s">
        <v>2625</v>
      </c>
      <c r="M55" s="94" t="s">
        <v>2438</v>
      </c>
      <c r="N55" s="94" t="s">
        <v>2444</v>
      </c>
      <c r="O55" s="132" t="s">
        <v>2578</v>
      </c>
      <c r="P55" s="138"/>
      <c r="Q55" s="94" t="s">
        <v>2625</v>
      </c>
    </row>
    <row r="56" spans="1:22" ht="18" x14ac:dyDescent="0.25">
      <c r="A56" s="132" t="str">
        <f>VLOOKUP(E56,'LISTADO ATM'!$A$2:$C$901,3,0)</f>
        <v>ESTE</v>
      </c>
      <c r="B56" s="124" t="s">
        <v>2635</v>
      </c>
      <c r="C56" s="95">
        <v>44443.394768518519</v>
      </c>
      <c r="D56" s="95" t="s">
        <v>2174</v>
      </c>
      <c r="E56" s="124">
        <v>795</v>
      </c>
      <c r="F56" s="132" t="str">
        <f>VLOOKUP(E56,VIP!$A$2:$O15799,2,0)</f>
        <v>DRBR795</v>
      </c>
      <c r="G56" s="132" t="str">
        <f>VLOOKUP(E56,'LISTADO ATM'!$A$2:$B$900,2,0)</f>
        <v xml:space="preserve">ATM UNP Guaymate (La Romana) </v>
      </c>
      <c r="H56" s="132" t="str">
        <f>VLOOKUP(E56,VIP!$A$2:$O20760,7,FALSE)</f>
        <v>Si</v>
      </c>
      <c r="I56" s="132" t="str">
        <f>VLOOKUP(E56,VIP!$A$2:$O12725,8,FALSE)</f>
        <v>Si</v>
      </c>
      <c r="J56" s="132" t="str">
        <f>VLOOKUP(E56,VIP!$A$2:$O12675,8,FALSE)</f>
        <v>Si</v>
      </c>
      <c r="K56" s="132" t="str">
        <f>VLOOKUP(E56,VIP!$A$2:$O16249,6,0)</f>
        <v>NO</v>
      </c>
      <c r="L56" s="138" t="s">
        <v>2636</v>
      </c>
      <c r="M56" s="94" t="s">
        <v>2438</v>
      </c>
      <c r="N56" s="94" t="s">
        <v>2444</v>
      </c>
      <c r="O56" s="132" t="s">
        <v>2446</v>
      </c>
      <c r="P56" s="138"/>
      <c r="Q56" s="94" t="s">
        <v>2636</v>
      </c>
    </row>
    <row r="57" spans="1:22" ht="18" x14ac:dyDescent="0.25">
      <c r="A57" s="132" t="str">
        <f>VLOOKUP(E57,'LISTADO ATM'!$A$2:$C$901,3,0)</f>
        <v>DISTRITO NACIONAL</v>
      </c>
      <c r="B57" s="124" t="s">
        <v>2633</v>
      </c>
      <c r="C57" s="95">
        <v>44443.44635416667</v>
      </c>
      <c r="D57" s="95" t="s">
        <v>2174</v>
      </c>
      <c r="E57" s="124">
        <v>473</v>
      </c>
      <c r="F57" s="132" t="str">
        <f>VLOOKUP(E57,VIP!$A$2:$O15791,2,0)</f>
        <v>DRBR473</v>
      </c>
      <c r="G57" s="132" t="str">
        <f>VLOOKUP(E57,'LISTADO ATM'!$A$2:$B$900,2,0)</f>
        <v xml:space="preserve">ATM Oficina Carrefour II </v>
      </c>
      <c r="H57" s="132" t="str">
        <f>VLOOKUP(E57,VIP!$A$2:$O20752,7,FALSE)</f>
        <v>Si</v>
      </c>
      <c r="I57" s="132" t="str">
        <f>VLOOKUP(E57,VIP!$A$2:$O12717,8,FALSE)</f>
        <v>Si</v>
      </c>
      <c r="J57" s="132" t="str">
        <f>VLOOKUP(E57,VIP!$A$2:$O12667,8,FALSE)</f>
        <v>Si</v>
      </c>
      <c r="K57" s="132" t="str">
        <f>VLOOKUP(E57,VIP!$A$2:$O16241,6,0)</f>
        <v>NO</v>
      </c>
      <c r="L57" s="138" t="s">
        <v>2632</v>
      </c>
      <c r="M57" s="94" t="s">
        <v>2438</v>
      </c>
      <c r="N57" s="94" t="s">
        <v>2444</v>
      </c>
      <c r="O57" s="132" t="s">
        <v>2446</v>
      </c>
      <c r="P57" s="138"/>
      <c r="Q57" s="94" t="s">
        <v>2632</v>
      </c>
    </row>
    <row r="58" spans="1:22" ht="18" x14ac:dyDescent="0.25">
      <c r="A58" s="132" t="str">
        <f>VLOOKUP(E58,'LISTADO ATM'!$A$2:$C$901,3,0)</f>
        <v>DISTRITO NACIONAL</v>
      </c>
      <c r="B58" s="124" t="s">
        <v>2631</v>
      </c>
      <c r="C58" s="95">
        <v>44443.450833333336</v>
      </c>
      <c r="D58" s="95" t="s">
        <v>2174</v>
      </c>
      <c r="E58" s="124">
        <v>527</v>
      </c>
      <c r="F58" s="132" t="str">
        <f>VLOOKUP(E58,VIP!$A$2:$O15786,2,0)</f>
        <v>DRBR527</v>
      </c>
      <c r="G58" s="132" t="str">
        <f>VLOOKUP(E58,'LISTADO ATM'!$A$2:$B$900,2,0)</f>
        <v>ATM Oficina Zona Oriental II</v>
      </c>
      <c r="H58" s="132" t="str">
        <f>VLOOKUP(E58,VIP!$A$2:$O20747,7,FALSE)</f>
        <v>Si</v>
      </c>
      <c r="I58" s="132" t="str">
        <f>VLOOKUP(E58,VIP!$A$2:$O12712,8,FALSE)</f>
        <v>Si</v>
      </c>
      <c r="J58" s="132" t="str">
        <f>VLOOKUP(E58,VIP!$A$2:$O12662,8,FALSE)</f>
        <v>Si</v>
      </c>
      <c r="K58" s="132" t="str">
        <f>VLOOKUP(E58,VIP!$A$2:$O16236,6,0)</f>
        <v>SI</v>
      </c>
      <c r="L58" s="138" t="s">
        <v>2632</v>
      </c>
      <c r="M58" s="94" t="s">
        <v>2438</v>
      </c>
      <c r="N58" s="94" t="s">
        <v>2444</v>
      </c>
      <c r="O58" s="132" t="s">
        <v>2446</v>
      </c>
      <c r="P58" s="138"/>
      <c r="Q58" s="94" t="s">
        <v>2632</v>
      </c>
    </row>
    <row r="59" spans="1:22" ht="18" x14ac:dyDescent="0.25">
      <c r="A59" s="132" t="str">
        <f>VLOOKUP(E59,'LISTADO ATM'!$A$2:$C$901,3,0)</f>
        <v>DISTRITO NACIONAL</v>
      </c>
      <c r="B59" s="124">
        <v>3336009175</v>
      </c>
      <c r="C59" s="95">
        <v>44440.180960648147</v>
      </c>
      <c r="D59" s="95" t="s">
        <v>2441</v>
      </c>
      <c r="E59" s="124">
        <v>147</v>
      </c>
      <c r="F59" s="132" t="str">
        <f>VLOOKUP(E59,VIP!$A$2:$O15598,2,0)</f>
        <v>DRBR147</v>
      </c>
      <c r="G59" s="132" t="str">
        <f>VLOOKUP(E59,'LISTADO ATM'!$A$2:$B$900,2,0)</f>
        <v xml:space="preserve">ATM Kiosco Megacentro I </v>
      </c>
      <c r="H59" s="132" t="str">
        <f>VLOOKUP(E59,VIP!$A$2:$O20559,7,FALSE)</f>
        <v>Si</v>
      </c>
      <c r="I59" s="132" t="str">
        <f>VLOOKUP(E59,VIP!$A$2:$O12524,8,FALSE)</f>
        <v>Si</v>
      </c>
      <c r="J59" s="132" t="str">
        <f>VLOOKUP(E59,VIP!$A$2:$O12474,8,FALSE)</f>
        <v>Si</v>
      </c>
      <c r="K59" s="132" t="str">
        <f>VLOOKUP(E59,VIP!$A$2:$O16048,6,0)</f>
        <v>NO</v>
      </c>
      <c r="L59" s="138" t="s">
        <v>2410</v>
      </c>
      <c r="M59" s="94" t="s">
        <v>2438</v>
      </c>
      <c r="N59" s="94" t="s">
        <v>2444</v>
      </c>
      <c r="O59" s="132" t="s">
        <v>2445</v>
      </c>
      <c r="P59" s="138"/>
      <c r="Q59" s="127" t="s">
        <v>2410</v>
      </c>
    </row>
    <row r="60" spans="1:22" ht="18" x14ac:dyDescent="0.25">
      <c r="A60" s="132" t="str">
        <f>VLOOKUP(E60,'LISTADO ATM'!$A$2:$C$901,3,0)</f>
        <v>DISTRITO NACIONAL</v>
      </c>
      <c r="B60" s="124">
        <v>3336009199</v>
      </c>
      <c r="C60" s="95">
        <v>44440.256249999999</v>
      </c>
      <c r="D60" s="95" t="s">
        <v>2441</v>
      </c>
      <c r="E60" s="124">
        <v>563</v>
      </c>
      <c r="F60" s="132" t="str">
        <f>VLOOKUP(E60,VIP!$A$2:$O15569,2,0)</f>
        <v>DRBR233</v>
      </c>
      <c r="G60" s="132" t="str">
        <f>VLOOKUP(E60,'LISTADO ATM'!$A$2:$B$900,2,0)</f>
        <v xml:space="preserve">ATM Base Aérea San Isidro </v>
      </c>
      <c r="H60" s="132" t="str">
        <f>VLOOKUP(E60,VIP!$A$2:$O20530,7,FALSE)</f>
        <v>Si</v>
      </c>
      <c r="I60" s="132" t="str">
        <f>VLOOKUP(E60,VIP!$A$2:$O12495,8,FALSE)</f>
        <v>Si</v>
      </c>
      <c r="J60" s="132" t="str">
        <f>VLOOKUP(E60,VIP!$A$2:$O12445,8,FALSE)</f>
        <v>Si</v>
      </c>
      <c r="K60" s="132" t="str">
        <f>VLOOKUP(E60,VIP!$A$2:$O16019,6,0)</f>
        <v>NO</v>
      </c>
      <c r="L60" s="138" t="s">
        <v>2410</v>
      </c>
      <c r="M60" s="94" t="s">
        <v>2438</v>
      </c>
      <c r="N60" s="94" t="s">
        <v>2444</v>
      </c>
      <c r="O60" s="132" t="s">
        <v>2445</v>
      </c>
      <c r="P60" s="138"/>
      <c r="Q60" s="127" t="s">
        <v>2410</v>
      </c>
    </row>
    <row r="61" spans="1:22" ht="18" x14ac:dyDescent="0.25">
      <c r="A61" s="132" t="str">
        <f>VLOOKUP(E61,'LISTADO ATM'!$A$2:$C$901,3,0)</f>
        <v>DISTRITO NACIONAL</v>
      </c>
      <c r="B61" s="124">
        <v>3336014085</v>
      </c>
      <c r="C61" s="95">
        <v>44442.845231481479</v>
      </c>
      <c r="D61" s="95" t="s">
        <v>2460</v>
      </c>
      <c r="E61" s="124">
        <v>354</v>
      </c>
      <c r="F61" s="132" t="str">
        <f>VLOOKUP(E61,VIP!$A$2:$O15789,2,0)</f>
        <v>DRBR354</v>
      </c>
      <c r="G61" s="132" t="str">
        <f>VLOOKUP(E61,'LISTADO ATM'!$A$2:$B$900,2,0)</f>
        <v xml:space="preserve">ATM Oficina Núñez de Cáceres II </v>
      </c>
      <c r="H61" s="132" t="str">
        <f>VLOOKUP(E61,VIP!$A$2:$O20750,7,FALSE)</f>
        <v>Si</v>
      </c>
      <c r="I61" s="132" t="str">
        <f>VLOOKUP(E61,VIP!$A$2:$O12715,8,FALSE)</f>
        <v>Si</v>
      </c>
      <c r="J61" s="132" t="str">
        <f>VLOOKUP(E61,VIP!$A$2:$O12665,8,FALSE)</f>
        <v>Si</v>
      </c>
      <c r="K61" s="132" t="str">
        <f>VLOOKUP(E61,VIP!$A$2:$O16239,6,0)</f>
        <v>NO</v>
      </c>
      <c r="L61" s="138" t="s">
        <v>2410</v>
      </c>
      <c r="M61" s="94" t="s">
        <v>2438</v>
      </c>
      <c r="N61" s="94" t="s">
        <v>2444</v>
      </c>
      <c r="O61" s="132" t="s">
        <v>2621</v>
      </c>
      <c r="P61" s="138"/>
      <c r="Q61" s="94" t="s">
        <v>2410</v>
      </c>
    </row>
    <row r="62" spans="1:22" ht="18" x14ac:dyDescent="0.25">
      <c r="A62" s="132" t="str">
        <f>VLOOKUP(E62,'LISTADO ATM'!$A$2:$C$901,3,0)</f>
        <v>SUR</v>
      </c>
      <c r="B62" s="124" t="s">
        <v>2637</v>
      </c>
      <c r="C62" s="95">
        <v>44443.382164351853</v>
      </c>
      <c r="D62" s="95" t="s">
        <v>2441</v>
      </c>
      <c r="E62" s="124">
        <v>582</v>
      </c>
      <c r="F62" s="132" t="str">
        <f>VLOOKUP(E62,VIP!$A$2:$O15800,2,0)</f>
        <v xml:space="preserve">DRBR582 </v>
      </c>
      <c r="G62" s="132" t="str">
        <f>VLOOKUP(E62,'LISTADO ATM'!$A$2:$B$900,2,0)</f>
        <v>ATM Estación Sabana Yegua</v>
      </c>
      <c r="H62" s="132" t="str">
        <f>VLOOKUP(E62,VIP!$A$2:$O20761,7,FALSE)</f>
        <v>N/A</v>
      </c>
      <c r="I62" s="132" t="str">
        <f>VLOOKUP(E62,VIP!$A$2:$O12726,8,FALSE)</f>
        <v>N/A</v>
      </c>
      <c r="J62" s="132" t="str">
        <f>VLOOKUP(E62,VIP!$A$2:$O12676,8,FALSE)</f>
        <v>N/A</v>
      </c>
      <c r="K62" s="132" t="str">
        <f>VLOOKUP(E62,VIP!$A$2:$O16250,6,0)</f>
        <v>N/A</v>
      </c>
      <c r="L62" s="138" t="s">
        <v>2410</v>
      </c>
      <c r="M62" s="94" t="s">
        <v>2438</v>
      </c>
      <c r="N62" s="94" t="s">
        <v>2444</v>
      </c>
      <c r="O62" s="132" t="s">
        <v>2445</v>
      </c>
      <c r="P62" s="138"/>
      <c r="Q62" s="94" t="s">
        <v>2410</v>
      </c>
    </row>
    <row r="63" spans="1:22" ht="18" x14ac:dyDescent="0.25">
      <c r="A63" s="132" t="str">
        <f>VLOOKUP(E63,'LISTADO ATM'!$A$2:$C$901,3,0)</f>
        <v>DISTRITO NACIONAL</v>
      </c>
      <c r="B63" s="124" t="s">
        <v>2647</v>
      </c>
      <c r="C63" s="95">
        <v>44443.513472222221</v>
      </c>
      <c r="D63" s="95" t="s">
        <v>2460</v>
      </c>
      <c r="E63" s="124">
        <v>231</v>
      </c>
      <c r="F63" s="132" t="str">
        <f>VLOOKUP(E63,VIP!$A$2:$O15810,2,0)</f>
        <v>DRBR231</v>
      </c>
      <c r="G63" s="132" t="str">
        <f>VLOOKUP(E63,'LISTADO ATM'!$A$2:$B$900,2,0)</f>
        <v xml:space="preserve">ATM Oficina Zona Oriental </v>
      </c>
      <c r="H63" s="132" t="str">
        <f>VLOOKUP(E63,VIP!$A$2:$O20771,7,FALSE)</f>
        <v>Si</v>
      </c>
      <c r="I63" s="132" t="str">
        <f>VLOOKUP(E63,VIP!$A$2:$O12736,8,FALSE)</f>
        <v>Si</v>
      </c>
      <c r="J63" s="132" t="str">
        <f>VLOOKUP(E63,VIP!$A$2:$O12686,8,FALSE)</f>
        <v>Si</v>
      </c>
      <c r="K63" s="132" t="str">
        <f>VLOOKUP(E63,VIP!$A$2:$O16260,6,0)</f>
        <v>SI</v>
      </c>
      <c r="L63" s="138" t="s">
        <v>2410</v>
      </c>
      <c r="M63" s="94" t="s">
        <v>2438</v>
      </c>
      <c r="N63" s="94" t="s">
        <v>2444</v>
      </c>
      <c r="O63" s="132" t="s">
        <v>2461</v>
      </c>
      <c r="P63" s="138"/>
      <c r="Q63" s="94" t="s">
        <v>2410</v>
      </c>
    </row>
    <row r="64" spans="1:22" ht="18" x14ac:dyDescent="0.25">
      <c r="A64" s="132" t="str">
        <f>VLOOKUP(E64,'LISTADO ATM'!$A$2:$C$901,3,0)</f>
        <v>NORTE</v>
      </c>
      <c r="B64" s="124" t="s">
        <v>2660</v>
      </c>
      <c r="C64" s="95">
        <v>44443.687384259261</v>
      </c>
      <c r="D64" s="95" t="s">
        <v>2460</v>
      </c>
      <c r="E64" s="124">
        <v>142</v>
      </c>
      <c r="F64" s="132" t="str">
        <f>VLOOKUP(E64,VIP!$A$2:$O15800,2,0)</f>
        <v>DRBR142</v>
      </c>
      <c r="G64" s="132" t="str">
        <f>VLOOKUP(E64,'LISTADO ATM'!$A$2:$B$900,2,0)</f>
        <v xml:space="preserve">ATM Centro de Caja Galerías Bonao </v>
      </c>
      <c r="H64" s="132" t="str">
        <f>VLOOKUP(E64,VIP!$A$2:$O20761,7,FALSE)</f>
        <v>Si</v>
      </c>
      <c r="I64" s="132" t="str">
        <f>VLOOKUP(E64,VIP!$A$2:$O12726,8,FALSE)</f>
        <v>Si</v>
      </c>
      <c r="J64" s="132" t="str">
        <f>VLOOKUP(E64,VIP!$A$2:$O12676,8,FALSE)</f>
        <v>Si</v>
      </c>
      <c r="K64" s="132" t="str">
        <f>VLOOKUP(E64,VIP!$A$2:$O16250,6,0)</f>
        <v>SI</v>
      </c>
      <c r="L64" s="138" t="s">
        <v>2410</v>
      </c>
      <c r="M64" s="94" t="s">
        <v>2438</v>
      </c>
      <c r="N64" s="94" t="s">
        <v>2444</v>
      </c>
      <c r="O64" s="132" t="s">
        <v>2623</v>
      </c>
      <c r="P64" s="138"/>
      <c r="Q64" s="94" t="s">
        <v>2410</v>
      </c>
    </row>
    <row r="65" spans="1:17" ht="18" x14ac:dyDescent="0.25">
      <c r="A65" s="132" t="str">
        <f>VLOOKUP(E65,'LISTADO ATM'!$A$2:$C$901,3,0)</f>
        <v>DISTRITO NACIONAL</v>
      </c>
      <c r="B65" s="124" t="s">
        <v>2672</v>
      </c>
      <c r="C65" s="95">
        <v>44443.816423611112</v>
      </c>
      <c r="D65" s="95" t="s">
        <v>2441</v>
      </c>
      <c r="E65" s="124">
        <v>590</v>
      </c>
      <c r="F65" s="132" t="str">
        <f>VLOOKUP(E65,VIP!$A$2:$O15796,2,0)</f>
        <v>DRBR177</v>
      </c>
      <c r="G65" s="132" t="str">
        <f>VLOOKUP(E65,'LISTADO ATM'!$A$2:$B$900,2,0)</f>
        <v xml:space="preserve">ATM Olé Aut. Las Américas </v>
      </c>
      <c r="H65" s="132" t="str">
        <f>VLOOKUP(E65,VIP!$A$2:$O20757,7,FALSE)</f>
        <v>Si</v>
      </c>
      <c r="I65" s="132" t="str">
        <f>VLOOKUP(E65,VIP!$A$2:$O12722,8,FALSE)</f>
        <v>Si</v>
      </c>
      <c r="J65" s="132" t="str">
        <f>VLOOKUP(E65,VIP!$A$2:$O12672,8,FALSE)</f>
        <v>Si</v>
      </c>
      <c r="K65" s="132" t="str">
        <f>VLOOKUP(E65,VIP!$A$2:$O16246,6,0)</f>
        <v>SI</v>
      </c>
      <c r="L65" s="138" t="s">
        <v>2410</v>
      </c>
      <c r="M65" s="94" t="s">
        <v>2438</v>
      </c>
      <c r="N65" s="94" t="s">
        <v>2444</v>
      </c>
      <c r="O65" s="132" t="s">
        <v>2445</v>
      </c>
      <c r="P65" s="138"/>
      <c r="Q65" s="94" t="s">
        <v>2410</v>
      </c>
    </row>
    <row r="66" spans="1:17" ht="18" x14ac:dyDescent="0.25">
      <c r="A66" s="132" t="str">
        <f>VLOOKUP(E66,'LISTADO ATM'!$A$2:$C$901,3,0)</f>
        <v>DISTRITO NACIONAL</v>
      </c>
      <c r="B66" s="124" t="s">
        <v>2671</v>
      </c>
      <c r="C66" s="95">
        <v>44443.831585648149</v>
      </c>
      <c r="D66" s="95" t="s">
        <v>2441</v>
      </c>
      <c r="E66" s="124">
        <v>300</v>
      </c>
      <c r="F66" s="132" t="str">
        <f>VLOOKUP(E66,VIP!$A$2:$O15795,2,0)</f>
        <v>DRBR300</v>
      </c>
      <c r="G66" s="132" t="str">
        <f>VLOOKUP(E66,'LISTADO ATM'!$A$2:$B$900,2,0)</f>
        <v xml:space="preserve">ATM S/M Aprezio Los Guaricanos </v>
      </c>
      <c r="H66" s="132" t="str">
        <f>VLOOKUP(E66,VIP!$A$2:$O20756,7,FALSE)</f>
        <v>Si</v>
      </c>
      <c r="I66" s="132" t="str">
        <f>VLOOKUP(E66,VIP!$A$2:$O12721,8,FALSE)</f>
        <v>Si</v>
      </c>
      <c r="J66" s="132" t="str">
        <f>VLOOKUP(E66,VIP!$A$2:$O12671,8,FALSE)</f>
        <v>Si</v>
      </c>
      <c r="K66" s="132" t="str">
        <f>VLOOKUP(E66,VIP!$A$2:$O16245,6,0)</f>
        <v>NO</v>
      </c>
      <c r="L66" s="138" t="s">
        <v>2410</v>
      </c>
      <c r="M66" s="94" t="s">
        <v>2438</v>
      </c>
      <c r="N66" s="94" t="s">
        <v>2444</v>
      </c>
      <c r="O66" s="132" t="s">
        <v>2445</v>
      </c>
      <c r="P66" s="138"/>
      <c r="Q66" s="94" t="s">
        <v>2410</v>
      </c>
    </row>
    <row r="67" spans="1:17" ht="18" x14ac:dyDescent="0.25">
      <c r="A67" s="132" t="str">
        <f>VLOOKUP(E67,'LISTADO ATM'!$A$2:$C$901,3,0)</f>
        <v>DISTRITO NACIONAL</v>
      </c>
      <c r="B67" s="124" t="s">
        <v>2664</v>
      </c>
      <c r="C67" s="95">
        <v>44443.915138888886</v>
      </c>
      <c r="D67" s="95" t="s">
        <v>2441</v>
      </c>
      <c r="E67" s="124">
        <v>235</v>
      </c>
      <c r="F67" s="132" t="str">
        <f>VLOOKUP(E67,VIP!$A$2:$O15788,2,0)</f>
        <v>DRBR235</v>
      </c>
      <c r="G67" s="132" t="str">
        <f>VLOOKUP(E67,'LISTADO ATM'!$A$2:$B$900,2,0)</f>
        <v xml:space="preserve">ATM Oficina Multicentro La Sirena San Isidro </v>
      </c>
      <c r="H67" s="132" t="str">
        <f>VLOOKUP(E67,VIP!$A$2:$O20749,7,FALSE)</f>
        <v>Si</v>
      </c>
      <c r="I67" s="132" t="str">
        <f>VLOOKUP(E67,VIP!$A$2:$O12714,8,FALSE)</f>
        <v>Si</v>
      </c>
      <c r="J67" s="132" t="str">
        <f>VLOOKUP(E67,VIP!$A$2:$O12664,8,FALSE)</f>
        <v>Si</v>
      </c>
      <c r="K67" s="132" t="str">
        <f>VLOOKUP(E67,VIP!$A$2:$O16238,6,0)</f>
        <v>SI</v>
      </c>
      <c r="L67" s="138" t="s">
        <v>2410</v>
      </c>
      <c r="M67" s="94" t="s">
        <v>2438</v>
      </c>
      <c r="N67" s="94" t="s">
        <v>2444</v>
      </c>
      <c r="O67" s="132" t="s">
        <v>2445</v>
      </c>
      <c r="P67" s="138"/>
      <c r="Q67" s="94" t="s">
        <v>2410</v>
      </c>
    </row>
    <row r="68" spans="1:17" ht="18" x14ac:dyDescent="0.25">
      <c r="A68" s="132" t="str">
        <f>VLOOKUP(E68,'LISTADO ATM'!$A$2:$C$901,3,0)</f>
        <v>DISTRITO NACIONAL</v>
      </c>
      <c r="B68" s="124">
        <v>3336013138</v>
      </c>
      <c r="C68" s="95">
        <v>44442.444444444445</v>
      </c>
      <c r="D68" s="95" t="s">
        <v>2174</v>
      </c>
      <c r="E68" s="124">
        <v>788</v>
      </c>
      <c r="F68" s="132" t="str">
        <f>VLOOKUP(E68,VIP!$A$2:$O15789,2,0)</f>
        <v>DRBR452</v>
      </c>
      <c r="G68" s="132" t="str">
        <f>VLOOKUP(E68,'LISTADO ATM'!$A$2:$B$900,2,0)</f>
        <v xml:space="preserve">ATM Relaciones Exteriores (Cancillería) </v>
      </c>
      <c r="H68" s="132" t="str">
        <f>VLOOKUP(E68,VIP!$A$2:$O20750,7,FALSE)</f>
        <v>No</v>
      </c>
      <c r="I68" s="132" t="str">
        <f>VLOOKUP(E68,VIP!$A$2:$O12715,8,FALSE)</f>
        <v>No</v>
      </c>
      <c r="J68" s="132" t="str">
        <f>VLOOKUP(E68,VIP!$A$2:$O12665,8,FALSE)</f>
        <v>No</v>
      </c>
      <c r="K68" s="132" t="str">
        <f>VLOOKUP(E68,VIP!$A$2:$O16239,6,0)</f>
        <v>NO</v>
      </c>
      <c r="L68" s="138" t="s">
        <v>2456</v>
      </c>
      <c r="M68" s="94" t="s">
        <v>2438</v>
      </c>
      <c r="N68" s="94" t="s">
        <v>2619</v>
      </c>
      <c r="O68" s="132" t="s">
        <v>2446</v>
      </c>
      <c r="P68" s="138"/>
      <c r="Q68" s="94" t="s">
        <v>2456</v>
      </c>
    </row>
    <row r="69" spans="1:17" ht="18" x14ac:dyDescent="0.25">
      <c r="A69" s="132" t="str">
        <f>VLOOKUP(E69,'LISTADO ATM'!$A$2:$C$901,3,0)</f>
        <v>SUR</v>
      </c>
      <c r="B69" s="124">
        <v>3336013979</v>
      </c>
      <c r="C69" s="95">
        <v>44442.716770833336</v>
      </c>
      <c r="D69" s="95" t="s">
        <v>2174</v>
      </c>
      <c r="E69" s="124">
        <v>249</v>
      </c>
      <c r="F69" s="132" t="str">
        <f>VLOOKUP(E69,VIP!$A$2:$O15790,2,0)</f>
        <v>DRBR249</v>
      </c>
      <c r="G69" s="132" t="str">
        <f>VLOOKUP(E69,'LISTADO ATM'!$A$2:$B$900,2,0)</f>
        <v xml:space="preserve">ATM Banco Agrícola Neiba </v>
      </c>
      <c r="H69" s="132" t="str">
        <f>VLOOKUP(E69,VIP!$A$2:$O20751,7,FALSE)</f>
        <v>Si</v>
      </c>
      <c r="I69" s="132" t="str">
        <f>VLOOKUP(E69,VIP!$A$2:$O12716,8,FALSE)</f>
        <v>Si</v>
      </c>
      <c r="J69" s="132" t="str">
        <f>VLOOKUP(E69,VIP!$A$2:$O12666,8,FALSE)</f>
        <v>Si</v>
      </c>
      <c r="K69" s="132" t="str">
        <f>VLOOKUP(E69,VIP!$A$2:$O16240,6,0)</f>
        <v>NO</v>
      </c>
      <c r="L69" s="138" t="s">
        <v>2456</v>
      </c>
      <c r="M69" s="94" t="s">
        <v>2438</v>
      </c>
      <c r="N69" s="94" t="s">
        <v>2444</v>
      </c>
      <c r="O69" s="132" t="s">
        <v>2446</v>
      </c>
      <c r="P69" s="138"/>
      <c r="Q69" s="94" t="s">
        <v>2456</v>
      </c>
    </row>
    <row r="70" spans="1:17" ht="18" x14ac:dyDescent="0.25">
      <c r="A70" s="132" t="str">
        <f>VLOOKUP(E70,'LISTADO ATM'!$A$2:$C$901,3,0)</f>
        <v>DISTRITO NACIONAL</v>
      </c>
      <c r="B70" s="124">
        <v>3336014001</v>
      </c>
      <c r="C70" s="95">
        <v>44442.73</v>
      </c>
      <c r="D70" s="95" t="s">
        <v>2174</v>
      </c>
      <c r="E70" s="124">
        <v>347</v>
      </c>
      <c r="F70" s="132" t="str">
        <f>VLOOKUP(E70,VIP!$A$2:$O15787,2,0)</f>
        <v>DRBR347</v>
      </c>
      <c r="G70" s="132" t="str">
        <f>VLOOKUP(E70,'LISTADO ATM'!$A$2:$B$900,2,0)</f>
        <v>ATM Patio de Colombia</v>
      </c>
      <c r="H70" s="132" t="str">
        <f>VLOOKUP(E70,VIP!$A$2:$O20748,7,FALSE)</f>
        <v>N/A</v>
      </c>
      <c r="I70" s="132" t="str">
        <f>VLOOKUP(E70,VIP!$A$2:$O12713,8,FALSE)</f>
        <v>N/A</v>
      </c>
      <c r="J70" s="132" t="str">
        <f>VLOOKUP(E70,VIP!$A$2:$O12663,8,FALSE)</f>
        <v>N/A</v>
      </c>
      <c r="K70" s="132" t="str">
        <f>VLOOKUP(E70,VIP!$A$2:$O16237,6,0)</f>
        <v>N/A</v>
      </c>
      <c r="L70" s="138" t="s">
        <v>2456</v>
      </c>
      <c r="M70" s="94" t="s">
        <v>2438</v>
      </c>
      <c r="N70" s="94" t="s">
        <v>2444</v>
      </c>
      <c r="O70" s="132" t="s">
        <v>2446</v>
      </c>
      <c r="P70" s="138"/>
      <c r="Q70" s="94" t="s">
        <v>2456</v>
      </c>
    </row>
    <row r="71" spans="1:17" ht="18" x14ac:dyDescent="0.25">
      <c r="A71" s="132" t="str">
        <f>VLOOKUP(E71,'LISTADO ATM'!$A$2:$C$901,3,0)</f>
        <v>DISTRITO NACIONAL</v>
      </c>
      <c r="B71" s="124">
        <v>3336014107</v>
      </c>
      <c r="C71" s="95">
        <v>44443.103645833333</v>
      </c>
      <c r="D71" s="95" t="s">
        <v>2174</v>
      </c>
      <c r="E71" s="124">
        <v>149</v>
      </c>
      <c r="F71" s="132" t="str">
        <f>VLOOKUP(E71,VIP!$A$2:$O15787,2,0)</f>
        <v>DRBR149</v>
      </c>
      <c r="G71" s="132" t="str">
        <f>VLOOKUP(E71,'LISTADO ATM'!$A$2:$B$900,2,0)</f>
        <v>ATM Estación Metro Concepción</v>
      </c>
      <c r="H71" s="132" t="str">
        <f>VLOOKUP(E71,VIP!$A$2:$O20748,7,FALSE)</f>
        <v>N/A</v>
      </c>
      <c r="I71" s="132" t="str">
        <f>VLOOKUP(E71,VIP!$A$2:$O12713,8,FALSE)</f>
        <v>N/A</v>
      </c>
      <c r="J71" s="132" t="str">
        <f>VLOOKUP(E71,VIP!$A$2:$O12663,8,FALSE)</f>
        <v>N/A</v>
      </c>
      <c r="K71" s="132" t="str">
        <f>VLOOKUP(E71,VIP!$A$2:$O16237,6,0)</f>
        <v>N/A</v>
      </c>
      <c r="L71" s="138" t="s">
        <v>2456</v>
      </c>
      <c r="M71" s="94" t="s">
        <v>2438</v>
      </c>
      <c r="N71" s="94" t="s">
        <v>2444</v>
      </c>
      <c r="O71" s="132" t="s">
        <v>2446</v>
      </c>
      <c r="P71" s="138"/>
      <c r="Q71" s="94" t="s">
        <v>2456</v>
      </c>
    </row>
    <row r="72" spans="1:17" ht="18" x14ac:dyDescent="0.25">
      <c r="A72" s="132" t="str">
        <f>VLOOKUP(E72,'LISTADO ATM'!$A$2:$C$901,3,0)</f>
        <v>NORTE</v>
      </c>
      <c r="B72" s="124" t="s">
        <v>2641</v>
      </c>
      <c r="C72" s="95">
        <v>44443.573761574073</v>
      </c>
      <c r="D72" s="95" t="s">
        <v>2175</v>
      </c>
      <c r="E72" s="124">
        <v>910</v>
      </c>
      <c r="F72" s="132" t="str">
        <f>VLOOKUP(E72,VIP!$A$2:$O15791,2,0)</f>
        <v>DRBR12A</v>
      </c>
      <c r="G72" s="132" t="str">
        <f>VLOOKUP(E72,'LISTADO ATM'!$A$2:$B$900,2,0)</f>
        <v xml:space="preserve">ATM Oficina El Sol II (Santiago) </v>
      </c>
      <c r="H72" s="132" t="str">
        <f>VLOOKUP(E72,VIP!$A$2:$O20752,7,FALSE)</f>
        <v>Si</v>
      </c>
      <c r="I72" s="132" t="str">
        <f>VLOOKUP(E72,VIP!$A$2:$O12717,8,FALSE)</f>
        <v>Si</v>
      </c>
      <c r="J72" s="132" t="str">
        <f>VLOOKUP(E72,VIP!$A$2:$O12667,8,FALSE)</f>
        <v>Si</v>
      </c>
      <c r="K72" s="132" t="str">
        <f>VLOOKUP(E72,VIP!$A$2:$O16241,6,0)</f>
        <v>SI</v>
      </c>
      <c r="L72" s="138" t="s">
        <v>2456</v>
      </c>
      <c r="M72" s="94" t="s">
        <v>2438</v>
      </c>
      <c r="N72" s="94" t="s">
        <v>2444</v>
      </c>
      <c r="O72" s="132" t="s">
        <v>2624</v>
      </c>
      <c r="P72" s="138"/>
      <c r="Q72" s="94" t="s">
        <v>2456</v>
      </c>
    </row>
    <row r="73" spans="1:17" ht="18" x14ac:dyDescent="0.25">
      <c r="A73" s="132" t="str">
        <f>VLOOKUP(E73,'LISTADO ATM'!$A$2:$C$901,3,0)</f>
        <v>DISTRITO NACIONAL</v>
      </c>
      <c r="B73" s="124" t="s">
        <v>2661</v>
      </c>
      <c r="C73" s="95">
        <v>44443.682824074072</v>
      </c>
      <c r="D73" s="95" t="s">
        <v>2174</v>
      </c>
      <c r="E73" s="124">
        <v>836</v>
      </c>
      <c r="F73" s="132" t="str">
        <f>VLOOKUP(E73,VIP!$A$2:$O15801,2,0)</f>
        <v>DRBR836</v>
      </c>
      <c r="G73" s="132" t="str">
        <f>VLOOKUP(E73,'LISTADO ATM'!$A$2:$B$900,2,0)</f>
        <v xml:space="preserve">ATM UNP Plaza Luperón </v>
      </c>
      <c r="H73" s="132" t="str">
        <f>VLOOKUP(E73,VIP!$A$2:$O20762,7,FALSE)</f>
        <v>Si</v>
      </c>
      <c r="I73" s="132" t="str">
        <f>VLOOKUP(E73,VIP!$A$2:$O12727,8,FALSE)</f>
        <v>Si</v>
      </c>
      <c r="J73" s="132" t="str">
        <f>VLOOKUP(E73,VIP!$A$2:$O12677,8,FALSE)</f>
        <v>Si</v>
      </c>
      <c r="K73" s="132" t="str">
        <f>VLOOKUP(E73,VIP!$A$2:$O16251,6,0)</f>
        <v>NO</v>
      </c>
      <c r="L73" s="138" t="s">
        <v>2456</v>
      </c>
      <c r="M73" s="94" t="s">
        <v>2438</v>
      </c>
      <c r="N73" s="94" t="s">
        <v>2444</v>
      </c>
      <c r="O73" s="132" t="s">
        <v>2446</v>
      </c>
      <c r="P73" s="138"/>
      <c r="Q73" s="94" t="s">
        <v>2456</v>
      </c>
    </row>
    <row r="74" spans="1:17" ht="18" x14ac:dyDescent="0.25">
      <c r="A74" s="132" t="str">
        <f>VLOOKUP(E74,'LISTADO ATM'!$A$2:$C$901,3,0)</f>
        <v>DISTRITO NACIONAL</v>
      </c>
      <c r="B74" s="124" t="s">
        <v>2659</v>
      </c>
      <c r="C74" s="95">
        <v>44443.689085648148</v>
      </c>
      <c r="D74" s="95" t="s">
        <v>2174</v>
      </c>
      <c r="E74" s="124">
        <v>974</v>
      </c>
      <c r="F74" s="132" t="str">
        <f>VLOOKUP(E74,VIP!$A$2:$O15799,2,0)</f>
        <v>DRBR974</v>
      </c>
      <c r="G74" s="132" t="str">
        <f>VLOOKUP(E74,'LISTADO ATM'!$A$2:$B$900,2,0)</f>
        <v xml:space="preserve">ATM S/M Nacional Ave. Lope de Vega </v>
      </c>
      <c r="H74" s="132" t="str">
        <f>VLOOKUP(E74,VIP!$A$2:$O20760,7,FALSE)</f>
        <v>Si</v>
      </c>
      <c r="I74" s="132" t="str">
        <f>VLOOKUP(E74,VIP!$A$2:$O12725,8,FALSE)</f>
        <v>Si</v>
      </c>
      <c r="J74" s="132" t="str">
        <f>VLOOKUP(E74,VIP!$A$2:$O12675,8,FALSE)</f>
        <v>Si</v>
      </c>
      <c r="K74" s="132" t="str">
        <f>VLOOKUP(E74,VIP!$A$2:$O16249,6,0)</f>
        <v>NO</v>
      </c>
      <c r="L74" s="138" t="s">
        <v>2456</v>
      </c>
      <c r="M74" s="94" t="s">
        <v>2438</v>
      </c>
      <c r="N74" s="94" t="s">
        <v>2444</v>
      </c>
      <c r="O74" s="132" t="s">
        <v>2446</v>
      </c>
      <c r="P74" s="138"/>
      <c r="Q74" s="94" t="s">
        <v>2456</v>
      </c>
    </row>
    <row r="75" spans="1:17" ht="18" x14ac:dyDescent="0.25">
      <c r="A75" s="132" t="str">
        <f>VLOOKUP(E75,'LISTADO ATM'!$A$2:$C$901,3,0)</f>
        <v>DISTRITO NACIONAL</v>
      </c>
      <c r="B75" s="124" t="s">
        <v>2653</v>
      </c>
      <c r="C75" s="95">
        <v>44443.738645833335</v>
      </c>
      <c r="D75" s="95" t="s">
        <v>2174</v>
      </c>
      <c r="E75" s="124">
        <v>676</v>
      </c>
      <c r="F75" s="132" t="str">
        <f>VLOOKUP(E75,VIP!$A$2:$O15792,2,0)</f>
        <v>DRBR676</v>
      </c>
      <c r="G75" s="132" t="str">
        <f>VLOOKUP(E75,'LISTADO ATM'!$A$2:$B$900,2,0)</f>
        <v>ATM S/M Bravo Colina Del Oeste</v>
      </c>
      <c r="H75" s="132" t="str">
        <f>VLOOKUP(E75,VIP!$A$2:$O20753,7,FALSE)</f>
        <v>Si</v>
      </c>
      <c r="I75" s="132" t="str">
        <f>VLOOKUP(E75,VIP!$A$2:$O12718,8,FALSE)</f>
        <v>Si</v>
      </c>
      <c r="J75" s="132" t="str">
        <f>VLOOKUP(E75,VIP!$A$2:$O12668,8,FALSE)</f>
        <v>Si</v>
      </c>
      <c r="K75" s="132" t="str">
        <f>VLOOKUP(E75,VIP!$A$2:$O16242,6,0)</f>
        <v>NO</v>
      </c>
      <c r="L75" s="138" t="s">
        <v>2456</v>
      </c>
      <c r="M75" s="94" t="s">
        <v>2438</v>
      </c>
      <c r="N75" s="94" t="s">
        <v>2444</v>
      </c>
      <c r="O75" s="132" t="s">
        <v>2446</v>
      </c>
      <c r="P75" s="138"/>
      <c r="Q75" s="94" t="s">
        <v>2456</v>
      </c>
    </row>
    <row r="76" spans="1:17" ht="18" x14ac:dyDescent="0.25">
      <c r="A76" s="132" t="str">
        <f>VLOOKUP(E76,'LISTADO ATM'!$A$2:$C$901,3,0)</f>
        <v>NORTE</v>
      </c>
      <c r="B76" s="124" t="s">
        <v>2670</v>
      </c>
      <c r="C76" s="95">
        <v>44443.851643518516</v>
      </c>
      <c r="D76" s="95" t="s">
        <v>2175</v>
      </c>
      <c r="E76" s="124">
        <v>292</v>
      </c>
      <c r="F76" s="132" t="str">
        <f>VLOOKUP(E76,VIP!$A$2:$O15794,2,0)</f>
        <v>DRBR292</v>
      </c>
      <c r="G76" s="132" t="str">
        <f>VLOOKUP(E76,'LISTADO ATM'!$A$2:$B$900,2,0)</f>
        <v xml:space="preserve">ATM UNP Castañuelas (Montecristi) </v>
      </c>
      <c r="H76" s="132" t="str">
        <f>VLOOKUP(E76,VIP!$A$2:$O20755,7,FALSE)</f>
        <v>Si</v>
      </c>
      <c r="I76" s="132" t="str">
        <f>VLOOKUP(E76,VIP!$A$2:$O12720,8,FALSE)</f>
        <v>Si</v>
      </c>
      <c r="J76" s="132" t="str">
        <f>VLOOKUP(E76,VIP!$A$2:$O12670,8,FALSE)</f>
        <v>Si</v>
      </c>
      <c r="K76" s="132" t="str">
        <f>VLOOKUP(E76,VIP!$A$2:$O16244,6,0)</f>
        <v>NO</v>
      </c>
      <c r="L76" s="138" t="s">
        <v>2456</v>
      </c>
      <c r="M76" s="94" t="s">
        <v>2438</v>
      </c>
      <c r="N76" s="94" t="s">
        <v>2444</v>
      </c>
      <c r="O76" s="132" t="s">
        <v>2624</v>
      </c>
      <c r="P76" s="138"/>
      <c r="Q76" s="94" t="s">
        <v>2456</v>
      </c>
    </row>
    <row r="77" spans="1:17" s="121" customFormat="1" ht="18" x14ac:dyDescent="0.25">
      <c r="A77" s="132" t="str">
        <f>VLOOKUP(E77,'LISTADO ATM'!$A$2:$C$901,3,0)</f>
        <v>NORTE</v>
      </c>
      <c r="B77" s="124" t="s">
        <v>2678</v>
      </c>
      <c r="C77" s="95">
        <v>44444.050034722219</v>
      </c>
      <c r="D77" s="95" t="s">
        <v>2175</v>
      </c>
      <c r="E77" s="124">
        <v>520</v>
      </c>
      <c r="F77" s="132" t="str">
        <f>VLOOKUP(E77,VIP!$A$2:$O15795,2,0)</f>
        <v>DRBR520</v>
      </c>
      <c r="G77" s="132" t="str">
        <f>VLOOKUP(E77,'LISTADO ATM'!$A$2:$B$900,2,0)</f>
        <v xml:space="preserve">ATM Cooperativa Navarrete (COOPNAVA) </v>
      </c>
      <c r="H77" s="132" t="str">
        <f>VLOOKUP(E77,VIP!$A$2:$O20756,7,FALSE)</f>
        <v>Si</v>
      </c>
      <c r="I77" s="132" t="str">
        <f>VLOOKUP(E77,VIP!$A$2:$O12721,8,FALSE)</f>
        <v>Si</v>
      </c>
      <c r="J77" s="132" t="str">
        <f>VLOOKUP(E77,VIP!$A$2:$O12671,8,FALSE)</f>
        <v>Si</v>
      </c>
      <c r="K77" s="132" t="str">
        <f>VLOOKUP(E77,VIP!$A$2:$O16245,6,0)</f>
        <v>NO</v>
      </c>
      <c r="L77" s="138" t="s">
        <v>2456</v>
      </c>
      <c r="M77" s="94" t="s">
        <v>2438</v>
      </c>
      <c r="N77" s="94" t="s">
        <v>2444</v>
      </c>
      <c r="O77" s="132" t="s">
        <v>2578</v>
      </c>
      <c r="P77" s="138"/>
      <c r="Q77" s="94" t="s">
        <v>2456</v>
      </c>
    </row>
    <row r="1030442" spans="16:16" ht="18" x14ac:dyDescent="0.25">
      <c r="P1030442" s="138"/>
    </row>
  </sheetData>
  <autoFilter ref="A4:Q49">
    <sortState ref="A5:Q77">
      <sortCondition ref="L4:L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:B10">
    <cfRule type="duplicateValues" dxfId="253" priority="137383"/>
    <cfRule type="duplicateValues" dxfId="252" priority="137384"/>
  </conditionalFormatting>
  <conditionalFormatting sqref="B9:B10">
    <cfRule type="duplicateValues" dxfId="251" priority="137385"/>
  </conditionalFormatting>
  <conditionalFormatting sqref="E9:E10">
    <cfRule type="duplicateValues" dxfId="250" priority="137387"/>
  </conditionalFormatting>
  <conditionalFormatting sqref="E9:E10">
    <cfRule type="duplicateValues" dxfId="249" priority="137388"/>
    <cfRule type="duplicateValues" dxfId="248" priority="137389"/>
    <cfRule type="duplicateValues" dxfId="247" priority="137390"/>
  </conditionalFormatting>
  <conditionalFormatting sqref="E11:E27">
    <cfRule type="duplicateValues" dxfId="246" priority="98"/>
    <cfRule type="duplicateValues" dxfId="245" priority="99"/>
    <cfRule type="duplicateValues" dxfId="244" priority="100"/>
  </conditionalFormatting>
  <conditionalFormatting sqref="E11:E27">
    <cfRule type="duplicateValues" dxfId="243" priority="97"/>
  </conditionalFormatting>
  <conditionalFormatting sqref="B11:B27">
    <cfRule type="duplicateValues" dxfId="242" priority="95"/>
    <cfRule type="duplicateValues" dxfId="241" priority="96"/>
  </conditionalFormatting>
  <conditionalFormatting sqref="B11:B27">
    <cfRule type="duplicateValues" dxfId="240" priority="94"/>
  </conditionalFormatting>
  <conditionalFormatting sqref="E11:E27">
    <cfRule type="duplicateValues" dxfId="239" priority="93"/>
  </conditionalFormatting>
  <conditionalFormatting sqref="E11:E27">
    <cfRule type="duplicateValues" dxfId="238" priority="90"/>
    <cfRule type="duplicateValues" dxfId="237" priority="91"/>
    <cfRule type="duplicateValues" dxfId="236" priority="92"/>
  </conditionalFormatting>
  <conditionalFormatting sqref="E11:E27">
    <cfRule type="duplicateValues" dxfId="235" priority="89"/>
  </conditionalFormatting>
  <conditionalFormatting sqref="E66:E76">
    <cfRule type="duplicateValues" dxfId="234" priority="74"/>
    <cfRule type="duplicateValues" dxfId="233" priority="75"/>
    <cfRule type="duplicateValues" dxfId="232" priority="76"/>
  </conditionalFormatting>
  <conditionalFormatting sqref="E66:E76">
    <cfRule type="duplicateValues" dxfId="231" priority="73"/>
  </conditionalFormatting>
  <conditionalFormatting sqref="E66:E76">
    <cfRule type="duplicateValues" dxfId="230" priority="70"/>
    <cfRule type="duplicateValues" dxfId="229" priority="71"/>
    <cfRule type="duplicateValues" dxfId="228" priority="72"/>
  </conditionalFormatting>
  <conditionalFormatting sqref="E66:E76">
    <cfRule type="duplicateValues" dxfId="227" priority="69"/>
  </conditionalFormatting>
  <conditionalFormatting sqref="B66:B76">
    <cfRule type="duplicateValues" dxfId="226" priority="67"/>
    <cfRule type="duplicateValues" dxfId="225" priority="68"/>
  </conditionalFormatting>
  <conditionalFormatting sqref="B66:B76">
    <cfRule type="duplicateValues" dxfId="224" priority="66"/>
  </conditionalFormatting>
  <conditionalFormatting sqref="B66:B76">
    <cfRule type="duplicateValues" dxfId="223" priority="65"/>
  </conditionalFormatting>
  <conditionalFormatting sqref="B66:B76">
    <cfRule type="duplicateValues" dxfId="222" priority="63"/>
    <cfRule type="duplicateValues" dxfId="221" priority="64"/>
  </conditionalFormatting>
  <conditionalFormatting sqref="B66:B76">
    <cfRule type="duplicateValues" dxfId="220" priority="62"/>
  </conditionalFormatting>
  <conditionalFormatting sqref="E28:E65">
    <cfRule type="duplicateValues" dxfId="219" priority="137608"/>
    <cfRule type="duplicateValues" dxfId="218" priority="137609"/>
    <cfRule type="duplicateValues" dxfId="217" priority="137610"/>
  </conditionalFormatting>
  <conditionalFormatting sqref="E28:E65">
    <cfRule type="duplicateValues" dxfId="216" priority="137614"/>
  </conditionalFormatting>
  <conditionalFormatting sqref="B28:B65">
    <cfRule type="duplicateValues" dxfId="215" priority="137616"/>
    <cfRule type="duplicateValues" dxfId="214" priority="137617"/>
  </conditionalFormatting>
  <conditionalFormatting sqref="B28:B65">
    <cfRule type="duplicateValues" dxfId="213" priority="137620"/>
  </conditionalFormatting>
  <conditionalFormatting sqref="E5:E8">
    <cfRule type="duplicateValues" dxfId="212" priority="137621"/>
  </conditionalFormatting>
  <conditionalFormatting sqref="E5:E8">
    <cfRule type="duplicateValues" dxfId="211" priority="137622"/>
    <cfRule type="duplicateValues" dxfId="210" priority="137623"/>
    <cfRule type="duplicateValues" dxfId="209" priority="137624"/>
  </conditionalFormatting>
  <conditionalFormatting sqref="B5:B8">
    <cfRule type="duplicateValues" dxfId="208" priority="137625"/>
    <cfRule type="duplicateValues" dxfId="207" priority="137626"/>
  </conditionalFormatting>
  <conditionalFormatting sqref="B5:B8">
    <cfRule type="duplicateValues" dxfId="206" priority="137627"/>
  </conditionalFormatting>
  <conditionalFormatting sqref="E5:E65">
    <cfRule type="duplicateValues" dxfId="205" priority="137658"/>
    <cfRule type="duplicateValues" dxfId="204" priority="137659"/>
    <cfRule type="duplicateValues" dxfId="203" priority="137660"/>
  </conditionalFormatting>
  <conditionalFormatting sqref="E5:E65">
    <cfRule type="duplicateValues" dxfId="202" priority="137661"/>
  </conditionalFormatting>
  <conditionalFormatting sqref="E1:E76 E78:E1048576">
    <cfRule type="duplicateValues" dxfId="22" priority="137662"/>
    <cfRule type="duplicateValues" dxfId="21" priority="137663"/>
  </conditionalFormatting>
  <conditionalFormatting sqref="B50:B65 B1:B8 B67:B76 B78:B1048576">
    <cfRule type="duplicateValues" dxfId="20" priority="137668"/>
    <cfRule type="duplicateValues" dxfId="19" priority="137669"/>
  </conditionalFormatting>
  <conditionalFormatting sqref="B50:B65 B1:B8 B67:B76 B78:B1048576">
    <cfRule type="duplicateValues" dxfId="18" priority="137678"/>
  </conditionalFormatting>
  <conditionalFormatting sqref="E50:E76 E1:E8 E78:E1048576">
    <cfRule type="duplicateValues" dxfId="17" priority="137688"/>
    <cfRule type="duplicateValues" dxfId="16" priority="137689"/>
    <cfRule type="duplicateValues" dxfId="15" priority="137690"/>
  </conditionalFormatting>
  <conditionalFormatting sqref="E50:E76 E1:E8 E78:E1048576">
    <cfRule type="duplicateValues" dxfId="14" priority="137700"/>
  </conditionalFormatting>
  <conditionalFormatting sqref="E50:E76 E5:E8 E78:E1048576">
    <cfRule type="duplicateValues" dxfId="13" priority="137704"/>
  </conditionalFormatting>
  <conditionalFormatting sqref="E50:E76 E5:E8 E78:E1048576">
    <cfRule type="duplicateValues" dxfId="12" priority="137708"/>
    <cfRule type="duplicateValues" dxfId="11" priority="137709"/>
    <cfRule type="duplicateValues" dxfId="10" priority="137710"/>
  </conditionalFormatting>
  <conditionalFormatting sqref="E77">
    <cfRule type="duplicateValues" dxfId="9" priority="137720"/>
    <cfRule type="duplicateValues" dxfId="8" priority="137721"/>
  </conditionalFormatting>
  <conditionalFormatting sqref="B77">
    <cfRule type="duplicateValues" dxfId="7" priority="137722"/>
    <cfRule type="duplicateValues" dxfId="6" priority="137723"/>
  </conditionalFormatting>
  <conditionalFormatting sqref="B77">
    <cfRule type="duplicateValues" dxfId="5" priority="137724"/>
  </conditionalFormatting>
  <conditionalFormatting sqref="E77">
    <cfRule type="duplicateValues" dxfId="4" priority="137726"/>
    <cfRule type="duplicateValues" dxfId="3" priority="137727"/>
    <cfRule type="duplicateValues" dxfId="2" priority="137728"/>
  </conditionalFormatting>
  <conditionalFormatting sqref="E77">
    <cfRule type="duplicateValues" dxfId="1" priority="137729"/>
  </conditionalFormatting>
  <conditionalFormatting sqref="E1:E1048576">
    <cfRule type="duplicateValues" dxfId="0" priority="137749"/>
  </conditionalFormatting>
  <hyperlinks>
    <hyperlink ref="B22" r:id="rId7" display="javascript:do_default(0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abSelected="1" topLeftCell="B49" zoomScale="70" zoomScaleNormal="70" workbookViewId="0">
      <selection activeCell="B77" sqref="B77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0" t="s">
        <v>2144</v>
      </c>
      <c r="B1" s="201"/>
      <c r="C1" s="201"/>
      <c r="D1" s="201"/>
      <c r="E1" s="202"/>
      <c r="F1" s="198" t="s">
        <v>2538</v>
      </c>
      <c r="G1" s="199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203" t="s">
        <v>2616</v>
      </c>
      <c r="B2" s="204"/>
      <c r="C2" s="204"/>
      <c r="D2" s="204"/>
      <c r="E2" s="205"/>
      <c r="F2" s="98" t="s">
        <v>2537</v>
      </c>
      <c r="G2" s="97">
        <f>G3+G4</f>
        <v>73</v>
      </c>
      <c r="H2" s="98" t="s">
        <v>2544</v>
      </c>
      <c r="I2" s="97">
        <f>COUNTIF(A:E,"Abastecido")</f>
        <v>0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06"/>
      <c r="B3" s="174"/>
      <c r="C3" s="207"/>
      <c r="D3" s="207"/>
      <c r="E3" s="208"/>
      <c r="F3" s="98" t="s">
        <v>2536</v>
      </c>
      <c r="G3" s="97">
        <f>COUNTIF(REPORTE!A:Q,"fuera de Servicio")</f>
        <v>73</v>
      </c>
      <c r="H3" s="98" t="s">
        <v>2629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44443.708333333336</v>
      </c>
      <c r="C4" s="209"/>
      <c r="D4" s="209"/>
      <c r="E4" s="210"/>
      <c r="F4" s="98" t="s">
        <v>2533</v>
      </c>
      <c r="G4" s="97">
        <f>COUNTIF(REPORTE!A:Q,"En Servicio")</f>
        <v>0</v>
      </c>
      <c r="H4" s="98" t="s">
        <v>2638</v>
      </c>
      <c r="I4" s="97">
        <f>COUNTIF(A:E,"Solucionado")</f>
        <v>0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209"/>
      <c r="D5" s="209"/>
      <c r="E5" s="210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89"/>
      <c r="B6" s="190"/>
      <c r="C6" s="211"/>
      <c r="D6" s="211"/>
      <c r="E6" s="212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192" t="s">
        <v>2565</v>
      </c>
      <c r="B7" s="193"/>
      <c r="C7" s="193"/>
      <c r="D7" s="193"/>
      <c r="E7" s="194"/>
      <c r="F7" s="98" t="s">
        <v>2628</v>
      </c>
      <c r="G7" s="97">
        <f>COUNTIF(A:E,"Sin Efectivo")</f>
        <v>9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e">
        <f>VLOOKUP(B9,'[1]LISTADO ATM'!$A$2:$C$922,3,0)</f>
        <v>#N/A</v>
      </c>
      <c r="B9" s="132"/>
      <c r="C9" s="134" t="e">
        <f>VLOOKUP(B9,'[1]LISTADO ATM'!$A$2:$B$922,2,0)</f>
        <v>#N/A</v>
      </c>
      <c r="D9" s="133"/>
      <c r="E9" s="142"/>
    </row>
    <row r="10" spans="1:11" s="107" customFormat="1" ht="18" x14ac:dyDescent="0.25">
      <c r="A10" s="134" t="e">
        <f>VLOOKUP(B10,'[1]LISTADO ATM'!$A$2:$C$922,3,0)</f>
        <v>#N/A</v>
      </c>
      <c r="B10" s="132"/>
      <c r="C10" s="134" t="e">
        <f>VLOOKUP(B10,'[1]LISTADO ATM'!$A$2:$B$922,2,0)</f>
        <v>#N/A</v>
      </c>
      <c r="D10" s="133"/>
      <c r="E10" s="142"/>
    </row>
    <row r="11" spans="1:11" s="107" customFormat="1" ht="18" x14ac:dyDescent="0.25">
      <c r="A11" s="135" t="s">
        <v>2462</v>
      </c>
      <c r="B11" s="136">
        <f>COUNTA(B9:B10)</f>
        <v>0</v>
      </c>
      <c r="C11" s="185"/>
      <c r="D11" s="185"/>
      <c r="E11" s="185"/>
    </row>
    <row r="12" spans="1:11" s="107" customFormat="1" ht="18" customHeight="1" x14ac:dyDescent="0.25">
      <c r="A12" s="189"/>
      <c r="B12" s="190"/>
      <c r="C12" s="190"/>
      <c r="D12" s="190"/>
      <c r="E12" s="191"/>
    </row>
    <row r="13" spans="1:11" s="107" customFormat="1" ht="18" customHeight="1" thickBot="1" x14ac:dyDescent="0.3">
      <c r="A13" s="192" t="s">
        <v>2566</v>
      </c>
      <c r="B13" s="193"/>
      <c r="C13" s="193"/>
      <c r="D13" s="193"/>
      <c r="E13" s="194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70" t="s">
        <v>2411</v>
      </c>
      <c r="E14" s="171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28" t="e">
        <f>VLOOKUP(B16,'[1]LISTADO ATM'!$A$2:$C$922,3,0)</f>
        <v>#N/A</v>
      </c>
      <c r="B16" s="132"/>
      <c r="C16" s="134" t="e">
        <f>VLOOKUP(B16,'[1]LISTADO ATM'!$A$2:$B$922,2,0)</f>
        <v>#N/A</v>
      </c>
      <c r="D16" s="133"/>
      <c r="E16" s="142"/>
    </row>
    <row r="17" spans="1:5" s="107" customFormat="1" ht="18.75" customHeight="1" x14ac:dyDescent="0.25">
      <c r="A17" s="135" t="s">
        <v>2462</v>
      </c>
      <c r="B17" s="136">
        <f>COUNTA(B15:B16)</f>
        <v>0</v>
      </c>
      <c r="C17" s="185"/>
      <c r="D17" s="185"/>
      <c r="E17" s="185"/>
    </row>
    <row r="18" spans="1:5" s="107" customFormat="1" ht="18" customHeight="1" thickBot="1" x14ac:dyDescent="0.3">
      <c r="A18" s="172"/>
      <c r="B18" s="173"/>
      <c r="C18" s="173"/>
      <c r="D18" s="173"/>
      <c r="E18" s="178"/>
    </row>
    <row r="19" spans="1:5" s="107" customFormat="1" ht="18" customHeight="1" thickBot="1" x14ac:dyDescent="0.3">
      <c r="A19" s="167" t="s">
        <v>2463</v>
      </c>
      <c r="B19" s="168"/>
      <c r="C19" s="168"/>
      <c r="D19" s="168"/>
      <c r="E19" s="169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47" t="s">
        <v>2411</v>
      </c>
      <c r="E20" s="147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e">
        <f>VLOOKUP(B30,'[1]LISTADO ATM'!$A$2:$C$922,3,0)</f>
        <v>#N/A</v>
      </c>
      <c r="B30" s="132"/>
      <c r="C30" s="134" t="e">
        <f>VLOOKUP(B30,'[1]LISTADO ATM'!$A$2:$B$922,2,0)</f>
        <v>#N/A</v>
      </c>
      <c r="D30" s="137"/>
      <c r="E30" s="142"/>
    </row>
    <row r="31" spans="1:5" s="121" customFormat="1" ht="18.75" customHeight="1" x14ac:dyDescent="0.25">
      <c r="A31" s="134" t="e">
        <f>VLOOKUP(B31,'[1]LISTADO ATM'!$A$2:$C$922,3,0)</f>
        <v>#N/A</v>
      </c>
      <c r="B31" s="132"/>
      <c r="C31" s="134" t="e">
        <f>VLOOKUP(B31,'[1]LISTADO ATM'!$A$2:$B$922,2,0)</f>
        <v>#N/A</v>
      </c>
      <c r="D31" s="137"/>
      <c r="E31" s="142"/>
    </row>
    <row r="32" spans="1:5" s="121" customFormat="1" ht="18.75" customHeight="1" x14ac:dyDescent="0.25">
      <c r="A32" s="135"/>
      <c r="B32" s="136">
        <f>COUNT(B21:B30)</f>
        <v>9</v>
      </c>
      <c r="C32" s="185"/>
      <c r="D32" s="185"/>
      <c r="E32" s="185"/>
    </row>
    <row r="33" spans="1:10" s="121" customFormat="1" ht="18.75" customHeight="1" thickBot="1" x14ac:dyDescent="0.3">
      <c r="A33" s="172"/>
      <c r="B33" s="173"/>
      <c r="C33" s="173"/>
      <c r="D33" s="173"/>
      <c r="E33" s="178"/>
    </row>
    <row r="34" spans="1:10" s="121" customFormat="1" ht="18.75" customHeight="1" thickBot="1" x14ac:dyDescent="0.3">
      <c r="A34" s="186" t="s">
        <v>2434</v>
      </c>
      <c r="B34" s="187"/>
      <c r="C34" s="187"/>
      <c r="D34" s="187"/>
      <c r="E34" s="188"/>
    </row>
    <row r="35" spans="1:10" s="112" customFormat="1" ht="18.75" customHeight="1" x14ac:dyDescent="0.25">
      <c r="A35" s="130" t="s">
        <v>15</v>
      </c>
      <c r="B35" s="130" t="s">
        <v>2408</v>
      </c>
      <c r="C35" s="130" t="s">
        <v>46</v>
      </c>
      <c r="D35" s="147" t="s">
        <v>2411</v>
      </c>
      <c r="E35" s="147" t="s">
        <v>2409</v>
      </c>
    </row>
    <row r="36" spans="1:10" s="112" customFormat="1" ht="18.75" customHeight="1" x14ac:dyDescent="0.25">
      <c r="A36" s="134" t="str">
        <f>VLOOKUP(B36,'[1]LISTADO ATM'!$A$2:$C$922,3,0)</f>
        <v>DISTRITO NACIONAL</v>
      </c>
      <c r="B36" s="150">
        <v>515</v>
      </c>
      <c r="C36" s="134" t="str">
        <f>VLOOKUP(B36,'[1]LISTADO ATM'!$A$2:$B$922,2,0)</f>
        <v xml:space="preserve">ATM Oficina Agora Mall I </v>
      </c>
      <c r="D36" s="134" t="s">
        <v>2469</v>
      </c>
      <c r="E36" s="132">
        <v>3336014341</v>
      </c>
    </row>
    <row r="37" spans="1:10" s="112" customFormat="1" ht="18" customHeight="1" x14ac:dyDescent="0.25">
      <c r="A37" s="134" t="str">
        <f>VLOOKUP(B37,'[1]LISTADO ATM'!$A$2:$C$922,3,0)</f>
        <v>DISTRITO NACIONAL</v>
      </c>
      <c r="B37" s="132">
        <v>567</v>
      </c>
      <c r="C37" s="134" t="str">
        <f>VLOOKUP(B37,'[1]LISTADO ATM'!$A$2:$B$922,2,0)</f>
        <v xml:space="preserve">ATM Oficina Máximo Gómez </v>
      </c>
      <c r="D37" s="134" t="s">
        <v>2469</v>
      </c>
      <c r="E37" s="132">
        <v>3336014486</v>
      </c>
    </row>
    <row r="38" spans="1:10" s="112" customFormat="1" ht="18.75" customHeight="1" x14ac:dyDescent="0.25">
      <c r="A38" s="134" t="str">
        <f>VLOOKUP(B38,'[1]LISTADO ATM'!$A$2:$C$922,3,0)</f>
        <v>DISTRITO NACIONAL</v>
      </c>
      <c r="B38" s="132">
        <v>160</v>
      </c>
      <c r="C38" s="134" t="str">
        <f>VLOOKUP(B38,'[1]LISTADO ATM'!$A$2:$B$922,2,0)</f>
        <v xml:space="preserve">ATM Oficina Herrera </v>
      </c>
      <c r="D38" s="134" t="s">
        <v>2469</v>
      </c>
      <c r="E38" s="132">
        <v>3336014488</v>
      </c>
      <c r="G38" s="120"/>
    </row>
    <row r="39" spans="1:10" s="112" customFormat="1" ht="18" customHeight="1" x14ac:dyDescent="0.25">
      <c r="A39" s="134" t="str">
        <f>VLOOKUP(B39,'[1]LISTADO ATM'!$A$2:$C$922,3,0)</f>
        <v>DISTRITO NACIONAL</v>
      </c>
      <c r="B39" s="150">
        <v>224</v>
      </c>
      <c r="C39" s="134" t="str">
        <f>VLOOKUP(B39,'[1]LISTADO ATM'!$A$2:$B$922,2,0)</f>
        <v xml:space="preserve">ATM S/M Nacional El Millón (Núñez de Cáceres) </v>
      </c>
      <c r="D39" s="134" t="s">
        <v>2469</v>
      </c>
      <c r="E39" s="150">
        <v>3336014489</v>
      </c>
      <c r="F39" s="120"/>
      <c r="G39" s="120"/>
      <c r="H39" s="120"/>
      <c r="I39" s="120"/>
      <c r="J39" s="120"/>
    </row>
    <row r="40" spans="1:10" s="112" customFormat="1" ht="18.75" customHeight="1" x14ac:dyDescent="0.25">
      <c r="A40" s="134" t="str">
        <f>VLOOKUP(B40,'[1]LISTADO ATM'!$A$2:$C$922,3,0)</f>
        <v>DISTRITO NACIONAL</v>
      </c>
      <c r="B40" s="132">
        <v>180</v>
      </c>
      <c r="C40" s="134" t="str">
        <f>VLOOKUP(B40,'[1]LISTADO ATM'!$A$2:$B$922,2,0)</f>
        <v xml:space="preserve">ATM Megacentro II </v>
      </c>
      <c r="D40" s="134" t="s">
        <v>2469</v>
      </c>
      <c r="E40" s="132" t="s">
        <v>2674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34</v>
      </c>
      <c r="C41" s="134" t="str">
        <f>VLOOKUP(B41,'[1]LISTADO ATM'!$A$2:$B$922,2,0)</f>
        <v xml:space="preserve">ATM Plaza de la Salud </v>
      </c>
      <c r="D41" s="134" t="s">
        <v>2469</v>
      </c>
      <c r="E41" s="132" t="s">
        <v>2675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466</v>
      </c>
      <c r="C42" s="134" t="str">
        <f>VLOOKUP(B42,'[1]LISTADO ATM'!$A$2:$B$922,2,0)</f>
        <v>ATM Superintendencia de Valores</v>
      </c>
      <c r="D42" s="134" t="s">
        <v>2469</v>
      </c>
      <c r="E42" s="132" t="s">
        <v>2677</v>
      </c>
    </row>
    <row r="43" spans="1:10" s="112" customFormat="1" ht="18" customHeight="1" thickBot="1" x14ac:dyDescent="0.3">
      <c r="A43" s="141" t="s">
        <v>2462</v>
      </c>
      <c r="B43" s="131">
        <f>COUNTA(B36:B42)</f>
        <v>7</v>
      </c>
      <c r="C43" s="164"/>
      <c r="D43" s="165"/>
      <c r="E43" s="166"/>
      <c r="F43" s="120"/>
      <c r="G43" s="120"/>
      <c r="H43" s="120"/>
      <c r="I43" s="120"/>
      <c r="J43" s="120"/>
    </row>
    <row r="44" spans="1:10" s="112" customFormat="1" ht="18.75" customHeight="1" thickBot="1" x14ac:dyDescent="0.3">
      <c r="A44" s="172"/>
      <c r="B44" s="173"/>
      <c r="C44" s="173"/>
      <c r="D44" s="173"/>
      <c r="E44" s="178"/>
      <c r="F44" s="120"/>
      <c r="G44" s="120"/>
      <c r="H44" s="120"/>
      <c r="I44" s="120"/>
      <c r="J44" s="120"/>
    </row>
    <row r="45" spans="1:10" s="112" customFormat="1" ht="18" customHeight="1" thickBot="1" x14ac:dyDescent="0.3">
      <c r="A45" s="195" t="s">
        <v>2580</v>
      </c>
      <c r="B45" s="196"/>
      <c r="C45" s="196"/>
      <c r="D45" s="196"/>
      <c r="E45" s="197"/>
      <c r="F45" s="120"/>
      <c r="G45" s="120"/>
      <c r="H45" s="120"/>
      <c r="I45" s="120"/>
      <c r="J45" s="120"/>
    </row>
    <row r="46" spans="1:10" s="112" customFormat="1" ht="18" customHeight="1" x14ac:dyDescent="0.25">
      <c r="A46" s="130" t="s">
        <v>15</v>
      </c>
      <c r="B46" s="130" t="s">
        <v>2408</v>
      </c>
      <c r="C46" s="130" t="s">
        <v>46</v>
      </c>
      <c r="D46" s="147" t="s">
        <v>2411</v>
      </c>
      <c r="E46" s="147" t="s">
        <v>2409</v>
      </c>
    </row>
    <row r="47" spans="1:10" s="120" customFormat="1" ht="18" customHeight="1" x14ac:dyDescent="0.25">
      <c r="A47" s="128" t="str">
        <f>VLOOKUP(B47,'[1]LISTADO ATM'!$A$2:$C$922,3,0)</f>
        <v>DISTRITO NACIONAL</v>
      </c>
      <c r="B47" s="132">
        <v>113</v>
      </c>
      <c r="C47" s="128" t="str">
        <f>VLOOKUP(B47,'[1]LISTADO ATM'!$A$2:$B$822,2,0)</f>
        <v xml:space="preserve">ATM Autoservicio Atalaya del Mar </v>
      </c>
      <c r="D47" s="145" t="s">
        <v>2618</v>
      </c>
      <c r="E47" s="142">
        <v>3336009158</v>
      </c>
    </row>
    <row r="48" spans="1:10" s="120" customFormat="1" ht="18" customHeight="1" x14ac:dyDescent="0.25">
      <c r="A48" s="128" t="str">
        <f>VLOOKUP(B48,'[1]LISTADO ATM'!$A$2:$C$922,3,0)</f>
        <v>DISTRITO NACIONAL</v>
      </c>
      <c r="B48" s="132">
        <v>514</v>
      </c>
      <c r="C48" s="128" t="str">
        <f>VLOOKUP(B48,'[1]LISTADO ATM'!$A$2:$B$822,2,0)</f>
        <v>ATM Autoservicio Charles de Gaulle</v>
      </c>
      <c r="D48" s="145" t="s">
        <v>2618</v>
      </c>
      <c r="E48" s="142">
        <v>3336012412</v>
      </c>
    </row>
    <row r="49" spans="1:5" s="120" customFormat="1" ht="18" customHeight="1" x14ac:dyDescent="0.25">
      <c r="A49" s="128" t="str">
        <f>VLOOKUP(B49,'[1]LISTADO ATM'!$A$2:$C$922,3,0)</f>
        <v>DISTRITO NACIONAL</v>
      </c>
      <c r="B49" s="132">
        <v>240</v>
      </c>
      <c r="C49" s="128" t="str">
        <f>VLOOKUP(B49,'[1]LISTADO ATM'!$A$2:$B$822,2,0)</f>
        <v xml:space="preserve">ATM Oficina Carrefour I </v>
      </c>
      <c r="D49" s="138" t="s">
        <v>2545</v>
      </c>
      <c r="E49" s="142">
        <v>3336012434</v>
      </c>
    </row>
    <row r="50" spans="1:5" s="120" customFormat="1" ht="18.75" customHeight="1" x14ac:dyDescent="0.25">
      <c r="A50" s="128" t="str">
        <f>VLOOKUP(B50,'[1]LISTADO ATM'!$A$2:$C$922,3,0)</f>
        <v>NORTE</v>
      </c>
      <c r="B50" s="132">
        <v>8</v>
      </c>
      <c r="C50" s="128" t="str">
        <f>VLOOKUP(B50,'[1]LISTADO ATM'!$A$2:$B$822,2,0)</f>
        <v>ATM Autoservicio Yaque</v>
      </c>
      <c r="D50" s="145" t="s">
        <v>2618</v>
      </c>
      <c r="E50" s="142">
        <v>3336012583</v>
      </c>
    </row>
    <row r="51" spans="1:5" s="120" customFormat="1" ht="18" customHeight="1" x14ac:dyDescent="0.25">
      <c r="A51" s="128" t="str">
        <f>VLOOKUP(B51,'[1]LISTADO ATM'!$A$2:$C$922,3,0)</f>
        <v>DISTRITO NACIONAL</v>
      </c>
      <c r="B51" s="132">
        <v>983</v>
      </c>
      <c r="C51" s="128" t="str">
        <f>VLOOKUP(B51,'[1]LISTADO ATM'!$A$2:$B$822,2,0)</f>
        <v xml:space="preserve">ATM Bravo República de Colombia </v>
      </c>
      <c r="D51" s="138" t="s">
        <v>2545</v>
      </c>
      <c r="E51" s="142">
        <v>3336012296</v>
      </c>
    </row>
    <row r="52" spans="1:5" s="121" customFormat="1" ht="18" customHeight="1" x14ac:dyDescent="0.25">
      <c r="A52" s="128" t="str">
        <f>VLOOKUP(B52,'[1]LISTADO ATM'!$A$2:$C$922,3,0)</f>
        <v>ESTE</v>
      </c>
      <c r="B52" s="132">
        <v>158</v>
      </c>
      <c r="C52" s="128" t="str">
        <f>VLOOKUP(B52,'[1]LISTADO ATM'!$A$2:$B$822,2,0)</f>
        <v xml:space="preserve">ATM Oficina Romana Norte </v>
      </c>
      <c r="D52" s="145" t="s">
        <v>2618</v>
      </c>
      <c r="E52" s="142">
        <v>3336013985</v>
      </c>
    </row>
    <row r="53" spans="1:5" s="146" customFormat="1" ht="18" customHeight="1" x14ac:dyDescent="0.25">
      <c r="A53" s="128" t="str">
        <f>VLOOKUP(B53,'[1]LISTADO ATM'!$A$2:$C$922,3,0)</f>
        <v>NORTE</v>
      </c>
      <c r="B53" s="132">
        <v>716</v>
      </c>
      <c r="C53" s="128" t="str">
        <f>VLOOKUP(B53,'[1]LISTADO ATM'!$A$2:$B$822,2,0)</f>
        <v xml:space="preserve">ATM Oficina Zona Franca (Santiago) </v>
      </c>
      <c r="D53" s="138" t="s">
        <v>2545</v>
      </c>
      <c r="E53" s="142">
        <v>3336014121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813</v>
      </c>
      <c r="C54" s="128" t="str">
        <f>VLOOKUP(B54,'[1]LISTADO ATM'!$A$2:$B$822,2,0)</f>
        <v>ATM Oficina Occidental Mall</v>
      </c>
      <c r="D54" s="145" t="s">
        <v>2618</v>
      </c>
      <c r="E54" s="142">
        <v>3336014505</v>
      </c>
    </row>
    <row r="55" spans="1:5" s="121" customFormat="1" ht="18" customHeight="1" x14ac:dyDescent="0.25">
      <c r="A55" s="128" t="str">
        <f>VLOOKUP(B55,'[1]LISTADO ATM'!$A$2:$C$922,3,0)</f>
        <v>ESTE</v>
      </c>
      <c r="B55" s="132">
        <v>330</v>
      </c>
      <c r="C55" s="128" t="str">
        <f>VLOOKUP(B55,'[1]LISTADO ATM'!$A$2:$B$822,2,0)</f>
        <v xml:space="preserve">ATM Oficina Boulevard (Higuey) </v>
      </c>
      <c r="D55" s="145" t="s">
        <v>2618</v>
      </c>
      <c r="E55" s="142">
        <v>3336014506</v>
      </c>
    </row>
    <row r="56" spans="1:5" s="121" customFormat="1" ht="18" customHeight="1" x14ac:dyDescent="0.25">
      <c r="A56" s="134" t="str">
        <f>VLOOKUP(B56,'[1]LISTADO ATM'!$A$2:$C$922,3,0)</f>
        <v>NORTE</v>
      </c>
      <c r="B56" s="151">
        <v>307</v>
      </c>
      <c r="C56" s="134" t="str">
        <f>VLOOKUP(B56,'[1]LISTADO ATM'!$A$2:$B$822,2,0)</f>
        <v>ATM Oficina Nagua II</v>
      </c>
      <c r="D56" s="152" t="s">
        <v>2545</v>
      </c>
      <c r="E56" s="132">
        <v>3336014509</v>
      </c>
    </row>
    <row r="57" spans="1:5" s="121" customFormat="1" ht="18" customHeight="1" x14ac:dyDescent="0.25">
      <c r="A57" s="134" t="str">
        <f>VLOOKUP(B57,'[1]LISTADO ATM'!$A$2:$C$922,3,0)</f>
        <v>SUR</v>
      </c>
      <c r="B57" s="132">
        <v>48</v>
      </c>
      <c r="C57" s="134" t="str">
        <f>VLOOKUP(B57,'[1]LISTADO ATM'!$A$2:$B$822,2,0)</f>
        <v xml:space="preserve">ATM Autoservicio Neiba I </v>
      </c>
      <c r="D57" s="145" t="s">
        <v>2618</v>
      </c>
      <c r="E57" s="132">
        <v>3336014508</v>
      </c>
    </row>
    <row r="58" spans="1:5" s="121" customFormat="1" ht="18" customHeight="1" x14ac:dyDescent="0.25">
      <c r="A58" s="134" t="e">
        <f>VLOOKUP(B58,'[1]LISTADO ATM'!$A$2:$C$922,3,0)</f>
        <v>#N/A</v>
      </c>
      <c r="B58" s="132"/>
      <c r="C58" s="134" t="e">
        <f>VLOOKUP(B58,'[1]LISTADO ATM'!$A$2:$B$822,2,0)</f>
        <v>#N/A</v>
      </c>
      <c r="D58" s="138"/>
      <c r="E58" s="132"/>
    </row>
    <row r="59" spans="1:5" s="120" customFormat="1" ht="18.75" customHeight="1" thickBot="1" x14ac:dyDescent="0.3">
      <c r="A59" s="141" t="s">
        <v>2462</v>
      </c>
      <c r="B59" s="131">
        <f>COUNT(B47:B57)</f>
        <v>11</v>
      </c>
      <c r="C59" s="164"/>
      <c r="D59" s="165"/>
      <c r="E59" s="166"/>
    </row>
    <row r="60" spans="1:5" s="121" customFormat="1" ht="18" customHeight="1" thickBot="1" x14ac:dyDescent="0.3">
      <c r="A60" s="172"/>
      <c r="B60" s="173"/>
      <c r="C60" s="174"/>
      <c r="D60" s="174"/>
      <c r="E60" s="175"/>
    </row>
    <row r="61" spans="1:5" s="121" customFormat="1" ht="18" customHeight="1" thickBot="1" x14ac:dyDescent="0.3">
      <c r="A61" s="179" t="s">
        <v>2464</v>
      </c>
      <c r="B61" s="180"/>
      <c r="C61" s="176"/>
      <c r="D61" s="176"/>
      <c r="E61" s="177"/>
    </row>
    <row r="62" spans="1:5" s="121" customFormat="1" ht="18" customHeight="1" thickBot="1" x14ac:dyDescent="0.3">
      <c r="A62" s="181">
        <f>+B32+B43+B59</f>
        <v>27</v>
      </c>
      <c r="B62" s="182"/>
      <c r="C62" s="176"/>
      <c r="D62" s="176"/>
      <c r="E62" s="177"/>
    </row>
    <row r="63" spans="1:5" s="121" customFormat="1" ht="18" customHeight="1" thickBot="1" x14ac:dyDescent="0.3">
      <c r="A63" s="183"/>
      <c r="B63" s="184"/>
      <c r="C63" s="173"/>
      <c r="D63" s="173"/>
      <c r="E63" s="178"/>
    </row>
    <row r="64" spans="1:5" s="121" customFormat="1" ht="18" customHeight="1" thickBot="1" x14ac:dyDescent="0.3">
      <c r="A64" s="167" t="s">
        <v>2465</v>
      </c>
      <c r="B64" s="168"/>
      <c r="C64" s="168"/>
      <c r="D64" s="168"/>
      <c r="E64" s="169"/>
    </row>
    <row r="65" spans="1:5" s="121" customFormat="1" ht="18" customHeight="1" x14ac:dyDescent="0.25">
      <c r="A65" s="130" t="s">
        <v>15</v>
      </c>
      <c r="B65" s="130" t="s">
        <v>2408</v>
      </c>
      <c r="C65" s="130" t="s">
        <v>46</v>
      </c>
      <c r="D65" s="170" t="s">
        <v>2411</v>
      </c>
      <c r="E65" s="171"/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784</v>
      </c>
      <c r="C66" s="128" t="str">
        <f>VLOOKUP(B66,'[1]LISTADO ATM'!$A$2:$B$822,2,0)</f>
        <v xml:space="preserve">ATM Tribunal Superior Electoral </v>
      </c>
      <c r="D66" s="162" t="s">
        <v>2582</v>
      </c>
      <c r="E66" s="163"/>
    </row>
    <row r="67" spans="1:5" s="121" customFormat="1" ht="18" customHeight="1" x14ac:dyDescent="0.25">
      <c r="A67" s="128" t="str">
        <f>VLOOKUP(B67,'[1]LISTADO ATM'!$A$2:$C$922,3,0)</f>
        <v>NORTE</v>
      </c>
      <c r="B67" s="132">
        <v>310</v>
      </c>
      <c r="C67" s="128" t="str">
        <f>VLOOKUP(B67,'[1]LISTADO ATM'!$A$2:$B$822,2,0)</f>
        <v xml:space="preserve">ATM Farmacia San Judas Tadeo Jarabacoa </v>
      </c>
      <c r="D67" s="162" t="s">
        <v>2582</v>
      </c>
      <c r="E67" s="163"/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743</v>
      </c>
      <c r="C68" s="128" t="str">
        <f>VLOOKUP(B68,'[1]LISTADO ATM'!$A$2:$B$822,2,0)</f>
        <v xml:space="preserve">ATM Oficina Los Frailes </v>
      </c>
      <c r="D68" s="162" t="s">
        <v>2582</v>
      </c>
      <c r="E68" s="163"/>
    </row>
    <row r="69" spans="1:5" s="121" customFormat="1" ht="18" customHeight="1" x14ac:dyDescent="0.25">
      <c r="A69" s="128" t="str">
        <f>VLOOKUP(B69,'[1]LISTADO ATM'!$A$2:$C$922,3,0)</f>
        <v>SUR</v>
      </c>
      <c r="B69" s="132">
        <v>870</v>
      </c>
      <c r="C69" s="128" t="str">
        <f>VLOOKUP(B69,'[1]LISTADO ATM'!$A$2:$B$822,2,0)</f>
        <v xml:space="preserve">ATM Willbes Dominicana (Barahona) </v>
      </c>
      <c r="D69" s="162" t="s">
        <v>2582</v>
      </c>
      <c r="E69" s="163"/>
    </row>
    <row r="70" spans="1:5" s="121" customFormat="1" ht="18" customHeight="1" x14ac:dyDescent="0.25">
      <c r="A70" s="128" t="str">
        <f>VLOOKUP(B70,'[1]LISTADO ATM'!$A$2:$C$922,3,0)</f>
        <v>NORTE</v>
      </c>
      <c r="B70" s="132">
        <v>986</v>
      </c>
      <c r="C70" s="128" t="str">
        <f>VLOOKUP(B70,'[1]LISTADO ATM'!$A$2:$B$822,2,0)</f>
        <v xml:space="preserve">ATM S/M Jumbo (La Vega) </v>
      </c>
      <c r="D70" s="162" t="s">
        <v>2582</v>
      </c>
      <c r="E70" s="163"/>
    </row>
    <row r="71" spans="1:5" s="121" customFormat="1" ht="18" customHeight="1" x14ac:dyDescent="0.25">
      <c r="A71" s="128" t="str">
        <f>VLOOKUP(B71,'[1]LISTADO ATM'!$A$2:$C$922,3,0)</f>
        <v>SUR</v>
      </c>
      <c r="B71" s="132">
        <v>829</v>
      </c>
      <c r="C71" s="128" t="str">
        <f>VLOOKUP(B71,'[1]LISTADO ATM'!$A$2:$B$822,2,0)</f>
        <v xml:space="preserve">ATM UNP Multicentro Sirena Baní </v>
      </c>
      <c r="D71" s="162" t="s">
        <v>2582</v>
      </c>
      <c r="E71" s="163"/>
    </row>
    <row r="72" spans="1:5" s="120" customFormat="1" ht="18.75" customHeight="1" x14ac:dyDescent="0.25">
      <c r="A72" s="128" t="str">
        <f>VLOOKUP(B72,'[1]LISTADO ATM'!$A$2:$C$922,3,0)</f>
        <v>SUR</v>
      </c>
      <c r="B72" s="132">
        <v>750</v>
      </c>
      <c r="C72" s="128" t="str">
        <f>VLOOKUP(B72,'[1]LISTADO ATM'!$A$2:$B$822,2,0)</f>
        <v xml:space="preserve">ATM UNP Duvergé </v>
      </c>
      <c r="D72" s="162" t="s">
        <v>2582</v>
      </c>
      <c r="E72" s="163"/>
    </row>
    <row r="73" spans="1:5" s="120" customFormat="1" ht="18.75" customHeight="1" x14ac:dyDescent="0.25">
      <c r="A73" s="128" t="e">
        <f>VLOOKUP(B73,'[1]LISTADO ATM'!$A$2:$C$922,3,0)</f>
        <v>#N/A</v>
      </c>
      <c r="B73" s="132"/>
      <c r="C73" s="128" t="e">
        <f>VLOOKUP(B73,'[1]LISTADO ATM'!$A$2:$B$822,2,0)</f>
        <v>#N/A</v>
      </c>
      <c r="D73" s="132"/>
      <c r="E73" s="132"/>
    </row>
    <row r="74" spans="1:5" s="112" customFormat="1" ht="18.75" customHeight="1" x14ac:dyDescent="0.25">
      <c r="A74" s="128" t="e">
        <f>VLOOKUP(B74,'[1]LISTADO ATM'!$A$2:$C$922,3,0)</f>
        <v>#N/A</v>
      </c>
      <c r="B74" s="132"/>
      <c r="C74" s="128" t="e">
        <f>VLOOKUP(B74,'[1]LISTADO ATM'!$A$2:$B$822,2,0)</f>
        <v>#N/A</v>
      </c>
      <c r="D74" s="132"/>
      <c r="E74" s="132"/>
    </row>
    <row r="75" spans="1:5" s="112" customFormat="1" ht="18" customHeight="1" x14ac:dyDescent="0.25">
      <c r="A75" s="128" t="e">
        <f>VLOOKUP(B75,'[1]LISTADO ATM'!$A$2:$C$922,3,0)</f>
        <v>#N/A</v>
      </c>
      <c r="B75" s="132"/>
      <c r="C75" s="128" t="e">
        <f>VLOOKUP(B75,'[1]LISTADO ATM'!$A$2:$B$822,2,0)</f>
        <v>#N/A</v>
      </c>
      <c r="D75" s="132"/>
      <c r="E75" s="132"/>
    </row>
    <row r="76" spans="1:5" s="112" customFormat="1" ht="18" customHeight="1" thickBot="1" x14ac:dyDescent="0.3">
      <c r="A76" s="141" t="s">
        <v>2462</v>
      </c>
      <c r="B76" s="131">
        <f>COUNT(B66:B73)</f>
        <v>7</v>
      </c>
      <c r="C76" s="164"/>
      <c r="D76" s="165"/>
      <c r="E76" s="166"/>
    </row>
    <row r="77" spans="1:5" s="120" customFormat="1" ht="18.75" customHeight="1" x14ac:dyDescent="0.25">
      <c r="A77" s="121"/>
      <c r="B77" s="115"/>
      <c r="C77" s="121"/>
      <c r="D77" s="121"/>
      <c r="E77" s="69"/>
    </row>
    <row r="78" spans="1:5" s="121" customFormat="1" ht="18.75" customHeight="1" x14ac:dyDescent="0.25">
      <c r="B78" s="115"/>
      <c r="E78" s="69"/>
    </row>
    <row r="79" spans="1:5" s="121" customFormat="1" ht="18.75" customHeight="1" x14ac:dyDescent="0.25">
      <c r="B79" s="115"/>
      <c r="E79" s="69"/>
    </row>
    <row r="80" spans="1:5" s="121" customFormat="1" ht="18.75" customHeight="1" x14ac:dyDescent="0.25">
      <c r="B80" s="115"/>
      <c r="E80" s="69"/>
    </row>
    <row r="81" spans="1:5" s="112" customFormat="1" ht="18" customHeight="1" x14ac:dyDescent="0.25">
      <c r="A81" s="121"/>
      <c r="B81" s="115"/>
      <c r="C81" s="121"/>
      <c r="D81" s="121"/>
      <c r="E81" s="69"/>
    </row>
    <row r="82" spans="1:5" s="121" customFormat="1" ht="18" customHeight="1" x14ac:dyDescent="0.25">
      <c r="B82" s="115"/>
      <c r="E82" s="69"/>
    </row>
    <row r="83" spans="1:5" ht="18" customHeight="1" x14ac:dyDescent="0.25">
      <c r="A83" s="121"/>
      <c r="C83" s="121"/>
      <c r="D83" s="121"/>
    </row>
    <row r="84" spans="1:5" ht="18.75" customHeight="1" x14ac:dyDescent="0.25">
      <c r="A84" s="121"/>
      <c r="C84" s="121"/>
      <c r="D84" s="121"/>
    </row>
    <row r="85" spans="1:5" ht="18.75" customHeight="1" x14ac:dyDescent="0.25">
      <c r="A85" s="121"/>
      <c r="C85" s="121"/>
      <c r="D85" s="121"/>
    </row>
    <row r="86" spans="1:5" ht="18.75" customHeight="1" x14ac:dyDescent="0.25">
      <c r="A86" s="121"/>
      <c r="C86" s="121"/>
      <c r="D86" s="121"/>
    </row>
    <row r="87" spans="1:5" ht="18" customHeight="1" x14ac:dyDescent="0.25">
      <c r="A87" s="121"/>
      <c r="C87" s="121"/>
      <c r="D87" s="121"/>
    </row>
    <row r="88" spans="1:5" ht="18.75" customHeight="1" x14ac:dyDescent="0.25">
      <c r="A88" s="121"/>
      <c r="C88" s="121"/>
      <c r="D88" s="121"/>
    </row>
    <row r="89" spans="1:5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.75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" customHeight="1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.75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121"/>
      <c r="C246" s="121"/>
      <c r="D246" s="12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6">
    <mergeCell ref="C59:E59"/>
    <mergeCell ref="C43:E43"/>
    <mergeCell ref="A44:E44"/>
    <mergeCell ref="A45:E45"/>
    <mergeCell ref="F1:G1"/>
    <mergeCell ref="A1:E1"/>
    <mergeCell ref="A2:E2"/>
    <mergeCell ref="A6:B6"/>
    <mergeCell ref="A7:E7"/>
    <mergeCell ref="A3:B3"/>
    <mergeCell ref="C3:E6"/>
    <mergeCell ref="C11:E11"/>
    <mergeCell ref="A12:E12"/>
    <mergeCell ref="A13:E13"/>
    <mergeCell ref="D14:E14"/>
    <mergeCell ref="C17:E17"/>
    <mergeCell ref="A18:E18"/>
    <mergeCell ref="A19:E19"/>
    <mergeCell ref="C32:E32"/>
    <mergeCell ref="A33:E33"/>
    <mergeCell ref="A34:E34"/>
    <mergeCell ref="A60:B60"/>
    <mergeCell ref="C60:E63"/>
    <mergeCell ref="A61:B61"/>
    <mergeCell ref="A62:B62"/>
    <mergeCell ref="A63:B63"/>
    <mergeCell ref="D69:E69"/>
    <mergeCell ref="D70:E70"/>
    <mergeCell ref="C76:E76"/>
    <mergeCell ref="A64:E64"/>
    <mergeCell ref="D65:E65"/>
    <mergeCell ref="D66:E66"/>
    <mergeCell ref="D67:E67"/>
    <mergeCell ref="D68:E68"/>
    <mergeCell ref="D71:E71"/>
    <mergeCell ref="D72:E7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148" t="s">
        <v>2405</v>
      </c>
      <c r="E1" s="149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148" t="s">
        <v>2405</v>
      </c>
    </row>
    <row r="3" spans="2:5" s="121" customFormat="1" ht="18.75" thickBot="1" x14ac:dyDescent="0.3">
      <c r="B3" s="124">
        <v>249</v>
      </c>
      <c r="C3" s="148" t="s">
        <v>2405</v>
      </c>
    </row>
    <row r="4" spans="2:5" s="121" customFormat="1" ht="18.75" thickBot="1" x14ac:dyDescent="0.3">
      <c r="B4" s="124">
        <v>281</v>
      </c>
      <c r="C4" s="148" t="s">
        <v>2405</v>
      </c>
    </row>
    <row r="5" spans="2:5" s="121" customFormat="1" ht="18.75" thickBot="1" x14ac:dyDescent="0.3">
      <c r="B5" s="124">
        <v>347</v>
      </c>
      <c r="C5" s="148" t="s">
        <v>2405</v>
      </c>
    </row>
    <row r="6" spans="2:5" s="121" customFormat="1" ht="18.75" thickBot="1" x14ac:dyDescent="0.3">
      <c r="B6" s="124">
        <v>562</v>
      </c>
      <c r="C6" s="148" t="s">
        <v>2405</v>
      </c>
    </row>
    <row r="7" spans="2:5" s="121" customFormat="1" ht="18.75" thickBot="1" x14ac:dyDescent="0.3">
      <c r="B7" s="124">
        <v>788</v>
      </c>
      <c r="C7" s="148" t="s">
        <v>2405</v>
      </c>
    </row>
    <row r="8" spans="2:5" s="121" customFormat="1" ht="18.75" thickBot="1" x14ac:dyDescent="0.3">
      <c r="B8" s="124">
        <v>910</v>
      </c>
      <c r="C8" s="148" t="s">
        <v>2405</v>
      </c>
    </row>
    <row r="9" spans="2:5" s="121" customFormat="1" ht="18.75" thickBot="1" x14ac:dyDescent="0.3">
      <c r="B9" s="124"/>
      <c r="C9" s="148" t="s">
        <v>2405</v>
      </c>
    </row>
    <row r="10" spans="2:5" s="121" customFormat="1" ht="18.75" thickBot="1" x14ac:dyDescent="0.3">
      <c r="B10" s="124"/>
      <c r="C10" s="148" t="s">
        <v>2405</v>
      </c>
    </row>
    <row r="11" spans="2:5" s="121" customFormat="1" ht="18.75" thickBot="1" x14ac:dyDescent="0.3">
      <c r="B11" s="124"/>
      <c r="C11" s="148" t="s">
        <v>2405</v>
      </c>
    </row>
    <row r="12" spans="2:5" s="121" customFormat="1" ht="18.75" thickBot="1" x14ac:dyDescent="0.3">
      <c r="B12" s="124"/>
      <c r="C12" s="148" t="s">
        <v>2405</v>
      </c>
    </row>
    <row r="13" spans="2:5" s="121" customFormat="1" ht="18.75" thickBot="1" x14ac:dyDescent="0.3">
      <c r="B13" s="124"/>
      <c r="C13" s="148" t="s">
        <v>2405</v>
      </c>
    </row>
    <row r="14" spans="2:5" s="121" customFormat="1" ht="18.75" thickBot="1" x14ac:dyDescent="0.3">
      <c r="B14" s="124"/>
      <c r="C14" s="148" t="s">
        <v>2405</v>
      </c>
    </row>
    <row r="15" spans="2:5" s="121" customFormat="1" ht="18.75" thickBot="1" x14ac:dyDescent="0.3">
      <c r="B15" s="124"/>
      <c r="C15" s="148" t="s">
        <v>2405</v>
      </c>
    </row>
    <row r="16" spans="2:5" s="121" customFormat="1" ht="18.75" thickBot="1" x14ac:dyDescent="0.3">
      <c r="B16" s="132"/>
      <c r="C16" s="148" t="s">
        <v>2405</v>
      </c>
    </row>
    <row r="17" spans="2:3" s="121" customFormat="1" ht="18.75" thickBot="1" x14ac:dyDescent="0.3">
      <c r="B17" s="132"/>
      <c r="C17" s="148" t="s">
        <v>2405</v>
      </c>
    </row>
    <row r="18" spans="2:3" s="121" customFormat="1" ht="18.75" thickBot="1" x14ac:dyDescent="0.3">
      <c r="B18" s="132"/>
      <c r="C18" s="148" t="s">
        <v>2405</v>
      </c>
    </row>
    <row r="19" spans="2:3" s="121" customFormat="1" ht="18.75" thickBot="1" x14ac:dyDescent="0.3">
      <c r="B19" s="132"/>
      <c r="C19" s="148" t="s">
        <v>2405</v>
      </c>
    </row>
    <row r="20" spans="2:3" s="121" customFormat="1" ht="18.75" thickBot="1" x14ac:dyDescent="0.3">
      <c r="B20" s="132"/>
      <c r="C20" s="148" t="s">
        <v>2405</v>
      </c>
    </row>
    <row r="21" spans="2:3" s="121" customFormat="1" ht="18.75" thickBot="1" x14ac:dyDescent="0.3">
      <c r="B21" s="132"/>
      <c r="C21" s="148" t="s">
        <v>2405</v>
      </c>
    </row>
    <row r="22" spans="2:3" s="121" customFormat="1" ht="18.75" thickBot="1" x14ac:dyDescent="0.3">
      <c r="B22" s="132"/>
      <c r="C22" s="148" t="s">
        <v>2405</v>
      </c>
    </row>
    <row r="23" spans="2:3" s="121" customFormat="1" ht="18.75" thickBot="1" x14ac:dyDescent="0.3">
      <c r="B23" s="132"/>
      <c r="C23" s="148" t="s">
        <v>2405</v>
      </c>
    </row>
    <row r="24" spans="2:3" s="121" customFormat="1" ht="18.75" thickBot="1" x14ac:dyDescent="0.3">
      <c r="B24" s="132"/>
      <c r="C24" s="148" t="s">
        <v>2405</v>
      </c>
    </row>
    <row r="25" spans="2:3" s="121" customFormat="1" ht="18.75" thickBot="1" x14ac:dyDescent="0.3">
      <c r="B25" s="132"/>
      <c r="C25" s="148" t="s">
        <v>2405</v>
      </c>
    </row>
    <row r="26" spans="2:3" s="121" customFormat="1" ht="18.75" thickBot="1" x14ac:dyDescent="0.3">
      <c r="B26" s="132"/>
      <c r="C26" s="148" t="s">
        <v>2405</v>
      </c>
    </row>
    <row r="27" spans="2:3" s="121" customFormat="1" ht="18.75" thickBot="1" x14ac:dyDescent="0.3">
      <c r="B27" s="132"/>
      <c r="C27" s="148" t="s">
        <v>2405</v>
      </c>
    </row>
    <row r="28" spans="2:3" s="121" customFormat="1" ht="18.75" thickBot="1" x14ac:dyDescent="0.3">
      <c r="B28" s="132"/>
      <c r="C28" s="148" t="s">
        <v>2405</v>
      </c>
    </row>
    <row r="29" spans="2:3" s="121" customFormat="1" ht="18.75" thickBot="1" x14ac:dyDescent="0.3">
      <c r="B29" s="132"/>
      <c r="C29" s="148" t="s">
        <v>2405</v>
      </c>
    </row>
    <row r="30" spans="2:3" s="121" customFormat="1" ht="18.75" thickBot="1" x14ac:dyDescent="0.3">
      <c r="B30" s="132"/>
      <c r="C30" s="148" t="s">
        <v>2405</v>
      </c>
    </row>
    <row r="31" spans="2:3" s="121" customFormat="1" ht="18.75" thickBot="1" x14ac:dyDescent="0.3">
      <c r="B31" s="132"/>
      <c r="C31" s="148" t="s">
        <v>2405</v>
      </c>
    </row>
    <row r="32" spans="2:3" s="121" customFormat="1" ht="18.75" thickBot="1" x14ac:dyDescent="0.3">
      <c r="B32" s="132"/>
      <c r="C32" s="148" t="s">
        <v>2405</v>
      </c>
    </row>
    <row r="33" spans="2:3" s="121" customFormat="1" ht="18.75" thickBot="1" x14ac:dyDescent="0.3">
      <c r="B33" s="132"/>
      <c r="C33" s="148" t="s">
        <v>2405</v>
      </c>
    </row>
    <row r="34" spans="2:3" s="121" customFormat="1" ht="18.75" thickBot="1" x14ac:dyDescent="0.3">
      <c r="B34" s="132"/>
      <c r="C34" s="148" t="s">
        <v>2405</v>
      </c>
    </row>
    <row r="35" spans="2:3" s="121" customFormat="1" ht="18.75" thickBot="1" x14ac:dyDescent="0.3">
      <c r="B35" s="132"/>
      <c r="C35" s="148" t="s">
        <v>2405</v>
      </c>
    </row>
    <row r="36" spans="2:3" s="121" customFormat="1" ht="18.75" thickBot="1" x14ac:dyDescent="0.3">
      <c r="B36" s="132"/>
      <c r="C36" s="148" t="s">
        <v>2405</v>
      </c>
    </row>
    <row r="37" spans="2:3" s="121" customFormat="1" ht="18.75" thickBot="1" x14ac:dyDescent="0.3">
      <c r="B37" s="132"/>
      <c r="C37" s="148" t="s">
        <v>2405</v>
      </c>
    </row>
    <row r="38" spans="2:3" s="121" customFormat="1" ht="18.75" thickBot="1" x14ac:dyDescent="0.3">
      <c r="B38" s="132"/>
      <c r="C38" s="148" t="s">
        <v>2405</v>
      </c>
    </row>
    <row r="39" spans="2:3" s="121" customFormat="1" ht="18.75" thickBot="1" x14ac:dyDescent="0.3">
      <c r="B39" s="132"/>
      <c r="C39" s="148" t="s">
        <v>2405</v>
      </c>
    </row>
    <row r="40" spans="2:3" s="121" customFormat="1" ht="18.75" thickBot="1" x14ac:dyDescent="0.3">
      <c r="B40" s="132"/>
      <c r="C40" s="148" t="s">
        <v>2405</v>
      </c>
    </row>
    <row r="41" spans="2:3" s="121" customFormat="1" ht="18.75" thickBot="1" x14ac:dyDescent="0.3">
      <c r="B41" s="132"/>
      <c r="C41" s="148" t="s">
        <v>2405</v>
      </c>
    </row>
    <row r="42" spans="2:3" s="121" customFormat="1" ht="18.75" thickBot="1" x14ac:dyDescent="0.3">
      <c r="B42" s="132"/>
      <c r="C42" s="148" t="s">
        <v>2405</v>
      </c>
    </row>
    <row r="43" spans="2:3" s="121" customFormat="1" ht="18.75" thickBot="1" x14ac:dyDescent="0.3">
      <c r="B43" s="132"/>
      <c r="C43" s="148" t="s">
        <v>2405</v>
      </c>
    </row>
    <row r="44" spans="2:3" s="121" customFormat="1" ht="18.75" thickBot="1" x14ac:dyDescent="0.3">
      <c r="B44" s="132"/>
      <c r="C44" s="148" t="s">
        <v>2405</v>
      </c>
    </row>
    <row r="45" spans="2:3" s="121" customFormat="1" ht="18.75" thickBot="1" x14ac:dyDescent="0.3">
      <c r="B45" s="132"/>
      <c r="C45" s="148" t="s">
        <v>2405</v>
      </c>
    </row>
    <row r="46" spans="2:3" s="121" customFormat="1" ht="18.75" thickBot="1" x14ac:dyDescent="0.3">
      <c r="B46" s="132"/>
      <c r="C46" s="148" t="s">
        <v>2405</v>
      </c>
    </row>
    <row r="47" spans="2:3" s="121" customFormat="1" ht="18.75" thickBot="1" x14ac:dyDescent="0.3">
      <c r="B47" s="132"/>
      <c r="C47" s="148" t="s">
        <v>2405</v>
      </c>
    </row>
    <row r="48" spans="2:3" s="121" customFormat="1" ht="18.75" thickBot="1" x14ac:dyDescent="0.3">
      <c r="B48" s="132"/>
      <c r="C48" s="148" t="s">
        <v>2405</v>
      </c>
    </row>
    <row r="49" spans="2:3" s="121" customFormat="1" ht="18.75" thickBot="1" x14ac:dyDescent="0.3">
      <c r="B49" s="132"/>
      <c r="C49" s="148" t="s">
        <v>2405</v>
      </c>
    </row>
    <row r="50" spans="2:3" s="121" customFormat="1" ht="18.75" thickBot="1" x14ac:dyDescent="0.3">
      <c r="B50" s="132"/>
      <c r="C50" s="148" t="s">
        <v>2405</v>
      </c>
    </row>
    <row r="51" spans="2:3" s="121" customFormat="1" ht="18.75" thickBot="1" x14ac:dyDescent="0.3">
      <c r="B51" s="132"/>
      <c r="C51" s="148" t="s">
        <v>2405</v>
      </c>
    </row>
    <row r="52" spans="2:3" s="121" customFormat="1" ht="18.75" thickBot="1" x14ac:dyDescent="0.3">
      <c r="B52" s="132"/>
      <c r="C52" s="148" t="s">
        <v>2405</v>
      </c>
    </row>
    <row r="53" spans="2:3" s="121" customFormat="1" ht="18.75" thickBot="1" x14ac:dyDescent="0.3">
      <c r="B53" s="132"/>
      <c r="C53" s="148" t="s">
        <v>2405</v>
      </c>
    </row>
    <row r="54" spans="2:3" s="121" customFormat="1" ht="18.75" thickBot="1" x14ac:dyDescent="0.3">
      <c r="B54" s="132"/>
      <c r="C54" s="148" t="s">
        <v>2405</v>
      </c>
    </row>
    <row r="55" spans="2:3" s="121" customFormat="1" ht="18.75" thickBot="1" x14ac:dyDescent="0.3">
      <c r="B55" s="132"/>
      <c r="C55" s="148" t="s">
        <v>2405</v>
      </c>
    </row>
    <row r="56" spans="2:3" s="121" customFormat="1" ht="18.75" thickBot="1" x14ac:dyDescent="0.3">
      <c r="B56" s="132"/>
      <c r="C56" s="148" t="s">
        <v>2405</v>
      </c>
    </row>
    <row r="57" spans="2:3" s="121" customFormat="1" ht="18.75" thickBot="1" x14ac:dyDescent="0.3">
      <c r="B57" s="128"/>
      <c r="C57" s="148" t="s">
        <v>2405</v>
      </c>
    </row>
    <row r="58" spans="2:3" s="121" customFormat="1" ht="18.75" thickBot="1" x14ac:dyDescent="0.3">
      <c r="B58" s="128"/>
      <c r="C58" s="148" t="s">
        <v>2405</v>
      </c>
    </row>
    <row r="59" spans="2:3" s="121" customFormat="1" ht="18.75" thickBot="1" x14ac:dyDescent="0.3">
      <c r="B59" s="128"/>
      <c r="C59" s="148" t="s">
        <v>2405</v>
      </c>
    </row>
    <row r="60" spans="2:3" s="121" customFormat="1" ht="18.75" thickBot="1" x14ac:dyDescent="0.3">
      <c r="B60" s="128"/>
      <c r="C60" s="148" t="s">
        <v>2405</v>
      </c>
    </row>
    <row r="61" spans="2:3" s="121" customFormat="1" ht="18.75" thickBot="1" x14ac:dyDescent="0.3">
      <c r="B61" s="132"/>
      <c r="C61" s="148" t="s">
        <v>2405</v>
      </c>
    </row>
    <row r="62" spans="2:3" s="121" customFormat="1" ht="18.75" thickBot="1" x14ac:dyDescent="0.3">
      <c r="B62" s="132"/>
      <c r="C62" s="148" t="s">
        <v>2405</v>
      </c>
    </row>
    <row r="63" spans="2:3" s="121" customFormat="1" ht="18.75" thickBot="1" x14ac:dyDescent="0.3">
      <c r="B63" s="132"/>
      <c r="C63" s="148" t="s">
        <v>2405</v>
      </c>
    </row>
    <row r="64" spans="2:3" s="121" customFormat="1" ht="18.75" thickBot="1" x14ac:dyDescent="0.3">
      <c r="B64" s="132"/>
      <c r="C64" s="148" t="s">
        <v>2405</v>
      </c>
    </row>
    <row r="65" spans="2:3" s="121" customFormat="1" ht="18.75" thickBot="1" x14ac:dyDescent="0.3">
      <c r="B65" s="132"/>
      <c r="C65" s="148" t="s">
        <v>2405</v>
      </c>
    </row>
    <row r="66" spans="2:3" s="121" customFormat="1" ht="18.75" thickBot="1" x14ac:dyDescent="0.3">
      <c r="B66" s="132"/>
      <c r="C66" s="148" t="s">
        <v>2405</v>
      </c>
    </row>
    <row r="67" spans="2:3" s="121" customFormat="1" ht="18" x14ac:dyDescent="0.25">
      <c r="B67" s="132"/>
      <c r="C67" s="148" t="s">
        <v>2405</v>
      </c>
    </row>
  </sheetData>
  <conditionalFormatting sqref="B61:B67">
    <cfRule type="duplicateValues" dxfId="201" priority="92"/>
  </conditionalFormatting>
  <conditionalFormatting sqref="B61:B67">
    <cfRule type="duplicateValues" dxfId="200" priority="91"/>
  </conditionalFormatting>
  <conditionalFormatting sqref="B57:B60">
    <cfRule type="duplicateValues" dxfId="199" priority="89"/>
  </conditionalFormatting>
  <conditionalFormatting sqref="B57:B60">
    <cfRule type="duplicateValues" dxfId="198" priority="90"/>
  </conditionalFormatting>
  <conditionalFormatting sqref="B40:B56">
    <cfRule type="duplicateValues" dxfId="197" priority="88"/>
  </conditionalFormatting>
  <conditionalFormatting sqref="B39">
    <cfRule type="duplicateValues" dxfId="196" priority="87"/>
  </conditionalFormatting>
  <conditionalFormatting sqref="B20:B38">
    <cfRule type="duplicateValues" dxfId="195" priority="81"/>
  </conditionalFormatting>
  <conditionalFormatting sqref="B20:B38">
    <cfRule type="duplicateValues" dxfId="194" priority="82"/>
    <cfRule type="duplicateValues" dxfId="193" priority="83"/>
  </conditionalFormatting>
  <conditionalFormatting sqref="B20:B38">
    <cfRule type="duplicateValues" dxfId="192" priority="84"/>
  </conditionalFormatting>
  <conditionalFormatting sqref="B20:B38">
    <cfRule type="duplicateValues" dxfId="191" priority="80"/>
  </conditionalFormatting>
  <conditionalFormatting sqref="B20:B38">
    <cfRule type="duplicateValues" dxfId="190" priority="85"/>
  </conditionalFormatting>
  <conditionalFormatting sqref="B20:B38">
    <cfRule type="duplicateValues" dxfId="189" priority="86"/>
  </conditionalFormatting>
  <conditionalFormatting sqref="B17:B19">
    <cfRule type="duplicateValues" dxfId="188" priority="74"/>
  </conditionalFormatting>
  <conditionalFormatting sqref="B17:B19">
    <cfRule type="duplicateValues" dxfId="187" priority="75"/>
    <cfRule type="duplicateValues" dxfId="186" priority="76"/>
  </conditionalFormatting>
  <conditionalFormatting sqref="B17:B19">
    <cfRule type="duplicateValues" dxfId="185" priority="77"/>
  </conditionalFormatting>
  <conditionalFormatting sqref="B17:B19">
    <cfRule type="duplicateValues" dxfId="184" priority="73"/>
  </conditionalFormatting>
  <conditionalFormatting sqref="B17:B19">
    <cfRule type="duplicateValues" dxfId="183" priority="78"/>
  </conditionalFormatting>
  <conditionalFormatting sqref="B17:B19">
    <cfRule type="duplicateValues" dxfId="182" priority="79"/>
  </conditionalFormatting>
  <conditionalFormatting sqref="B16">
    <cfRule type="duplicateValues" dxfId="181" priority="71"/>
  </conditionalFormatting>
  <conditionalFormatting sqref="B16">
    <cfRule type="duplicateValues" dxfId="180" priority="72"/>
  </conditionalFormatting>
  <conditionalFormatting sqref="B10:B11">
    <cfRule type="duplicateValues" dxfId="179" priority="62"/>
  </conditionalFormatting>
  <conditionalFormatting sqref="B10:B11">
    <cfRule type="duplicateValues" dxfId="178" priority="59"/>
    <cfRule type="duplicateValues" dxfId="177" priority="60"/>
    <cfRule type="duplicateValues" dxfId="176" priority="61"/>
  </conditionalFormatting>
  <conditionalFormatting sqref="B12:B13">
    <cfRule type="duplicateValues" dxfId="175" priority="58"/>
  </conditionalFormatting>
  <conditionalFormatting sqref="B12:B13">
    <cfRule type="duplicateValues" dxfId="174" priority="55"/>
    <cfRule type="duplicateValues" dxfId="173" priority="56"/>
    <cfRule type="duplicateValues" dxfId="172" priority="57"/>
  </conditionalFormatting>
  <conditionalFormatting sqref="B10:B15">
    <cfRule type="duplicateValues" dxfId="171" priority="54"/>
  </conditionalFormatting>
  <conditionalFormatting sqref="B14:B15">
    <cfRule type="duplicateValues" dxfId="170" priority="51"/>
    <cfRule type="duplicateValues" dxfId="169" priority="52"/>
    <cfRule type="duplicateValues" dxfId="168" priority="53"/>
  </conditionalFormatting>
  <conditionalFormatting sqref="B14:B15">
    <cfRule type="duplicateValues" dxfId="167" priority="50"/>
  </conditionalFormatting>
  <conditionalFormatting sqref="B14:B15">
    <cfRule type="duplicateValues" dxfId="166" priority="49"/>
  </conditionalFormatting>
  <conditionalFormatting sqref="B14:B15">
    <cfRule type="duplicateValues" dxfId="165" priority="46"/>
    <cfRule type="duplicateValues" dxfId="164" priority="47"/>
    <cfRule type="duplicateValues" dxfId="163" priority="48"/>
  </conditionalFormatting>
  <conditionalFormatting sqref="B14:B15">
    <cfRule type="duplicateValues" dxfId="162" priority="45"/>
  </conditionalFormatting>
  <conditionalFormatting sqref="B10:B15">
    <cfRule type="duplicateValues" dxfId="161" priority="42"/>
    <cfRule type="duplicateValues" dxfId="160" priority="43"/>
    <cfRule type="duplicateValues" dxfId="159" priority="44"/>
  </conditionalFormatting>
  <conditionalFormatting sqref="B10:B15">
    <cfRule type="duplicateValues" dxfId="158" priority="41"/>
  </conditionalFormatting>
  <conditionalFormatting sqref="B10:B11">
    <cfRule type="duplicateValues" dxfId="157" priority="38"/>
    <cfRule type="duplicateValues" dxfId="156" priority="39"/>
    <cfRule type="duplicateValues" dxfId="155" priority="40"/>
  </conditionalFormatting>
  <conditionalFormatting sqref="B10:B11">
    <cfRule type="duplicateValues" dxfId="154" priority="37"/>
  </conditionalFormatting>
  <conditionalFormatting sqref="B10:B11">
    <cfRule type="duplicateValues" dxfId="153" priority="36"/>
  </conditionalFormatting>
  <conditionalFormatting sqref="B10:B11">
    <cfRule type="duplicateValues" dxfId="152" priority="33"/>
    <cfRule type="duplicateValues" dxfId="151" priority="34"/>
    <cfRule type="duplicateValues" dxfId="150" priority="35"/>
  </conditionalFormatting>
  <conditionalFormatting sqref="B9">
    <cfRule type="duplicateValues" dxfId="149" priority="32"/>
  </conditionalFormatting>
  <conditionalFormatting sqref="B9">
    <cfRule type="duplicateValues" dxfId="148" priority="29"/>
    <cfRule type="duplicateValues" dxfId="147" priority="30"/>
    <cfRule type="duplicateValues" dxfId="146" priority="31"/>
  </conditionalFormatting>
  <conditionalFormatting sqref="B9">
    <cfRule type="duplicateValues" dxfId="145" priority="28"/>
  </conditionalFormatting>
  <conditionalFormatting sqref="B9">
    <cfRule type="duplicateValues" dxfId="144" priority="27"/>
  </conditionalFormatting>
  <conditionalFormatting sqref="B9">
    <cfRule type="duplicateValues" dxfId="143" priority="24"/>
    <cfRule type="duplicateValues" dxfId="142" priority="25"/>
    <cfRule type="duplicateValues" dxfId="141" priority="26"/>
  </conditionalFormatting>
  <conditionalFormatting sqref="B9">
    <cfRule type="duplicateValues" dxfId="140" priority="23"/>
  </conditionalFormatting>
  <conditionalFormatting sqref="B9">
    <cfRule type="duplicateValues" dxfId="139" priority="20"/>
    <cfRule type="duplicateValues" dxfId="138" priority="21"/>
    <cfRule type="duplicateValues" dxfId="137" priority="22"/>
  </conditionalFormatting>
  <conditionalFormatting sqref="B9">
    <cfRule type="duplicateValues" dxfId="136" priority="19"/>
  </conditionalFormatting>
  <conditionalFormatting sqref="B1:B8">
    <cfRule type="duplicateValues" dxfId="135" priority="9"/>
  </conditionalFormatting>
  <conditionalFormatting sqref="B1:B8">
    <cfRule type="duplicateValues" dxfId="134" priority="6"/>
    <cfRule type="duplicateValues" dxfId="133" priority="7"/>
    <cfRule type="duplicateValues" dxfId="132" priority="8"/>
  </conditionalFormatting>
  <conditionalFormatting sqref="B1:B8">
    <cfRule type="duplicateValues" dxfId="131" priority="5"/>
  </conditionalFormatting>
  <conditionalFormatting sqref="B1:B8">
    <cfRule type="duplicateValues" dxfId="130" priority="2"/>
    <cfRule type="duplicateValues" dxfId="129" priority="3"/>
    <cfRule type="duplicateValues" dxfId="128" priority="4"/>
  </conditionalFormatting>
  <conditionalFormatting sqref="B1:B8">
    <cfRule type="duplicateValues" dxfId="12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5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6" priority="20"/>
  </conditionalFormatting>
  <conditionalFormatting sqref="A830">
    <cfRule type="duplicateValues" dxfId="125" priority="19"/>
  </conditionalFormatting>
  <conditionalFormatting sqref="A831">
    <cfRule type="duplicateValues" dxfId="124" priority="18"/>
  </conditionalFormatting>
  <conditionalFormatting sqref="A832">
    <cfRule type="duplicateValues" dxfId="123" priority="17"/>
  </conditionalFormatting>
  <conditionalFormatting sqref="A833">
    <cfRule type="duplicateValues" dxfId="122" priority="16"/>
  </conditionalFormatting>
  <conditionalFormatting sqref="A844:A1048576 A1:A833">
    <cfRule type="duplicateValues" dxfId="121" priority="15"/>
  </conditionalFormatting>
  <conditionalFormatting sqref="A834:A840">
    <cfRule type="duplicateValues" dxfId="120" priority="14"/>
  </conditionalFormatting>
  <conditionalFormatting sqref="A834:A840">
    <cfRule type="duplicateValues" dxfId="119" priority="13"/>
  </conditionalFormatting>
  <conditionalFormatting sqref="A844:A1048576 A1:A840">
    <cfRule type="duplicateValues" dxfId="118" priority="12"/>
  </conditionalFormatting>
  <conditionalFormatting sqref="A841">
    <cfRule type="duplicateValues" dxfId="117" priority="11"/>
  </conditionalFormatting>
  <conditionalFormatting sqref="A841">
    <cfRule type="duplicateValues" dxfId="116" priority="10"/>
  </conditionalFormatting>
  <conditionalFormatting sqref="A841">
    <cfRule type="duplicateValues" dxfId="115" priority="9"/>
  </conditionalFormatting>
  <conditionalFormatting sqref="A842">
    <cfRule type="duplicateValues" dxfId="114" priority="8"/>
  </conditionalFormatting>
  <conditionalFormatting sqref="A842">
    <cfRule type="duplicateValues" dxfId="113" priority="7"/>
  </conditionalFormatting>
  <conditionalFormatting sqref="A842">
    <cfRule type="duplicateValues" dxfId="112" priority="6"/>
  </conditionalFormatting>
  <conditionalFormatting sqref="A1:A842 A844:A1048576">
    <cfRule type="duplicateValues" dxfId="111" priority="5"/>
  </conditionalFormatting>
  <conditionalFormatting sqref="A843">
    <cfRule type="duplicateValues" dxfId="110" priority="4"/>
  </conditionalFormatting>
  <conditionalFormatting sqref="A843">
    <cfRule type="duplicateValues" dxfId="109" priority="3"/>
  </conditionalFormatting>
  <conditionalFormatting sqref="A843">
    <cfRule type="duplicateValues" dxfId="108" priority="2"/>
  </conditionalFormatting>
  <conditionalFormatting sqref="A843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2021-09-05T12:45:07Z</dcterms:modified>
</cp:coreProperties>
</file>