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6\"/>
    </mc:Choice>
  </mc:AlternateContent>
  <bookViews>
    <workbookView xWindow="0" yWindow="0" windowWidth="21570" windowHeight="808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REPORTE!$A$4:$Q$80</definedName>
    <definedName name="_xlnm._FilterDatabase" localSheetId="8" hidden="1">'Sin Efectivo'!$A$55:$E$69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8" i="1" l="1"/>
  <c r="A117" i="1"/>
  <c r="A116" i="1"/>
  <c r="A115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 l="1"/>
  <c r="A112" i="1"/>
  <c r="A111" i="1"/>
  <c r="A110" i="1"/>
  <c r="A109" i="1"/>
  <c r="A10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16" i="16" l="1"/>
  <c r="A16" i="16"/>
  <c r="B77" i="16"/>
  <c r="B64" i="16"/>
  <c r="A67" i="16" s="1"/>
  <c r="B49" i="16"/>
  <c r="B3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5" i="16"/>
  <c r="A15" i="16"/>
  <c r="B11" i="16"/>
  <c r="C10" i="16"/>
  <c r="A10" i="16"/>
  <c r="C9" i="16"/>
  <c r="A9" i="16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79" i="1"/>
  <c r="A78" i="1"/>
  <c r="A77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I57" i="1" l="1"/>
  <c r="J57" i="1"/>
  <c r="K57" i="1"/>
  <c r="I56" i="1"/>
  <c r="J56" i="1"/>
  <c r="K56" i="1"/>
  <c r="I55" i="1"/>
  <c r="J55" i="1"/>
  <c r="K55" i="1"/>
  <c r="I54" i="1"/>
  <c r="J54" i="1"/>
  <c r="K54" i="1"/>
  <c r="I53" i="1"/>
  <c r="J53" i="1"/>
  <c r="K53" i="1"/>
  <c r="H57" i="1"/>
  <c r="H56" i="1"/>
  <c r="H55" i="1"/>
  <c r="H54" i="1"/>
  <c r="H53" i="1"/>
  <c r="G57" i="1"/>
  <c r="G56" i="1"/>
  <c r="G55" i="1"/>
  <c r="G54" i="1"/>
  <c r="G53" i="1"/>
  <c r="F57" i="1"/>
  <c r="F56" i="1"/>
  <c r="F55" i="1"/>
  <c r="F54" i="1"/>
  <c r="F53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2" i="1"/>
  <c r="A51" i="1"/>
  <c r="A50" i="1"/>
  <c r="A49" i="1"/>
  <c r="A48" i="1"/>
  <c r="A47" i="1" l="1"/>
  <c r="A46" i="1"/>
  <c r="A45" i="1"/>
  <c r="A44" i="1"/>
  <c r="A43" i="1"/>
  <c r="A42" i="1"/>
  <c r="A41" i="1"/>
  <c r="A40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25" i="1"/>
  <c r="F25" i="1"/>
  <c r="G25" i="1"/>
  <c r="H25" i="1"/>
  <c r="I25" i="1"/>
  <c r="J25" i="1"/>
  <c r="K25" i="1"/>
  <c r="A76" i="1" l="1"/>
  <c r="A39" i="1"/>
  <c r="A38" i="1"/>
  <c r="A37" i="1"/>
  <c r="A36" i="1"/>
  <c r="A35" i="1"/>
  <c r="F76" i="1"/>
  <c r="G76" i="1"/>
  <c r="H76" i="1"/>
  <c r="I76" i="1"/>
  <c r="J76" i="1"/>
  <c r="K76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E1" i="32"/>
  <c r="K34" i="1" l="1"/>
  <c r="K33" i="1"/>
  <c r="K32" i="1"/>
  <c r="K31" i="1"/>
  <c r="K30" i="1"/>
  <c r="K29" i="1"/>
  <c r="J34" i="1"/>
  <c r="J33" i="1"/>
  <c r="J32" i="1"/>
  <c r="J31" i="1"/>
  <c r="J30" i="1"/>
  <c r="J29" i="1"/>
  <c r="I34" i="1"/>
  <c r="I33" i="1"/>
  <c r="I32" i="1"/>
  <c r="I31" i="1"/>
  <c r="I30" i="1"/>
  <c r="I29" i="1"/>
  <c r="H34" i="1"/>
  <c r="H33" i="1"/>
  <c r="H32" i="1"/>
  <c r="H31" i="1"/>
  <c r="H30" i="1"/>
  <c r="H29" i="1"/>
  <c r="G34" i="1"/>
  <c r="G33" i="1"/>
  <c r="G32" i="1"/>
  <c r="G31" i="1"/>
  <c r="G30" i="1"/>
  <c r="G29" i="1"/>
  <c r="F34" i="1"/>
  <c r="F33" i="1"/>
  <c r="F32" i="1"/>
  <c r="F31" i="1"/>
  <c r="F30" i="1"/>
  <c r="F29" i="1"/>
  <c r="A34" i="1"/>
  <c r="A33" i="1"/>
  <c r="A32" i="1"/>
  <c r="A31" i="1"/>
  <c r="A30" i="1"/>
  <c r="A29" i="1"/>
  <c r="H1" i="16" l="1"/>
  <c r="A28" i="1"/>
  <c r="A27" i="1"/>
  <c r="A26" i="1"/>
  <c r="F28" i="1"/>
  <c r="F27" i="1"/>
  <c r="F26" i="1"/>
  <c r="J28" i="1"/>
  <c r="J27" i="1"/>
  <c r="J26" i="1"/>
  <c r="K28" i="1"/>
  <c r="K27" i="1"/>
  <c r="K26" i="1"/>
  <c r="I28" i="1"/>
  <c r="I27" i="1"/>
  <c r="I26" i="1"/>
  <c r="H28" i="1"/>
  <c r="H27" i="1"/>
  <c r="H26" i="1"/>
  <c r="G28" i="1"/>
  <c r="G27" i="1"/>
  <c r="G26" i="1"/>
  <c r="F24" i="1" l="1"/>
  <c r="G24" i="1"/>
  <c r="H24" i="1"/>
  <c r="I24" i="1"/>
  <c r="J24" i="1"/>
  <c r="K24" i="1"/>
  <c r="A24" i="1"/>
  <c r="A23" i="1" l="1"/>
  <c r="A119" i="1"/>
  <c r="F23" i="1"/>
  <c r="G23" i="1"/>
  <c r="H23" i="1"/>
  <c r="I23" i="1"/>
  <c r="J23" i="1"/>
  <c r="K23" i="1"/>
  <c r="F119" i="1"/>
  <c r="G119" i="1"/>
  <c r="H119" i="1"/>
  <c r="I119" i="1"/>
  <c r="J119" i="1"/>
  <c r="K119" i="1"/>
  <c r="A22" i="1" l="1"/>
  <c r="A21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A18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7" i="1" l="1"/>
  <c r="A6" i="1"/>
  <c r="I2" i="16" l="1"/>
  <c r="A8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<sst xmlns="http://schemas.openxmlformats.org/spreadsheetml/2006/main" count="13932" uniqueCount="2640">
  <si>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</si>
  <si>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</si>
  <si>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</si>
  <si>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</si>
  <si>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</si>
  <si>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</si>
  <si>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</si>
  <si>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</si>
  <si>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</si>
  <si>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</si>
  <si>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</si>
  <si>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</si>
  <si>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</si>
  <si>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</si>
  <si>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</si>
  <si>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</si>
  <si>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</si>
  <si>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</si>
  <si>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</si>
  <si>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</si>
  <si>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</si>
  <si>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</si>
  <si>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</si>
  <si>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</si>
  <si>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</si>
  <si>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</si>
  <si>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</si>
  <si>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</si>
  <si>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</si>
  <si>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</si>
  <si>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</si>
  <si>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</si>
  <si>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</si>
  <si>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</si>
  <si>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</si>
  <si>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</si>
  <si>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</si>
  <si>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</si>
  <si>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</si>
  <si>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</si>
  <si>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</si>
  <si>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</si>
  <si>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</si>
  <si>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</si>
  <si>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</si>
  <si>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</si>
  <si>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</si>
  <si>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</si>
  <si>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</si>
  <si>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</si>
  <si>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</si>
  <si>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</si>
  <si>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</si>
  <si>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</si>
  <si>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</si>
  <si>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</si>
  <si>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</si>
  <si>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</si>
  <si>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</si>
  <si>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</si>
  <si>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</si>
  <si>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</si>
  <si>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</si>
  <si>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</si>
  <si>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</si>
  <si>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</si>
  <si>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</si>
  <si>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</si>
  <si>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</si>
  <si>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</si>
  <si>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</si>
  <si>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</si>
  <si>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</si>
  <si>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</si>
  <si>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</si>
  <si>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</si>
  <si>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</si>
  <si>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</si>
  <si>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</si>
  <si>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</si>
  <si>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</si>
  <si>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</si>
  <si>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</si>
  <si>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</si>
  <si>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</si>
  <si>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</si>
  <si>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</si>
  <si>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</si>
  <si>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</si>
  <si>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</si>
  <si>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</si>
  <si>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</si>
  <si>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</si>
  <si>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</si>
  <si>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</si>
  <si>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</si>
  <si>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</si>
  <si>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</si>
  <si>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</si>
  <si>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</si>
  <si>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</si>
  <si>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</si>
  <si>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</si>
  <si>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</si>
  <si>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</si>
  <si>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</si>
  <si>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</si>
  <si>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</si>
  <si>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</si>
  <si>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</si>
  <si>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</si>
  <si>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</si>
  <si>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</si>
  <si>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</si>
  <si>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</si>
  <si>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</si>
  <si>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</si>
  <si>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</si>
  <si>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</si>
  <si>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</si>
  <si>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</si>
  <si>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</si>
  <si>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</si>
  <si>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</si>
  <si>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</si>
  <si>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</si>
  <si>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</si>
  <si>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</si>
  <si>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</si>
  <si>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</si>
  <si>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</si>
  <si>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</si>
  <si>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</si>
  <si>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</si>
  <si>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</si>
  <si>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</si>
  <si>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</si>
  <si>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</si>
  <si>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</si>
  <si>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</si>
  <si>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</si>
  <si>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</si>
  <si>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</si>
  <si>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</si>
  <si>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</si>
  <si>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</si>
  <si>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</si>
  <si>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</si>
  <si>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</si>
  <si>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</si>
  <si>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</si>
  <si>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</si>
  <si>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</si>
  <si>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</si>
  <si>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</si>
  <si>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</si>
  <si>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</si>
  <si>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</si>
  <si>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</si>
  <si>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</si>
  <si>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</si>
  <si>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</si>
  <si>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</si>
  <si>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</si>
  <si>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</si>
  <si>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</si>
  <si>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</si>
  <si>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</si>
  <si>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</si>
  <si>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</si>
  <si>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</si>
  <si>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</si>
  <si>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</si>
  <si>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</si>
  <si>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</si>
  <si>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</si>
  <si>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</si>
  <si>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</si>
  <si>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</si>
  <si>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</si>
  <si>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</si>
  <si>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</si>
  <si>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</si>
  <si>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</si>
  <si>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</si>
  <si>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</si>
  <si>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</si>
  <si>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</si>
  <si>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</si>
  <si>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</si>
  <si>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</si>
  <si>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</si>
  <si>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</si>
  <si>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</si>
  <si>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</si>
  <si>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</si>
  <si>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</si>
  <si>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</si>
  <si>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</si>
  <si>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</si>
  <si>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</si>
  <si>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</si>
  <si>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</si>
  <si>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</si>
  <si>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</si>
  <si>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</si>
  <si>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</si>
  <si>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</si>
  <si>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</si>
  <si>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</si>
  <si>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</si>
  <si>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</si>
  <si>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</si>
  <si>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</si>
  <si>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</si>
  <si>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</si>
  <si>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</si>
  <si>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</si>
  <si>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</si>
  <si>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</si>
  <si>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</si>
  <si>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</si>
  <si>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</si>
  <si>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</si>
  <si>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</si>
  <si>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</si>
  <si>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</si>
  <si>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</si>
  <si>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</si>
  <si>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</si>
  <si>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</si>
  <si>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</si>
  <si>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</si>
  <si>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</si>
  <si>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</si>
  <si>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</si>
  <si>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</si>
  <si>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</si>
  <si>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</si>
  <si>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</si>
  <si>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</si>
  <si>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</si>
  <si>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</si>
  <si>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</si>
  <si>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</si>
  <si>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</si>
  <si>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</si>
  <si>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</si>
  <si>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</si>
  <si>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</si>
  <si>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</si>
  <si>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</si>
  <si>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</si>
  <si>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</si>
  <si>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</si>
  <si>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</si>
  <si>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</si>
  <si>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</si>
  <si>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</si>
  <si>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</si>
  <si>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</si>
  <si>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</si>
  <si>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</si>
  <si>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</si>
  <si>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</si>
  <si>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</si>
  <si>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</si>
  <si>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</si>
  <si>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</si>
  <si>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</si>
  <si>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</si>
  <si>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</si>
  <si>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</si>
  <si>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</si>
  <si>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</si>
  <si>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</si>
  <si>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</si>
  <si>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</si>
  <si>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</si>
  <si>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</si>
  <si>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</si>
  <si>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</si>
  <si>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</si>
  <si>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</si>
  <si>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</si>
  <si>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</si>
  <si>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</si>
  <si>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</si>
  <si>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</si>
  <si>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</si>
  <si>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</si>
  <si>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</si>
  <si>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</si>
  <si>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</si>
  <si>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</si>
  <si>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</si>
  <si>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</si>
  <si>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</si>
  <si>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</si>
  <si>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</si>
  <si>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</si>
  <si>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</si>
  <si>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</si>
  <si>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</si>
  <si>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</si>
  <si>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</si>
  <si>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</si>
  <si>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</si>
  <si>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</si>
  <si>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</si>
  <si>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</si>
  <si>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</si>
  <si>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</si>
  <si>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</si>
  <si>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</si>
  <si>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</si>
  <si>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</si>
  <si>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</si>
  <si>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</si>
  <si>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</si>
  <si>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</si>
  <si>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</si>
  <si>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</si>
  <si>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</si>
  <si>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</si>
  <si>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</si>
  <si>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</si>
  <si>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</si>
  <si>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</si>
  <si>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</si>
  <si>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</si>
  <si>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</si>
  <si>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</si>
  <si>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</si>
  <si>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</si>
  <si>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</si>
  <si>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</si>
  <si>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</si>
  <si>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</si>
  <si>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</si>
  <si>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</si>
  <si>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</si>
  <si>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</si>
  <si>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</si>
  <si>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</si>
  <si>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</si>
  <si>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</si>
  <si>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</si>
  <si>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</si>
  <si>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</si>
  <si>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</si>
  <si>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</si>
  <si>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</si>
  <si>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</si>
  <si>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</si>
  <si>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</si>
  <si>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</si>
  <si>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</si>
  <si>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</si>
  <si>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</si>
  <si>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</si>
  <si>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</si>
  <si>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</si>
  <si>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</si>
  <si>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</si>
  <si>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</si>
  <si>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</si>
  <si>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</si>
  <si>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</si>
  <si>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</si>
  <si>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</si>
  <si>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</si>
  <si>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</si>
  <si>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</si>
  <si>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</si>
  <si>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</si>
  <si>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</si>
  <si>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</si>
  <si>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</si>
  <si>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</si>
  <si>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</si>
  <si>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</si>
  <si>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</si>
  <si>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</si>
  <si>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</si>
  <si>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</si>
  <si>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</si>
  <si>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</si>
  <si>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</si>
  <si>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</si>
  <si>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</si>
  <si>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</si>
  <si>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</si>
  <si>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</si>
  <si>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</si>
  <si>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</si>
  <si>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</si>
  <si>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</si>
  <si>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</si>
  <si>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</si>
  <si>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</si>
  <si>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</si>
  <si>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</si>
  <si>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</si>
  <si>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</si>
  <si>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</si>
  <si>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</si>
  <si>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</si>
  <si>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</si>
  <si>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</si>
  <si>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</si>
  <si>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</si>
  <si>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</si>
  <si>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</si>
  <si>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</si>
  <si>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</si>
  <si>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</si>
  <si>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</si>
  <si>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</si>
  <si>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</si>
  <si>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</si>
  <si>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</si>
  <si>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</si>
  <si>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</si>
  <si>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</si>
  <si>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</si>
  <si>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</si>
  <si>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</si>
  <si>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</si>
  <si>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</si>
  <si>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</si>
  <si>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</si>
  <si>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</si>
  <si>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</si>
  <si>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</si>
  <si>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</si>
  <si>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</si>
  <si>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</si>
  <si>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</si>
  <si>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</si>
  <si>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</si>
  <si>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</si>
  <si>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</si>
  <si>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</si>
  <si>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</si>
  <si>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</si>
  <si>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</si>
  <si>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</si>
  <si>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</si>
  <si>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</si>
  <si>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</si>
  <si>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</si>
  <si>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</si>
  <si>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</si>
  <si>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</si>
  <si>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</si>
  <si>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</si>
  <si>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</si>
  <si>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</si>
  <si>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</si>
  <si>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</si>
  <si>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</si>
  <si>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</si>
  <si>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</si>
  <si>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</si>
  <si>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</si>
  <si>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</si>
  <si>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</si>
  <si>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</si>
  <si>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</si>
  <si>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</si>
  <si>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</si>
  <si>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</si>
  <si>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</si>
  <si>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</si>
  <si>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</si>
  <si>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</si>
  <si>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</si>
  <si>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</si>
  <si>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</si>
  <si>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</si>
  <si>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</si>
  <si>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</si>
  <si>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</si>
  <si>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</si>
  <si>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</si>
  <si>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</si>
  <si>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</si>
  <si>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</si>
  <si>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</si>
  <si>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</si>
  <si>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</si>
  <si>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</si>
  <si>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</si>
  <si>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</si>
  <si>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</si>
  <si>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</si>
  <si>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</si>
  <si>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</si>
  <si>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</si>
  <si>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</si>
  <si>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</si>
  <si>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</si>
  <si>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</si>
  <si>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</si>
  <si>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</si>
  <si>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</si>
  <si>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</si>
  <si>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</si>
  <si>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</si>
  <si>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</si>
  <si>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</si>
  <si>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</si>
  <si>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</si>
  <si>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</si>
  <si>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</si>
  <si>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</si>
  <si>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</si>
  <si>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</si>
  <si>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</si>
  <si>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</si>
  <si>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</si>
  <si>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</si>
  <si>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</si>
  <si>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</si>
  <si>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</si>
  <si>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</si>
  <si>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</si>
  <si>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</si>
  <si>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</si>
  <si>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</si>
  <si>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</si>
  <si>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</si>
  <si>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</si>
  <si>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</si>
  <si>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</si>
  <si>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</si>
  <si>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</si>
  <si>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</si>
  <si>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</si>
  <si>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</si>
  <si>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</si>
  <si>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</si>
  <si>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</si>
  <si>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</si>
  <si>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</si>
  <si>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</si>
  <si>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</si>
  <si>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</si>
  <si>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</si>
  <si>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</si>
  <si>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</si>
  <si>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</si>
  <si>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</si>
  <si>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</si>
  <si>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</si>
  <si>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</si>
  <si>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</si>
  <si>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</si>
  <si>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</si>
  <si>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</si>
  <si>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</si>
  <si>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</si>
  <si>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</si>
  <si>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</si>
  <si>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</si>
  <si>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</si>
  <si>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</si>
  <si>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</si>
  <si>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</si>
  <si>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</si>
  <si>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</si>
  <si>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</si>
  <si>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</si>
  <si>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</si>
  <si>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</si>
  <si>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</si>
  <si>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</si>
  <si>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</si>
  <si>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</si>
  <si>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</si>
  <si>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</si>
  <si>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</si>
  <si>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</si>
  <si>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</si>
  <si>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</si>
  <si>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</si>
  <si>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</si>
  <si>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</si>
  <si>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</si>
  <si>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</si>
  <si>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</si>
  <si>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</si>
  <si>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</si>
  <si>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</si>
  <si>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</si>
  <si>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</si>
  <si>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</si>
  <si>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</si>
  <si>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</si>
  <si>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</si>
  <si>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</si>
  <si>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</si>
  <si>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</si>
  <si>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</si>
  <si>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</si>
  <si>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</si>
  <si>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</si>
  <si>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</si>
  <si>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</si>
  <si>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</si>
  <si>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</si>
  <si>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</si>
  <si>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</si>
  <si>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</si>
  <si>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</si>
  <si>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</si>
  <si>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</si>
  <si>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</si>
  <si>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</si>
  <si>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</si>
  <si>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</si>
  <si>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</si>
  <si>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</si>
  <si>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</si>
  <si>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</si>
  <si>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</si>
  <si>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</si>
  <si>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</si>
  <si>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</si>
  <si>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</si>
  <si>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</si>
  <si>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</si>
  <si>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</si>
  <si>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</si>
  <si>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</si>
  <si>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</si>
  <si>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</si>
  <si>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</si>
  <si>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</si>
  <si>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</si>
  <si>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</si>
  <si>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</si>
  <si>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</si>
  <si>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</si>
  <si>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</si>
  <si>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</si>
  <si>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</si>
  <si>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</si>
  <si>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</si>
  <si>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</si>
  <si>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</si>
  <si>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</si>
  <si>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</si>
  <si>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</si>
  <si>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</si>
  <si>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</si>
  <si>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</si>
  <si>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</si>
  <si>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</si>
  <si>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</si>
  <si>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</si>
  <si>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</si>
  <si>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</si>
  <si>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</si>
  <si>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</si>
  <si>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</si>
  <si>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</si>
  <si>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</si>
  <si>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</si>
  <si>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</si>
  <si>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</si>
  <si>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</si>
  <si>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</si>
  <si>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</si>
  <si>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</si>
  <si>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</si>
  <si>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</si>
  <si>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</si>
  <si>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</si>
  <si>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</si>
  <si>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</si>
  <si>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</si>
  <si>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</si>
  <si>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</si>
  <si>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</si>
  <si>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</si>
  <si>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</si>
  <si>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</si>
  <si>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</si>
  <si>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</si>
  <si>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</si>
  <si>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</si>
  <si>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</si>
  <si>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</si>
  <si>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</si>
  <si>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</si>
  <si>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</si>
  <si>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</si>
  <si>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</si>
  <si>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</si>
  <si>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</si>
  <si>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</si>
  <si>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</si>
  <si>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</si>
  <si>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</si>
  <si>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</si>
  <si>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</si>
  <si>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</si>
  <si>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</si>
  <si>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</si>
  <si>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</si>
  <si>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</si>
  <si>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</si>
  <si>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</si>
  <si>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</si>
  <si>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</si>
  <si>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</si>
  <si>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</si>
  <si>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</si>
  <si>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</si>
  <si>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</si>
  <si>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</si>
  <si>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</si>
  <si>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</si>
  <si>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</si>
  <si>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</si>
  <si>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</si>
  <si>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</si>
  <si>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</si>
  <si>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</si>
  <si>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</si>
  <si>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</si>
  <si>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</si>
  <si>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</si>
  <si>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</si>
  <si>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</si>
  <si>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</si>
  <si>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</si>
  <si>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</si>
  <si>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</si>
  <si>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</si>
  <si>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</si>
  <si>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</si>
  <si>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</si>
  <si>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</si>
  <si>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</si>
  <si>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</si>
  <si>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</si>
  <si>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</si>
  <si>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</si>
  <si>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</si>
  <si>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</si>
  <si>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</si>
  <si>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</si>
  <si>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</si>
  <si>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</si>
  <si>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</si>
  <si>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</si>
  <si>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</si>
  <si>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</si>
  <si>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</si>
  <si>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</si>
  <si>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</si>
  <si>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</si>
  <si>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</si>
  <si>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</si>
  <si>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</si>
  <si>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</si>
  <si>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</si>
  <si>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</si>
  <si>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</si>
  <si>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</si>
  <si>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</si>
  <si>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</si>
  <si>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</si>
  <si>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</si>
  <si>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</si>
  <si>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</si>
  <si>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</si>
  <si>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</si>
  <si>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</si>
  <si>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</si>
  <si>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</si>
  <si>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</si>
  <si>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</si>
  <si>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</si>
  <si>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</si>
  <si>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</si>
  <si>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</si>
  <si>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</si>
  <si>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</si>
  <si>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</si>
  <si>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</si>
  <si>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</si>
  <si>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</si>
  <si>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</si>
  <si>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</si>
  <si>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</si>
  <si>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</si>
  <si>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</si>
  <si>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</si>
  <si>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</si>
  <si>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</si>
  <si>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</si>
  <si>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</si>
  <si>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</si>
  <si>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</si>
  <si>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</si>
  <si>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</si>
  <si>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</si>
  <si>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</si>
  <si>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</si>
  <si>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</si>
  <si>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</si>
  <si>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</si>
  <si>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</si>
  <si>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</si>
  <si>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</si>
  <si>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</si>
  <si>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</si>
  <si>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</si>
  <si>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</si>
  <si>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</si>
  <si>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</si>
  <si>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</si>
  <si>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</si>
  <si>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</si>
  <si>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</si>
  <si>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</si>
  <si>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</si>
  <si>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</si>
  <si>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</si>
  <si>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</si>
  <si>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</si>
  <si>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</si>
  <si>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</si>
  <si>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</si>
  <si>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</si>
  <si>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</si>
  <si>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</si>
  <si>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</si>
  <si>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</si>
  <si>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</si>
  <si>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</si>
  <si>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</si>
  <si>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</si>
  <si>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</si>
  <si>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</si>
  <si>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</si>
  <si>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</si>
  <si>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</si>
  <si>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</si>
  <si>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</si>
  <si>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</si>
  <si>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</si>
  <si>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</si>
  <si>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</si>
  <si>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</si>
  <si>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</si>
  <si>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</si>
  <si>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</si>
  <si>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</si>
  <si>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</si>
  <si>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</si>
  <si>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</si>
  <si>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</si>
  <si>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</si>
  <si>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</si>
  <si>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</si>
  <si>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</si>
  <si>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</si>
  <si>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</si>
  <si>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</si>
  <si>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</si>
  <si>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</si>
  <si>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</si>
  <si>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</si>
  <si>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</si>
  <si>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</si>
  <si>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</si>
  <si>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</si>
  <si>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</si>
  <si>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</si>
  <si>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</si>
  <si>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</si>
  <si>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</si>
  <si>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</si>
  <si>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</si>
  <si>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</si>
  <si>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</si>
  <si>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</si>
  <si>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</si>
  <si>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</si>
  <si>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</si>
  <si>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</si>
  <si>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</si>
  <si>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</si>
  <si>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</si>
  <si>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</si>
  <si>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</si>
  <si>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</si>
  <si>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</si>
  <si>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</si>
  <si>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</si>
  <si>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</si>
  <si>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</si>
  <si>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</si>
  <si>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</si>
  <si>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</si>
  <si>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</si>
  <si>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</si>
  <si>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</si>
  <si>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</si>
  <si>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</si>
  <si>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</si>
  <si>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</si>
  <si>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</si>
  <si>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</si>
  <si>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</si>
  <si>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</si>
  <si>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</si>
  <si>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</si>
  <si>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</si>
  <si>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</si>
  <si>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</si>
  <si>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</si>
  <si>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</si>
  <si>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</si>
  <si>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</si>
  <si>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</si>
  <si>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</si>
  <si>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</si>
  <si>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</si>
  <si>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</si>
  <si>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</si>
  <si>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</si>
  <si>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</si>
  <si>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</si>
  <si>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</si>
  <si>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</si>
  <si>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</si>
  <si>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</si>
  <si>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</si>
  <si>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</si>
  <si>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</si>
  <si>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</si>
  <si>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</si>
  <si>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</si>
  <si>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</si>
  <si>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</si>
  <si>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</si>
  <si>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</si>
  <si>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</si>
  <si>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</si>
  <si>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</si>
  <si>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</si>
  <si>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</si>
  <si>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</si>
  <si>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</si>
  <si>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</si>
  <si>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</si>
  <si>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</si>
  <si>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</si>
  <si>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</si>
  <si>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</si>
  <si>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</si>
  <si>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</si>
  <si>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</si>
  <si>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</si>
  <si>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</si>
  <si>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</si>
  <si>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</si>
  <si>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</si>
  <si>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</si>
  <si>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</si>
  <si>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</si>
  <si>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</si>
  <si>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</si>
  <si>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</si>
  <si>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</si>
  <si>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</si>
  <si>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</si>
  <si>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</si>
  <si>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</si>
  <si>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</si>
  <si>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</si>
  <si>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</si>
  <si>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</si>
  <si>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</si>
  <si>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</si>
  <si>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</si>
  <si>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</si>
  <si>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</si>
  <si>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</si>
  <si>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</si>
  <si>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</si>
  <si>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</si>
  <si>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</si>
  <si>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</si>
  <si>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</si>
  <si>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</si>
  <si>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</si>
  <si>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</si>
  <si>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</si>
  <si>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</si>
  <si>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</si>
  <si>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</si>
  <si>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</si>
  <si>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</si>
  <si>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</si>
  <si>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</si>
  <si>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</si>
  <si>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</si>
  <si>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</si>
  <si>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</si>
  <si>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</si>
  <si>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</si>
  <si>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</si>
  <si>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</si>
  <si>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</si>
  <si>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</si>
  <si>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</si>
  <si>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</si>
  <si>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</si>
  <si>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</si>
  <si>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</si>
  <si>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</si>
  <si>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</si>
  <si>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</si>
  <si>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</si>
  <si>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</si>
  <si>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</si>
  <si>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</si>
  <si>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</si>
  <si>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</si>
  <si>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</si>
  <si>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</si>
  <si>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</si>
  <si>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</si>
  <si>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</si>
  <si>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</si>
  <si>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</si>
  <si>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</si>
  <si>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</si>
  <si>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</si>
  <si>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</si>
  <si>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</si>
  <si>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</si>
  <si>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</si>
  <si>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</si>
  <si>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</si>
  <si>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</si>
  <si>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</si>
  <si>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</si>
  <si>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</si>
  <si>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</si>
  <si>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</si>
  <si>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</si>
  <si>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</si>
  <si>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</si>
  <si>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</si>
  <si>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</si>
  <si>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</si>
  <si>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</si>
  <si>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</si>
  <si>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</si>
  <si>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</si>
  <si>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</si>
  <si>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</si>
  <si>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</si>
  <si>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</si>
  <si>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</si>
  <si>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</si>
  <si>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</si>
  <si>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</si>
  <si>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</si>
  <si>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</si>
  <si>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</si>
  <si>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</si>
  <si>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</si>
  <si>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</si>
  <si>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</si>
  <si>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</si>
  <si>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</si>
  <si>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</si>
  <si>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</si>
  <si>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</si>
  <si>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</si>
  <si>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</si>
  <si>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</si>
  <si>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</si>
  <si>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</si>
  <si>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</si>
  <si>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</si>
  <si>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</si>
  <si>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</si>
  <si>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</si>
  <si>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</si>
  <si>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</si>
  <si>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</si>
  <si>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</si>
  <si>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</si>
  <si>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</si>
  <si>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</si>
  <si>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</si>
  <si>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</si>
  <si>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</si>
  <si>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</si>
  <si>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</si>
  <si>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</si>
  <si>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</si>
  <si>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</si>
  <si>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</si>
  <si>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</si>
  <si>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</si>
  <si>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</si>
  <si>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</si>
  <si>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</si>
  <si>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</si>
  <si>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</si>
  <si>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</si>
  <si>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</si>
  <si>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</si>
  <si>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</si>
  <si>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</si>
  <si>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</si>
  <si>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</si>
  <si>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</si>
  <si>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</si>
  <si>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</si>
  <si>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</si>
  <si>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</si>
  <si>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</si>
  <si>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</si>
  <si>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</si>
  <si>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</si>
  <si>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</si>
  <si>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</si>
  <si>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</si>
  <si>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</si>
  <si>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</si>
  <si>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</si>
  <si>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</si>
  <si>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</si>
  <si>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</si>
  <si>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</si>
  <si>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</si>
  <si>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</si>
  <si>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</si>
  <si>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</si>
  <si>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</si>
  <si>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</si>
  <si>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</si>
  <si>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</si>
  <si>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</si>
  <si>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</si>
  <si>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</si>
  <si>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</si>
  <si>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</si>
  <si>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</si>
  <si>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</si>
  <si>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</si>
  <si>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</si>
  <si>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</si>
  <si>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</si>
  <si>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</si>
  <si>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</si>
  <si>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</si>
  <si>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</si>
  <si>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</si>
  <si>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</si>
  <si>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</si>
  <si>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</si>
  <si>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</si>
  <si>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</si>
  <si>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</si>
  <si>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</si>
  <si>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</si>
  <si>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</si>
  <si>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</si>
  <si>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</si>
  <si>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</si>
  <si>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</si>
  <si>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</si>
  <si>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</si>
  <si>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</si>
  <si>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</si>
  <si>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</si>
  <si>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</si>
  <si>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</si>
  <si>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</si>
  <si>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</si>
  <si>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</si>
  <si>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</si>
  <si>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</si>
  <si>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</si>
  <si>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</si>
  <si>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</si>
  <si>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</si>
  <si>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</si>
  <si>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</si>
  <si>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</si>
  <si>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</si>
  <si>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</si>
  <si>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</si>
  <si>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</si>
  <si>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</si>
  <si>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</si>
  <si>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</si>
  <si>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</si>
  <si>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</si>
  <si>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</si>
  <si>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</si>
  <si>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</si>
  <si>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</si>
  <si>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</si>
  <si>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</si>
  <si>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</si>
  <si>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</si>
  <si>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</si>
  <si>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</si>
  <si>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</si>
  <si>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</si>
  <si>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</si>
  <si>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</si>
  <si>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</si>
  <si>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</si>
  <si>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</si>
  <si>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</si>
  <si>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</si>
  <si>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</si>
  <si>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</si>
  <si>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</si>
  <si>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</si>
  <si>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</si>
  <si>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</si>
  <si>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</si>
  <si>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</si>
  <si>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</si>
  <si>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</si>
  <si>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</si>
  <si>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</si>
  <si>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</si>
  <si>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</si>
  <si>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</si>
  <si>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</si>
  <si>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</si>
  <si>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</si>
  <si>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</si>
  <si>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</si>
  <si>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</si>
  <si>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</si>
  <si>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</si>
  <si>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</si>
  <si>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</si>
  <si>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</si>
  <si>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</si>
  <si>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</si>
  <si>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</si>
  <si>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</si>
  <si>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</si>
  <si>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</si>
  <si>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</si>
  <si>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</si>
  <si>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</si>
  <si>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</si>
  <si>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</si>
  <si>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</si>
  <si>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</si>
  <si>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</si>
  <si>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</si>
  <si>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</si>
  <si>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</si>
  <si>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</si>
  <si>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</si>
  <si>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</si>
  <si>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</si>
  <si>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</si>
  <si>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</si>
  <si>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</si>
  <si>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</si>
  <si>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</si>
  <si>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</si>
  <si>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</si>
  <si>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</si>
  <si>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</si>
  <si>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</si>
  <si>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</si>
  <si>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</si>
  <si>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</si>
  <si>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</si>
  <si>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</si>
  <si>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</si>
  <si>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</si>
  <si>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</si>
  <si>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</si>
  <si>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</si>
  <si>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</si>
  <si>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</si>
  <si>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</si>
  <si>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</si>
  <si>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</si>
  <si>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</si>
  <si>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</si>
  <si>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</si>
  <si>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</si>
  <si>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</si>
  <si>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</si>
  <si>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</si>
  <si>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</si>
  <si>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</si>
  <si>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</si>
  <si>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</si>
  <si>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</si>
  <si>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</si>
  <si>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</si>
  <si>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</si>
  <si>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</si>
  <si>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</si>
  <si>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</si>
  <si>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</si>
  <si>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</si>
  <si>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</si>
  <si>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</si>
  <si>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</si>
  <si>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</si>
  <si>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</si>
  <si>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</si>
  <si>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</si>
  <si>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</si>
  <si>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</si>
  <si>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</si>
  <si>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</si>
  <si>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</si>
  <si>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</si>
  <si>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</si>
  <si>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</si>
  <si>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</si>
  <si>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</si>
  <si>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</si>
  <si>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</si>
  <si>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</si>
  <si>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</si>
  <si>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</si>
  <si>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</si>
  <si>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</si>
  <si>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</si>
  <si>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</si>
  <si>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</si>
  <si>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</si>
  <si>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</si>
  <si>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</si>
  <si>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</si>
  <si>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</si>
  <si>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</si>
  <si>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</si>
  <si>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</si>
  <si>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</si>
  <si>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</si>
  <si>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</si>
  <si>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</si>
  <si>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</si>
  <si>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</si>
  <si>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</si>
  <si>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</si>
  <si>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</si>
  <si>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</si>
  <si>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</si>
  <si>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</si>
  <si>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</si>
  <si>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</si>
  <si>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</si>
  <si>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</si>
  <si>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</si>
  <si>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</si>
  <si>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</si>
  <si>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</si>
  <si>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</si>
  <si>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</si>
  <si>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</si>
  <si>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</si>
  <si>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</si>
  <si>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</si>
  <si>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</si>
  <si>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</si>
  <si>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</si>
  <si>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</si>
  <si>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</si>
  <si>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</si>
  <si>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</si>
  <si>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</si>
  <si>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</si>
  <si>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</si>
  <si>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</si>
  <si>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</si>
  <si>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</si>
  <si>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</si>
  <si>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</si>
  <si>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</si>
  <si>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</si>
  <si>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</si>
  <si>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</si>
  <si>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</si>
  <si>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</si>
  <si>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</si>
  <si>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</si>
  <si>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</si>
  <si>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</si>
  <si>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</si>
  <si>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</si>
  <si>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</si>
  <si>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</si>
  <si>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</si>
  <si>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</si>
  <si>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</si>
  <si>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</si>
  <si>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</si>
  <si>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</si>
  <si>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</si>
  <si>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</si>
  <si>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</si>
  <si>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</si>
  <si>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</si>
  <si>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</si>
  <si>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</si>
  <si>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</si>
  <si>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</si>
  <si>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</si>
  <si>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</si>
  <si>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</si>
  <si>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</si>
  <si>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</si>
  <si>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</si>
  <si>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</si>
  <si>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</si>
  <si>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</si>
  <si>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</si>
  <si>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</si>
  <si>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</si>
  <si>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</si>
  <si>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</si>
  <si>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</si>
  <si>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</si>
  <si>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</si>
  <si>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</si>
  <si>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</si>
  <si>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</si>
  <si>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</si>
  <si>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</si>
  <si>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</si>
  <si>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</si>
  <si>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</si>
  <si>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</si>
  <si>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</si>
  <si>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</si>
  <si>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</si>
  <si>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</si>
  <si>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</si>
  <si>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</si>
  <si>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</si>
  <si>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</si>
  <si>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</si>
  <si>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</si>
  <si>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</si>
  <si>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</si>
  <si>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</si>
  <si>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</si>
  <si>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</si>
  <si>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</si>
  <si>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</si>
  <si>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</si>
  <si>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</si>
  <si>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</si>
  <si>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</si>
  <si>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</si>
  <si>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</si>
  <si>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</si>
  <si>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</si>
  <si>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</si>
  <si>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</si>
  <si>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</si>
  <si>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</si>
  <si>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</si>
  <si>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</si>
  <si>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</si>
  <si>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</si>
  <si>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</si>
  <si>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</si>
  <si>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</si>
  <si>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</si>
  <si>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</si>
  <si>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</si>
  <si>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</si>
  <si>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</si>
  <si>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</si>
  <si>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</si>
  <si>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</si>
  <si>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</si>
  <si>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</si>
  <si>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</si>
  <si>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</si>
  <si>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</si>
  <si>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</si>
  <si>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</si>
  <si>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</si>
  <si>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</si>
  <si>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</si>
  <si>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</si>
  <si>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</si>
  <si>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</si>
  <si>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</si>
  <si>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</si>
  <si>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</si>
  <si>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</si>
  <si>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</si>
  <si>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</si>
  <si>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</si>
  <si>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</si>
  <si>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</si>
  <si>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</si>
  <si>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</si>
  <si>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</si>
  <si>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</si>
  <si>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</si>
  <si>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</si>
  <si>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</si>
  <si>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</si>
  <si>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</si>
  <si>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</si>
  <si>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</si>
  <si>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</si>
  <si>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</si>
  <si>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</si>
  <si>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</si>
  <si>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</si>
  <si>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</si>
  <si>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</si>
  <si>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</si>
  <si>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</si>
  <si>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</si>
  <si>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</si>
  <si>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</si>
  <si>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</si>
  <si>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</si>
  <si>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</si>
  <si>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</si>
  <si>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</si>
  <si>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</si>
  <si>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</si>
  <si>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</si>
  <si>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</si>
  <si>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</si>
  <si>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</si>
  <si>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</si>
  <si>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</si>
  <si>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</si>
  <si>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</si>
  <si>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</si>
  <si>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</si>
  <si>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</si>
  <si>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</si>
  <si>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</si>
  <si>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</si>
  <si>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</si>
  <si>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</si>
  <si>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</si>
  <si>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</si>
  <si>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</si>
  <si>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</si>
  <si>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</si>
  <si>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</si>
  <si>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</si>
  <si>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</si>
  <si>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</si>
  <si>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</si>
  <si>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</si>
  <si>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</si>
  <si>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</si>
  <si>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</si>
  <si>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</si>
  <si>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</si>
  <si>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</si>
  <si>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</si>
  <si>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</si>
  <si>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</si>
  <si>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</si>
  <si>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</si>
  <si>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</si>
  <si>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</si>
  <si>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</si>
  <si>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</si>
  <si>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</si>
  <si>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</si>
  <si>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</si>
  <si>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</si>
  <si>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</si>
  <si>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</si>
  <si>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</si>
  <si>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</si>
  <si>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</si>
  <si>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</si>
  <si>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</si>
  <si>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</si>
  <si>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</si>
  <si>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</si>
  <si>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</si>
  <si>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</si>
  <si>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</si>
  <si>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</si>
  <si>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</si>
  <si>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</si>
  <si>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</si>
  <si>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</si>
  <si>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</si>
  <si>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</si>
  <si>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</si>
  <si>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</si>
  <si>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</si>
  <si>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</si>
  <si>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</si>
  <si>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</si>
  <si>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</si>
  <si>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</si>
  <si>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</si>
  <si>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</si>
  <si>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</si>
  <si>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</si>
  <si>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</si>
  <si>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</si>
  <si>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</si>
  <si>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</si>
  <si>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</si>
  <si>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</si>
  <si>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</si>
  <si>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</si>
  <si>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</si>
  <si>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</si>
  <si>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</si>
  <si>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</si>
  <si>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</si>
  <si>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</si>
  <si>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</si>
  <si>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</si>
  <si>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</si>
  <si>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</si>
  <si>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</si>
  <si>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</si>
  <si>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</si>
  <si>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</si>
  <si>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</si>
  <si>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</si>
  <si>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</si>
  <si>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</si>
  <si>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</si>
  <si>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</si>
  <si>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</si>
  <si>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</si>
  <si>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</si>
  <si>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</si>
  <si>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</si>
  <si>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</si>
  <si>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</si>
  <si>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</si>
  <si>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</si>
  <si>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</si>
  <si>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</si>
  <si>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</si>
  <si>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</si>
  <si>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</si>
  <si>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</si>
  <si>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</si>
  <si>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</si>
  <si>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</si>
  <si>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</si>
  <si>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</si>
  <si>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</si>
  <si>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</si>
  <si>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</si>
  <si>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</si>
  <si>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</si>
  <si>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</si>
  <si>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</si>
  <si>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</si>
  <si>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</si>
  <si>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</si>
  <si>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</si>
  <si>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</si>
  <si>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</si>
  <si>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</si>
  <si>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</si>
  <si>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</si>
  <si>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</si>
  <si>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</si>
  <si>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</si>
  <si>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</si>
  <si>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</si>
  <si>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</si>
  <si>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</si>
  <si>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</si>
  <si>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</si>
  <si>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</si>
  <si>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</si>
  <si>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</si>
  <si>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</si>
  <si>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</si>
  <si>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</si>
  <si>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</si>
  <si>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</si>
  <si>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</si>
  <si>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</si>
  <si>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</si>
  <si>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</si>
  <si>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</si>
  <si>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</si>
  <si>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</si>
  <si>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</si>
  <si>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</si>
  <si>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</si>
  <si>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</si>
  <si>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</si>
  <si>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</si>
  <si>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</si>
  <si>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</si>
  <si>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</si>
  <si>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</si>
  <si>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</si>
  <si>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</si>
  <si>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</si>
  <si>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</si>
  <si>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</si>
  <si>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</si>
  <si>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</si>
  <si>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</si>
  <si>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</si>
  <si>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</si>
  <si>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</si>
  <si>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</si>
  <si>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</si>
  <si>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</si>
  <si>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</si>
  <si>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</si>
  <si>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</si>
  <si>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</si>
  <si>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</si>
  <si>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</si>
  <si>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</si>
  <si>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</si>
  <si>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</si>
  <si>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</si>
  <si>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</si>
  <si>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</si>
  <si>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</si>
  <si>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</si>
  <si>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</si>
  <si>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</si>
  <si>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</si>
  <si>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</si>
  <si>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</si>
  <si>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</si>
  <si>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</si>
  <si>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</si>
  <si>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</si>
  <si>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</si>
  <si>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</si>
  <si>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</si>
  <si>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</si>
  <si>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</si>
  <si>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</si>
  <si>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</si>
  <si>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</si>
  <si>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</si>
  <si>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</si>
  <si>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</si>
  <si>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</si>
  <si>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</si>
  <si>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</si>
  <si>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</si>
  <si>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</si>
  <si>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</si>
  <si>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</si>
  <si>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</si>
  <si>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</si>
  <si>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</si>
  <si>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</si>
  <si>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</si>
  <si>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</si>
  <si>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</si>
  <si>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</si>
  <si>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</si>
  <si>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</si>
  <si>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</si>
  <si>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</si>
  <si>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</si>
  <si>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</si>
  <si>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</si>
  <si>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</si>
  <si>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</si>
  <si>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</si>
  <si>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</si>
  <si>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</si>
  <si>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</si>
  <si>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</si>
  <si>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</si>
  <si>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</si>
  <si>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</si>
  <si>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</si>
  <si>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</si>
  <si>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</si>
  <si>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</si>
  <si>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</si>
  <si>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</si>
  <si>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</si>
  <si>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</si>
  <si>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</si>
  <si>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</si>
  <si>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</si>
  <si>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</si>
  <si>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</si>
  <si>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</si>
  <si>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</si>
  <si>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</si>
  <si>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</si>
  <si>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</si>
  <si>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</si>
  <si>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</si>
  <si>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</si>
  <si>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</si>
  <si>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</si>
  <si>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</si>
  <si>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</si>
  <si>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</si>
  <si>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</si>
  <si>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</si>
  <si>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</si>
  <si>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</si>
  <si>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</si>
  <si>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</si>
  <si>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</si>
  <si>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</si>
  <si>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</si>
  <si>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</si>
  <si>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</si>
  <si>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</si>
  <si>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</si>
  <si>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</si>
  <si>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</si>
  <si>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</si>
  <si>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</si>
  <si>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</si>
  <si>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</si>
  <si>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</si>
  <si>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</si>
  <si>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</si>
  <si>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</si>
  <si>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</si>
  <si>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</si>
  <si>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</si>
  <si>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</si>
  <si>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</si>
  <si>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</si>
  <si>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</si>
  <si>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</si>
  <si>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</si>
  <si>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</si>
  <si>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</si>
  <si>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</si>
  <si>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</si>
  <si>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</si>
  <si>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</si>
  <si>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</si>
  <si>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</si>
  <si>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</si>
  <si>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</si>
  <si>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</si>
  <si>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</si>
  <si>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</si>
  <si>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</si>
  <si>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</si>
  <si>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</si>
  <si>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</si>
  <si>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</si>
  <si>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</si>
  <si>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</si>
  <si>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</si>
  <si>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</si>
  <si>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</si>
  <si>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</si>
  <si>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</si>
  <si>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</si>
  <si>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</si>
  <si>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</si>
  <si>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</si>
  <si>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</si>
  <si>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</si>
  <si>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</si>
  <si>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</si>
  <si>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</si>
  <si>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</si>
  <si>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</si>
  <si>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</si>
  <si>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</si>
  <si>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</si>
  <si>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</si>
  <si>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</si>
  <si>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</si>
  <si>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</si>
  <si>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</si>
  <si>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</si>
  <si>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</si>
  <si>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</si>
  <si>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</si>
  <si>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</si>
  <si>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</si>
  <si>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</si>
  <si>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</si>
  <si>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</si>
  <si>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</si>
  <si>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</si>
  <si>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</si>
  <si>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</si>
  <si>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</si>
  <si>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</si>
  <si>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</si>
  <si>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</si>
  <si>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</si>
  <si>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</si>
  <si>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</si>
  <si>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</si>
  <si>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</si>
  <si>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</si>
  <si>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</si>
  <si>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</si>
  <si>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</si>
  <si>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</si>
  <si>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</si>
  <si>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</si>
  <si>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</si>
  <si>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</si>
  <si>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</si>
  <si>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</si>
  <si>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</si>
  <si>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</si>
  <si>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</si>
  <si>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</si>
  <si>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</si>
  <si>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</si>
  <si>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</si>
  <si>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</si>
  <si>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</si>
  <si>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</si>
  <si>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</si>
  <si>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</si>
  <si>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</si>
  <si>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</si>
  <si>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</si>
  <si>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</si>
  <si>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</si>
  <si>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</si>
  <si>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</si>
  <si>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</si>
  <si>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</si>
  <si>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</si>
  <si>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</si>
  <si>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</si>
  <si>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</si>
  <si>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</si>
  <si>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</si>
  <si>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</si>
  <si>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</si>
  <si>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</si>
  <si>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</si>
  <si>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</si>
  <si>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</si>
  <si>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</si>
  <si>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</si>
  <si>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</si>
  <si>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</si>
  <si>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</si>
  <si>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</si>
  <si>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</si>
  <si>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</si>
  <si>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</si>
  <si>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</si>
  <si>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</si>
  <si>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</si>
  <si>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</si>
  <si>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</si>
  <si>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</si>
  <si>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</si>
  <si>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</si>
  <si>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</si>
  <si>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</si>
  <si>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</si>
  <si>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</si>
  <si>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</si>
  <si>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</si>
  <si>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</si>
  <si>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</si>
  <si>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</si>
  <si>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</si>
  <si>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</si>
  <si>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</si>
  <si>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</si>
  <si>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</si>
  <si>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</si>
  <si>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</si>
  <si>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</si>
  <si>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</si>
  <si>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</si>
  <si>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</si>
  <si>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</si>
  <si>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</si>
  <si>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</si>
  <si>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</si>
  <si>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</si>
  <si>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</si>
  <si>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</si>
  <si>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</si>
  <si>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</si>
  <si>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</si>
  <si>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</si>
  <si>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</si>
  <si>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</si>
  <si>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</si>
  <si>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</si>
  <si>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</si>
  <si>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</si>
  <si>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</si>
  <si>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</si>
  <si>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</si>
  <si>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</si>
  <si>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</si>
  <si>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</si>
  <si>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</si>
  <si>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</si>
  <si>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</si>
  <si>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</si>
  <si>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</si>
  <si>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</si>
  <si>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</si>
  <si>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</si>
  <si>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</si>
  <si>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</si>
  <si>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</si>
  <si>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</si>
  <si>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</si>
  <si>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</si>
  <si>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</si>
  <si>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</si>
  <si>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</si>
  <si>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</si>
  <si>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</si>
  <si>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</si>
  <si>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</si>
  <si>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</si>
  <si>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</si>
  <si>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</si>
  <si>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</si>
  <si>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</si>
  <si>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</si>
  <si>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</si>
  <si>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</si>
  <si>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</si>
  <si>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</si>
  <si>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</si>
  <si>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</si>
  <si>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</si>
  <si>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</si>
  <si>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</si>
  <si>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</si>
  <si>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</si>
  <si>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</si>
  <si>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</si>
  <si>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</si>
  <si>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</si>
  <si>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</si>
  <si>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</si>
  <si>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</si>
  <si>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</si>
  <si>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</si>
  <si>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</si>
  <si>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</si>
  <si>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</si>
  <si>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</si>
  <si>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</si>
  <si>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</si>
  <si>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</si>
  <si>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</si>
  <si>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</si>
  <si>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</si>
  <si>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</si>
  <si>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</si>
  <si>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</si>
  <si>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</si>
  <si>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</si>
  <si>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</si>
  <si>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</si>
  <si>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</si>
  <si>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</si>
  <si>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</si>
  <si>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</si>
  <si>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</si>
  <si>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</si>
  <si>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</si>
  <si>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</si>
  <si>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</si>
  <si>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</si>
  <si>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</si>
  <si>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</si>
  <si>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</si>
  <si>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</si>
  <si>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</si>
  <si>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</si>
  <si>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</si>
  <si>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</si>
  <si>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</si>
  <si>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</si>
  <si>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</si>
  <si>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</si>
  <si>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</si>
  <si>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</si>
  <si>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</si>
  <si>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</si>
  <si>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</si>
  <si>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</si>
  <si>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</si>
  <si>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</si>
  <si>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</si>
  <si>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</si>
  <si>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</si>
  <si>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</si>
  <si>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</si>
  <si>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</si>
  <si>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</si>
  <si>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</si>
  <si>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</si>
  <si>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</si>
  <si>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</si>
  <si>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</si>
  <si>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</si>
  <si>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</si>
  <si>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</si>
  <si>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</si>
  <si>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</si>
  <si>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</si>
  <si>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</si>
  <si>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</si>
  <si>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</si>
  <si>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</si>
  <si>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</si>
  <si>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</si>
  <si>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</si>
  <si>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</si>
  <si>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</si>
  <si>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</si>
  <si>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</si>
  <si>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</si>
  <si>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</si>
  <si>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</si>
  <si>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</si>
  <si>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</si>
  <si>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</si>
  <si>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</si>
  <si>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</si>
  <si>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</si>
  <si>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</si>
  <si>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</si>
  <si>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</si>
  <si>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</si>
  <si>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</si>
  <si>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</si>
  <si>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</si>
  <si>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</si>
  <si>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</si>
  <si>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</si>
  <si>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</si>
  <si>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</si>
  <si>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</si>
  <si>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</si>
  <si>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</si>
  <si>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</si>
  <si>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</si>
  <si>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</si>
  <si>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</si>
  <si>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</si>
  <si>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</si>
  <si>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</si>
  <si>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</si>
  <si>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</si>
  <si>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</si>
  <si>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</si>
  <si>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</si>
  <si>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</si>
  <si>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</si>
  <si>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</si>
  <si>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</si>
  <si>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</si>
  <si>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</si>
  <si>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</si>
  <si>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</si>
  <si>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</si>
  <si>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</si>
  <si>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</si>
  <si>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</si>
  <si>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</si>
  <si>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</si>
  <si>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</si>
  <si>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</si>
  <si>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</si>
  <si>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</si>
  <si>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</si>
  <si>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</si>
  <si>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</si>
  <si>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</si>
  <si>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</si>
  <si>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</si>
  <si>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</si>
  <si>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</si>
  <si>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</si>
  <si>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</si>
  <si>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</si>
  <si>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</si>
  <si>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</si>
  <si>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</si>
  <si>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</si>
  <si>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</si>
  <si>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</si>
  <si>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</si>
  <si>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</si>
  <si>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</si>
  <si>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</si>
  <si>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</si>
  <si>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</si>
  <si>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</si>
  <si>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</si>
  <si>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</si>
  <si>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</si>
  <si>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</si>
  <si>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</si>
  <si>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</si>
  <si>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</si>
  <si>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</si>
  <si>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</si>
  <si>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</si>
  <si>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</si>
  <si>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</si>
  <si>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</si>
  <si>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</si>
  <si>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</si>
  <si>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</si>
  <si>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</si>
  <si>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</si>
  <si>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</si>
  <si>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</si>
  <si>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</si>
  <si>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</si>
  <si>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</si>
  <si>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</si>
  <si>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</si>
  <si>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</si>
  <si>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</si>
  <si>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</si>
  <si>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</si>
  <si>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</si>
  <si>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</si>
  <si>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</si>
  <si>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</si>
  <si>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</si>
  <si>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</si>
  <si>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</si>
  <si>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</si>
  <si>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</si>
  <si>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</si>
  <si>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</si>
  <si>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</si>
  <si>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</si>
  <si>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</si>
  <si>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</si>
  <si>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</si>
  <si>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</si>
  <si>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</si>
  <si>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</si>
  <si>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</si>
  <si>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</si>
  <si>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</si>
  <si>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</si>
  <si>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</si>
  <si>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</si>
  <si>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</si>
  <si>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</si>
  <si>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</si>
  <si>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</si>
  <si>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</si>
  <si>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</si>
  <si>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</si>
  <si>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</si>
  <si>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</si>
  <si>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</si>
  <si>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</si>
  <si>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</si>
  <si>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</si>
  <si>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</si>
  <si>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</si>
  <si>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</si>
  <si>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</si>
  <si>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</si>
  <si>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</si>
  <si>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</si>
  <si>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</si>
  <si>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</si>
  <si>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</si>
  <si>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</si>
  <si>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</si>
  <si>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</si>
  <si>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</si>
  <si>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</si>
  <si>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</si>
  <si>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</si>
  <si>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</si>
  <si>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</si>
  <si>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</si>
  <si>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</si>
  <si>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</si>
  <si>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</si>
  <si>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</si>
  <si>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</si>
  <si>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</si>
  <si>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</si>
  <si>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</si>
  <si>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</si>
  <si>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</si>
  <si>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</si>
  <si>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</si>
  <si>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</si>
  <si>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</si>
  <si>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</si>
  <si>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</si>
  <si>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</si>
  <si>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</si>
  <si>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</si>
  <si>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</si>
  <si>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</si>
  <si>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</si>
  <si>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</si>
  <si>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</si>
  <si>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</si>
  <si>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</si>
  <si>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</si>
  <si>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</si>
  <si>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</si>
  <si>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</si>
  <si>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</si>
  <si>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</si>
  <si>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</si>
  <si>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</si>
  <si>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</si>
  <si>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</si>
  <si>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</si>
  <si>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</si>
  <si>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</si>
  <si>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</si>
  <si>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</si>
  <si>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</si>
  <si>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</si>
  <si>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</si>
  <si>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</si>
  <si>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</si>
  <si>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</si>
  <si>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</si>
  <si>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</si>
  <si>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</si>
  <si>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</si>
  <si>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</si>
  <si>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</si>
  <si>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</si>
  <si>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</si>
  <si>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</si>
  <si>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</si>
  <si>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</si>
  <si>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</si>
  <si>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</si>
  <si>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</si>
  <si>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</si>
  <si>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</si>
  <si>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</si>
  <si>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</si>
  <si>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</si>
  <si>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</si>
  <si>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</si>
  <si>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</si>
  <si>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</si>
  <si>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</si>
  <si>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</si>
  <si>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</si>
  <si>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</si>
  <si>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</si>
  <si>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</si>
  <si>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</si>
  <si>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</si>
  <si>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</si>
  <si>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</si>
  <si>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</si>
  <si>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</si>
  <si>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</si>
  <si>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</si>
  <si>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</si>
  <si>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</si>
  <si>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</si>
  <si>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</si>
  <si>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</si>
  <si>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</si>
  <si>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</si>
  <si>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</si>
  <si>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</si>
  <si>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</si>
  <si>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</si>
  <si>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</si>
  <si>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</si>
  <si>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</si>
  <si>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</si>
  <si>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</si>
  <si>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</si>
  <si>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</si>
  <si>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</si>
  <si>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</si>
  <si>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</si>
  <si>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</si>
  <si>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</si>
  <si>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</si>
  <si>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</si>
  <si>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</si>
  <si>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</si>
  <si>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</si>
  <si>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</si>
  <si>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</si>
  <si>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</si>
  <si>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</si>
  <si>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</si>
  <si>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</si>
  <si>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</si>
  <si>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</si>
  <si>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</si>
  <si>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</si>
  <si>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</si>
  <si>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</si>
  <si>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</si>
  <si>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</si>
  <si>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</si>
  <si>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</si>
  <si>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</si>
  <si>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</si>
  <si>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</si>
  <si>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</si>
  <si>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</si>
  <si>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</si>
  <si>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</si>
  <si>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</si>
  <si>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</si>
  <si>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</si>
  <si>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</si>
  <si>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</si>
  <si>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</si>
  <si>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</si>
  <si>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</si>
  <si>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</si>
  <si>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</si>
  <si>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</si>
  <si>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</si>
  <si>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</si>
  <si>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</si>
  <si>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</si>
  <si>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</si>
  <si>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</si>
  <si>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</si>
  <si>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</si>
  <si>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</si>
  <si>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</si>
  <si>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</si>
  <si>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</si>
  <si>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</si>
  <si>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</si>
  <si>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</si>
  <si>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</si>
  <si>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</si>
  <si>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</si>
  <si>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</si>
  <si>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</si>
  <si>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</si>
  <si>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</si>
  <si>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</si>
  <si>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</si>
  <si>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</si>
  <si>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</si>
  <si>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</si>
  <si>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</si>
  <si>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</si>
  <si>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</si>
  <si>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</si>
  <si>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</si>
  <si>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</si>
  <si>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</si>
  <si>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</si>
  <si>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</si>
  <si>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</si>
  <si>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</si>
  <si>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</si>
  <si>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</si>
  <si>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</si>
  <si>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</si>
  <si>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</si>
  <si>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</si>
  <si>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</si>
  <si>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</si>
  <si>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</si>
  <si>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</si>
  <si>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</si>
  <si>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</si>
  <si>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</si>
  <si>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</si>
  <si>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</si>
  <si>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</si>
  <si>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</si>
  <si>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</si>
  <si>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</si>
  <si>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</si>
  <si>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</si>
  <si>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</si>
  <si>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</si>
  <si>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</si>
  <si>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</si>
  <si>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</si>
  <si>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</si>
  <si>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</si>
  <si>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</si>
  <si>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</si>
  <si>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</si>
  <si>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</si>
  <si>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</si>
  <si>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</si>
  <si>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</si>
  <si>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</si>
  <si>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</si>
  <si>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</si>
  <si>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</si>
  <si>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</si>
  <si>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</si>
  <si>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</si>
  <si>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</si>
  <si>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</si>
  <si>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</si>
  <si>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</si>
  <si>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</si>
  <si>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</si>
  <si>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</si>
  <si>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</si>
  <si>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</si>
  <si>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</si>
  <si>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</si>
  <si>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</si>
  <si>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</si>
  <si>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</si>
  <si>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</si>
  <si>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</si>
  <si>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</si>
  <si>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</si>
  <si>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</si>
  <si>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</si>
  <si>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</si>
  <si>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</si>
  <si>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</si>
  <si>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</si>
  <si>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</si>
  <si>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</si>
  <si>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</si>
  <si>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</si>
  <si>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</si>
  <si>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</si>
  <si>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</si>
  <si>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</si>
  <si>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</si>
  <si>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</si>
  <si>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</si>
  <si>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</si>
  <si>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</si>
  <si>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</si>
  <si>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</si>
  <si>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</si>
  <si>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</si>
  <si>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</si>
  <si>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</si>
  <si>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</si>
  <si>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</si>
  <si>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</si>
  <si>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</si>
  <si>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</si>
  <si>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</si>
  <si>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</si>
  <si>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</si>
  <si>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</si>
  <si>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</si>
  <si>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</si>
  <si>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</si>
  <si>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</si>
  <si>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</si>
  <si>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</si>
  <si>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</si>
  <si>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</si>
  <si>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</si>
  <si>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</si>
  <si>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</si>
  <si>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</si>
  <si>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</si>
  <si>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</si>
  <si>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</si>
  <si>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</si>
  <si>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</si>
  <si>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</si>
  <si>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</si>
  <si>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</si>
  <si>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</si>
  <si>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</si>
  <si>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</si>
  <si>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</si>
  <si>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</si>
  <si>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</si>
  <si>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</si>
  <si>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</si>
  <si>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</si>
  <si>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3336014521</t>
  </si>
  <si>
    <t>3336014520</t>
  </si>
  <si>
    <t>3336014518</t>
  </si>
  <si>
    <t>Moreta, Christian Aury</t>
  </si>
  <si>
    <t>Abastecido</t>
  </si>
  <si>
    <t>Solucionado</t>
  </si>
  <si>
    <t>ReservaC Norte</t>
  </si>
  <si>
    <t xml:space="preserve">Brioso Luciano, Cristino </t>
  </si>
  <si>
    <t>Gavetas Vacias/Gavetas Fallando</t>
  </si>
  <si>
    <t>REINICIO FALLIDO POR DISPENSADOR</t>
  </si>
  <si>
    <t>06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</si>
</sst>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1"/>
      <tableStyleElement type="headerRow" dxfId="300"/>
      <tableStyleElement type="totalRow" dxfId="299"/>
      <tableStyleElement type="firstColumn" dxfId="298"/>
      <tableStyleElement type="lastColumn" dxfId="297"/>
      <tableStyleElement type="firstRowStripe" dxfId="296"/>
      <tableStyleElement type="firstColumnStripe" dxfId="2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119.832442129627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82.4985879629603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72.4985879629603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72.5651273148178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43.0556018518546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37.4964583333349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24.0611689814832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26.1852893518517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22.2875578703679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22.1782986111139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8" priority="99402"/>
  </conditionalFormatting>
  <conditionalFormatting sqref="E3">
    <cfRule type="duplicateValues" dxfId="87" priority="121765"/>
  </conditionalFormatting>
  <conditionalFormatting sqref="E3">
    <cfRule type="duplicateValues" dxfId="86" priority="121766"/>
    <cfRule type="duplicateValues" dxfId="85" priority="121767"/>
  </conditionalFormatting>
  <conditionalFormatting sqref="E3">
    <cfRule type="duplicateValues" dxfId="84" priority="121768"/>
    <cfRule type="duplicateValues" dxfId="83" priority="121769"/>
    <cfRule type="duplicateValues" dxfId="82" priority="121770"/>
    <cfRule type="duplicateValues" dxfId="81" priority="121771"/>
  </conditionalFormatting>
  <conditionalFormatting sqref="B3">
    <cfRule type="duplicateValues" dxfId="80" priority="121772"/>
  </conditionalFormatting>
  <conditionalFormatting sqref="E4">
    <cfRule type="duplicateValues" dxfId="79" priority="117"/>
  </conditionalFormatting>
  <conditionalFormatting sqref="E4">
    <cfRule type="duplicateValues" dxfId="78" priority="114"/>
    <cfRule type="duplicateValues" dxfId="77" priority="115"/>
    <cfRule type="duplicateValues" dxfId="76" priority="116"/>
  </conditionalFormatting>
  <conditionalFormatting sqref="E4">
    <cfRule type="duplicateValues" dxfId="75" priority="113"/>
  </conditionalFormatting>
  <conditionalFormatting sqref="E4">
    <cfRule type="duplicateValues" dxfId="74" priority="110"/>
    <cfRule type="duplicateValues" dxfId="73" priority="111"/>
    <cfRule type="duplicateValues" dxfId="72" priority="112"/>
  </conditionalFormatting>
  <conditionalFormatting sqref="B4">
    <cfRule type="duplicateValues" dxfId="71" priority="109"/>
  </conditionalFormatting>
  <conditionalFormatting sqref="E4">
    <cfRule type="duplicateValues" dxfId="70" priority="108"/>
  </conditionalFormatting>
  <conditionalFormatting sqref="B5">
    <cfRule type="duplicateValues" dxfId="69" priority="92"/>
  </conditionalFormatting>
  <conditionalFormatting sqref="E5">
    <cfRule type="duplicateValues" dxfId="68" priority="91"/>
  </conditionalFormatting>
  <conditionalFormatting sqref="E5">
    <cfRule type="duplicateValues" dxfId="67" priority="88"/>
    <cfRule type="duplicateValues" dxfId="66" priority="89"/>
    <cfRule type="duplicateValues" dxfId="65" priority="90"/>
  </conditionalFormatting>
  <conditionalFormatting sqref="E5">
    <cfRule type="duplicateValues" dxfId="64" priority="87"/>
  </conditionalFormatting>
  <conditionalFormatting sqref="E5">
    <cfRule type="duplicateValues" dxfId="63" priority="84"/>
    <cfRule type="duplicateValues" dxfId="62" priority="85"/>
    <cfRule type="duplicateValues" dxfId="61" priority="86"/>
  </conditionalFormatting>
  <conditionalFormatting sqref="E5">
    <cfRule type="duplicateValues" dxfId="60" priority="83"/>
  </conditionalFormatting>
  <conditionalFormatting sqref="E7">
    <cfRule type="duplicateValues" dxfId="59" priority="36"/>
  </conditionalFormatting>
  <conditionalFormatting sqref="E7">
    <cfRule type="duplicateValues" dxfId="58" priority="34"/>
    <cfRule type="duplicateValues" dxfId="57" priority="35"/>
  </conditionalFormatting>
  <conditionalFormatting sqref="E7">
    <cfRule type="duplicateValues" dxfId="56" priority="31"/>
    <cfRule type="duplicateValues" dxfId="55" priority="32"/>
    <cfRule type="duplicateValues" dxfId="54" priority="33"/>
  </conditionalFormatting>
  <conditionalFormatting sqref="E7">
    <cfRule type="duplicateValues" dxfId="53" priority="27"/>
    <cfRule type="duplicateValues" dxfId="52" priority="28"/>
    <cfRule type="duplicateValues" dxfId="51" priority="29"/>
    <cfRule type="duplicateValues" dxfId="50" priority="30"/>
  </conditionalFormatting>
  <conditionalFormatting sqref="B7">
    <cfRule type="duplicateValues" dxfId="49" priority="26"/>
  </conditionalFormatting>
  <conditionalFormatting sqref="B7">
    <cfRule type="duplicateValues" dxfId="48" priority="24"/>
    <cfRule type="duplicateValues" dxfId="47" priority="25"/>
  </conditionalFormatting>
  <conditionalFormatting sqref="E8">
    <cfRule type="duplicateValues" dxfId="46" priority="23"/>
  </conditionalFormatting>
  <conditionalFormatting sqref="E8">
    <cfRule type="duplicateValues" dxfId="45" priority="22"/>
  </conditionalFormatting>
  <conditionalFormatting sqref="B8">
    <cfRule type="duplicateValues" dxfId="44" priority="21"/>
  </conditionalFormatting>
  <conditionalFormatting sqref="E8">
    <cfRule type="duplicateValues" dxfId="43" priority="20"/>
  </conditionalFormatting>
  <conditionalFormatting sqref="B8">
    <cfRule type="duplicateValues" dxfId="42" priority="19"/>
  </conditionalFormatting>
  <conditionalFormatting sqref="E8">
    <cfRule type="duplicateValues" dxfId="41" priority="18"/>
  </conditionalFormatting>
  <conditionalFormatting sqref="E9">
    <cfRule type="duplicateValues" dxfId="40" priority="7"/>
    <cfRule type="duplicateValues" dxfId="39" priority="8"/>
    <cfRule type="duplicateValues" dxfId="38" priority="9"/>
    <cfRule type="duplicateValues" dxfId="37" priority="10"/>
  </conditionalFormatting>
  <conditionalFormatting sqref="B9">
    <cfRule type="duplicateValues" dxfId="36" priority="130228"/>
  </conditionalFormatting>
  <conditionalFormatting sqref="E6">
    <cfRule type="duplicateValues" dxfId="35" priority="130230"/>
  </conditionalFormatting>
  <conditionalFormatting sqref="B6">
    <cfRule type="duplicateValues" dxfId="34" priority="130231"/>
  </conditionalFormatting>
  <conditionalFormatting sqref="B6">
    <cfRule type="duplicateValues" dxfId="33" priority="130232"/>
    <cfRule type="duplicateValues" dxfId="32" priority="130233"/>
    <cfRule type="duplicateValues" dxfId="31" priority="130234"/>
  </conditionalFormatting>
  <conditionalFormatting sqref="E6">
    <cfRule type="duplicateValues" dxfId="30" priority="130235"/>
    <cfRule type="duplicateValues" dxfId="29" priority="130236"/>
  </conditionalFormatting>
  <conditionalFormatting sqref="E6">
    <cfRule type="duplicateValues" dxfId="28" priority="130237"/>
    <cfRule type="duplicateValues" dxfId="27" priority="130238"/>
    <cfRule type="duplicateValues" dxfId="26" priority="130239"/>
  </conditionalFormatting>
  <conditionalFormatting sqref="E6">
    <cfRule type="duplicateValues" dxfId="25" priority="130240"/>
    <cfRule type="duplicateValues" dxfId="24" priority="130241"/>
    <cfRule type="duplicateValues" dxfId="23" priority="130242"/>
    <cfRule type="duplicateValues" dxfId="22" priority="130243"/>
  </conditionalFormatting>
  <conditionalFormatting sqref="B10:B12">
    <cfRule type="duplicateValues" dxfId="21" priority="2"/>
  </conditionalFormatting>
  <conditionalFormatting sqref="E10:E12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9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9" priority="12"/>
  </conditionalFormatting>
  <conditionalFormatting sqref="B1:B810 B823:B1048576">
    <cfRule type="duplicateValues" dxfId="18" priority="11"/>
  </conditionalFormatting>
  <conditionalFormatting sqref="A811:A814">
    <cfRule type="duplicateValues" dxfId="17" priority="10"/>
  </conditionalFormatting>
  <conditionalFormatting sqref="B811:B814">
    <cfRule type="duplicateValues" dxfId="16" priority="9"/>
  </conditionalFormatting>
  <conditionalFormatting sqref="A823:A1048576 A1:A814">
    <cfRule type="duplicateValues" dxfId="15" priority="8"/>
  </conditionalFormatting>
  <conditionalFormatting sqref="A815:A821">
    <cfRule type="duplicateValues" dxfId="14" priority="7"/>
  </conditionalFormatting>
  <conditionalFormatting sqref="B815:B821">
    <cfRule type="duplicateValues" dxfId="13" priority="6"/>
  </conditionalFormatting>
  <conditionalFormatting sqref="A815:A821">
    <cfRule type="duplicateValues" dxfId="12" priority="5"/>
  </conditionalFormatting>
  <conditionalFormatting sqref="A822">
    <cfRule type="duplicateValues" dxfId="11" priority="4"/>
  </conditionalFormatting>
  <conditionalFormatting sqref="A822">
    <cfRule type="duplicateValues" dxfId="10" priority="2"/>
  </conditionalFormatting>
  <conditionalFormatting sqref="B822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0046"/>
  <sheetViews>
    <sheetView tabSelected="1" zoomScale="90" zoomScaleNormal="90" workbookViewId="0">
      <pane ySplit="4" topLeftCell="A5" activePane="bottomLeft" state="frozen"/>
      <selection pane="bottomLeft" activeCell="G46" sqref="G46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28515625" style="43" bestFit="1" customWidth="1"/>
    <col min="4" max="4" width="28.28515625" style="100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53.85546875" style="44" customWidth="1"/>
    <col min="13" max="13" width="20.140625" style="100" bestFit="1" customWidth="1"/>
    <col min="14" max="14" width="18.85546875" style="100" bestFit="1" customWidth="1"/>
    <col min="15" max="15" width="42.5703125" style="100" customWidth="1"/>
    <col min="16" max="16" width="22.42578125" style="144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2639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DISTRITO NACIONAL</v>
      </c>
      <c r="B6" s="124">
        <v>3336009158</v>
      </c>
      <c r="C6" s="95">
        <v>44440.051053240742</v>
      </c>
      <c r="D6" s="95" t="s">
        <v>2441</v>
      </c>
      <c r="E6" s="124">
        <v>113</v>
      </c>
      <c r="F6" s="132" t="str">
        <f>VLOOKUP(E6,VIP!$A$2:$O15593,2,0)</f>
        <v>DRBR113</v>
      </c>
      <c r="G6" s="132" t="str">
        <f>VLOOKUP(E6,'LISTADO ATM'!$A$2:$B$900,2,0)</f>
        <v xml:space="preserve">ATM Autoservicio Atalaya del Mar </v>
      </c>
      <c r="H6" s="132" t="str">
        <f>VLOOKUP(E6,VIP!$A$2:$O20554,7,FALSE)</f>
        <v>Si</v>
      </c>
      <c r="I6" s="132" t="str">
        <f>VLOOKUP(E6,VIP!$A$2:$O12519,8,FALSE)</f>
        <v>No</v>
      </c>
      <c r="J6" s="132" t="str">
        <f>VLOOKUP(E6,VIP!$A$2:$O12469,8,FALSE)</f>
        <v>No</v>
      </c>
      <c r="K6" s="132" t="str">
        <f>VLOOKUP(E6,VIP!$A$2:$O16043,6,0)</f>
        <v>NO</v>
      </c>
      <c r="L6" s="138" t="s">
        <v>2618</v>
      </c>
      <c r="M6" s="94" t="s">
        <v>2438</v>
      </c>
      <c r="N6" s="94" t="s">
        <v>2444</v>
      </c>
      <c r="O6" s="132" t="s">
        <v>2445</v>
      </c>
      <c r="P6" s="138"/>
      <c r="Q6" s="127" t="s">
        <v>2618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DISTRITO NACIONAL</v>
      </c>
      <c r="B7" s="124">
        <v>3336009175</v>
      </c>
      <c r="C7" s="95">
        <v>44440.180960648147</v>
      </c>
      <c r="D7" s="95" t="s">
        <v>2441</v>
      </c>
      <c r="E7" s="124">
        <v>147</v>
      </c>
      <c r="F7" s="132" t="str">
        <f>VLOOKUP(E7,VIP!$A$2:$O15598,2,0)</f>
        <v>DRBR147</v>
      </c>
      <c r="G7" s="132" t="str">
        <f>VLOOKUP(E7,'LISTADO ATM'!$A$2:$B$900,2,0)</f>
        <v xml:space="preserve">ATM Kiosco Megacentro I </v>
      </c>
      <c r="H7" s="132" t="str">
        <f>VLOOKUP(E7,VIP!$A$2:$O20559,7,FALSE)</f>
        <v>Si</v>
      </c>
      <c r="I7" s="132" t="str">
        <f>VLOOKUP(E7,VIP!$A$2:$O12524,8,FALSE)</f>
        <v>Si</v>
      </c>
      <c r="J7" s="132" t="str">
        <f>VLOOKUP(E7,VIP!$A$2:$O12474,8,FALSE)</f>
        <v>Si</v>
      </c>
      <c r="K7" s="132" t="str">
        <f>VLOOKUP(E7,VIP!$A$2:$O16048,6,0)</f>
        <v>NO</v>
      </c>
      <c r="L7" s="138" t="s">
        <v>2410</v>
      </c>
      <c r="M7" s="94" t="s">
        <v>2438</v>
      </c>
      <c r="N7" s="94" t="s">
        <v>2444</v>
      </c>
      <c r="O7" s="132" t="s">
        <v>2445</v>
      </c>
      <c r="P7" s="138"/>
      <c r="Q7" s="127" t="s">
        <v>2410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>
        <v>3336009199</v>
      </c>
      <c r="C8" s="95">
        <v>44440.256249999999</v>
      </c>
      <c r="D8" s="95" t="s">
        <v>2441</v>
      </c>
      <c r="E8" s="124">
        <v>563</v>
      </c>
      <c r="F8" s="132" t="str">
        <f>VLOOKUP(E8,VIP!$A$2:$O15569,2,0)</f>
        <v>DRBR233</v>
      </c>
      <c r="G8" s="132" t="str">
        <f>VLOOKUP(E8,'LISTADO ATM'!$A$2:$B$900,2,0)</f>
        <v xml:space="preserve">ATM Base Aérea San Isidro </v>
      </c>
      <c r="H8" s="132" t="str">
        <f>VLOOKUP(E8,VIP!$A$2:$O20530,7,FALSE)</f>
        <v>Si</v>
      </c>
      <c r="I8" s="132" t="str">
        <f>VLOOKUP(E8,VIP!$A$2:$O12495,8,FALSE)</f>
        <v>Si</v>
      </c>
      <c r="J8" s="132" t="str">
        <f>VLOOKUP(E8,VIP!$A$2:$O12445,8,FALSE)</f>
        <v>Si</v>
      </c>
      <c r="K8" s="132" t="str">
        <f>VLOOKUP(E8,VIP!$A$2:$O16019,6,0)</f>
        <v>NO</v>
      </c>
      <c r="L8" s="138" t="s">
        <v>2410</v>
      </c>
      <c r="M8" s="94" t="s">
        <v>2438</v>
      </c>
      <c r="N8" s="94" t="s">
        <v>2444</v>
      </c>
      <c r="O8" s="132" t="s">
        <v>2445</v>
      </c>
      <c r="P8" s="138"/>
      <c r="Q8" s="127" t="s">
        <v>2410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>
        <v>3336012296</v>
      </c>
      <c r="C9" s="95">
        <v>44441.647800925923</v>
      </c>
      <c r="D9" s="95" t="s">
        <v>2174</v>
      </c>
      <c r="E9" s="124">
        <v>983</v>
      </c>
      <c r="F9" s="132" t="str">
        <f>VLOOKUP(E9,VIP!$A$2:$O15797,2,0)</f>
        <v>DRBR983</v>
      </c>
      <c r="G9" s="132" t="str">
        <f>VLOOKUP(E9,'LISTADO ATM'!$A$2:$B$900,2,0)</f>
        <v xml:space="preserve">ATM Bravo República de Colombia </v>
      </c>
      <c r="H9" s="132" t="str">
        <f>VLOOKUP(E9,VIP!$A$2:$O20758,7,FALSE)</f>
        <v>Si</v>
      </c>
      <c r="I9" s="132" t="str">
        <f>VLOOKUP(E9,VIP!$A$2:$O12723,8,FALSE)</f>
        <v>No</v>
      </c>
      <c r="J9" s="132" t="str">
        <f>VLOOKUP(E9,VIP!$A$2:$O12673,8,FALSE)</f>
        <v>No</v>
      </c>
      <c r="K9" s="132" t="str">
        <f>VLOOKUP(E9,VIP!$A$2:$O16247,6,0)</f>
        <v>NO</v>
      </c>
      <c r="L9" s="138" t="s">
        <v>2545</v>
      </c>
      <c r="M9" s="94" t="s">
        <v>2438</v>
      </c>
      <c r="N9" s="94" t="s">
        <v>2444</v>
      </c>
      <c r="O9" s="132" t="s">
        <v>2446</v>
      </c>
      <c r="P9" s="138"/>
      <c r="Q9" s="94" t="s">
        <v>2545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>
        <v>3336012412</v>
      </c>
      <c r="C10" s="95">
        <v>44441.682222222225</v>
      </c>
      <c r="D10" s="95" t="s">
        <v>2460</v>
      </c>
      <c r="E10" s="124">
        <v>514</v>
      </c>
      <c r="F10" s="132" t="str">
        <f>VLOOKUP(E10,VIP!$A$2:$O15790,2,0)</f>
        <v>DRBR514</v>
      </c>
      <c r="G10" s="132" t="str">
        <f>VLOOKUP(E10,'LISTADO ATM'!$A$2:$B$900,2,0)</f>
        <v>ATM Autoservicio Charles de Gaulle</v>
      </c>
      <c r="H10" s="132" t="str">
        <f>VLOOKUP(E10,VIP!$A$2:$O20751,7,FALSE)</f>
        <v>Si</v>
      </c>
      <c r="I10" s="132" t="str">
        <f>VLOOKUP(E10,VIP!$A$2:$O12716,8,FALSE)</f>
        <v>No</v>
      </c>
      <c r="J10" s="132" t="str">
        <f>VLOOKUP(E10,VIP!$A$2:$O12666,8,FALSE)</f>
        <v>No</v>
      </c>
      <c r="K10" s="132" t="str">
        <f>VLOOKUP(E10,VIP!$A$2:$O16240,6,0)</f>
        <v>NO</v>
      </c>
      <c r="L10" s="138" t="s">
        <v>2618</v>
      </c>
      <c r="M10" s="94" t="s">
        <v>2438</v>
      </c>
      <c r="N10" s="94" t="s">
        <v>2444</v>
      </c>
      <c r="O10" s="132" t="s">
        <v>2623</v>
      </c>
      <c r="P10" s="138"/>
      <c r="Q10" s="94" t="s">
        <v>2618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>
        <v>3336012434</v>
      </c>
      <c r="C11" s="95">
        <v>44441.68787037037</v>
      </c>
      <c r="D11" s="95" t="s">
        <v>2441</v>
      </c>
      <c r="E11" s="124">
        <v>240</v>
      </c>
      <c r="F11" s="132" t="str">
        <f>VLOOKUP(E11,VIP!$A$2:$O15788,2,0)</f>
        <v>DRBR24D</v>
      </c>
      <c r="G11" s="132" t="str">
        <f>VLOOKUP(E11,'LISTADO ATM'!$A$2:$B$900,2,0)</f>
        <v xml:space="preserve">ATM Oficina Carrefour I </v>
      </c>
      <c r="H11" s="132" t="str">
        <f>VLOOKUP(E11,VIP!$A$2:$O20749,7,FALSE)</f>
        <v>Si</v>
      </c>
      <c r="I11" s="132" t="str">
        <f>VLOOKUP(E11,VIP!$A$2:$O12714,8,FALSE)</f>
        <v>Si</v>
      </c>
      <c r="J11" s="132" t="str">
        <f>VLOOKUP(E11,VIP!$A$2:$O12664,8,FALSE)</f>
        <v>Si</v>
      </c>
      <c r="K11" s="132" t="str">
        <f>VLOOKUP(E11,VIP!$A$2:$O16238,6,0)</f>
        <v>SI</v>
      </c>
      <c r="L11" s="138" t="s">
        <v>2545</v>
      </c>
      <c r="M11" s="94" t="s">
        <v>2438</v>
      </c>
      <c r="N11" s="94" t="s">
        <v>2444</v>
      </c>
      <c r="O11" s="132" t="s">
        <v>2445</v>
      </c>
      <c r="P11" s="138"/>
      <c r="Q11" s="94" t="s">
        <v>2545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NORTE</v>
      </c>
      <c r="B12" s="124">
        <v>3336012583</v>
      </c>
      <c r="C12" s="95">
        <v>44441.741331018522</v>
      </c>
      <c r="D12" s="95" t="s">
        <v>2460</v>
      </c>
      <c r="E12" s="124">
        <v>8</v>
      </c>
      <c r="F12" s="132" t="str">
        <f>VLOOKUP(E12,VIP!$A$2:$O15774,2,0)</f>
        <v>DRBR008</v>
      </c>
      <c r="G12" s="132" t="str">
        <f>VLOOKUP(E12,'LISTADO ATM'!$A$2:$B$900,2,0)</f>
        <v>ATM Autoservicio Yaque</v>
      </c>
      <c r="H12" s="132" t="str">
        <f>VLOOKUP(E12,VIP!$A$2:$O20735,7,FALSE)</f>
        <v>Si</v>
      </c>
      <c r="I12" s="132" t="str">
        <f>VLOOKUP(E12,VIP!$A$2:$O12700,8,FALSE)</f>
        <v>Si</v>
      </c>
      <c r="J12" s="132" t="str">
        <f>VLOOKUP(E12,VIP!$A$2:$O12650,8,FALSE)</f>
        <v>Si</v>
      </c>
      <c r="K12" s="132" t="str">
        <f>VLOOKUP(E12,VIP!$A$2:$O16224,6,0)</f>
        <v>NO</v>
      </c>
      <c r="L12" s="138" t="s">
        <v>2618</v>
      </c>
      <c r="M12" s="94" t="s">
        <v>2438</v>
      </c>
      <c r="N12" s="94" t="s">
        <v>2444</v>
      </c>
      <c r="O12" s="132" t="s">
        <v>2621</v>
      </c>
      <c r="P12" s="138"/>
      <c r="Q12" s="94" t="s">
        <v>2618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>
        <v>3336012645</v>
      </c>
      <c r="C13" s="95">
        <v>44441.932557870372</v>
      </c>
      <c r="D13" s="95" t="s">
        <v>2175</v>
      </c>
      <c r="E13" s="124">
        <v>588</v>
      </c>
      <c r="F13" s="132" t="str">
        <f>VLOOKUP(E13,VIP!$A$2:$O15761,2,0)</f>
        <v>DRBR01O</v>
      </c>
      <c r="G13" s="132" t="str">
        <f>VLOOKUP(E13,'LISTADO ATM'!$A$2:$B$900,2,0)</f>
        <v xml:space="preserve">ATM INAVI </v>
      </c>
      <c r="H13" s="132" t="str">
        <f>VLOOKUP(E13,VIP!$A$2:$O20722,7,FALSE)</f>
        <v>Si</v>
      </c>
      <c r="I13" s="132" t="str">
        <f>VLOOKUP(E13,VIP!$A$2:$O12687,8,FALSE)</f>
        <v>Si</v>
      </c>
      <c r="J13" s="132" t="str">
        <f>VLOOKUP(E13,VIP!$A$2:$O12637,8,FALSE)</f>
        <v>Si</v>
      </c>
      <c r="K13" s="132" t="str">
        <f>VLOOKUP(E13,VIP!$A$2:$O16211,6,0)</f>
        <v>NO</v>
      </c>
      <c r="L13" s="138" t="s">
        <v>2239</v>
      </c>
      <c r="M13" s="94" t="s">
        <v>2438</v>
      </c>
      <c r="N13" s="94" t="s">
        <v>2444</v>
      </c>
      <c r="O13" s="132" t="s">
        <v>2624</v>
      </c>
      <c r="P13" s="138"/>
      <c r="Q13" s="94" t="s">
        <v>2239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>
        <v>3336013138</v>
      </c>
      <c r="C14" s="95">
        <v>44442.444444444445</v>
      </c>
      <c r="D14" s="95" t="s">
        <v>2174</v>
      </c>
      <c r="E14" s="124">
        <v>788</v>
      </c>
      <c r="F14" s="132" t="str">
        <f>VLOOKUP(E14,VIP!$A$2:$O15789,2,0)</f>
        <v>DRBR452</v>
      </c>
      <c r="G14" s="132" t="str">
        <f>VLOOKUP(E14,'LISTADO ATM'!$A$2:$B$900,2,0)</f>
        <v xml:space="preserve">ATM Relaciones Exteriores (Cancillería) </v>
      </c>
      <c r="H14" s="132" t="str">
        <f>VLOOKUP(E14,VIP!$A$2:$O20750,7,FALSE)</f>
        <v>No</v>
      </c>
      <c r="I14" s="132" t="str">
        <f>VLOOKUP(E14,VIP!$A$2:$O12715,8,FALSE)</f>
        <v>No</v>
      </c>
      <c r="J14" s="132" t="str">
        <f>VLOOKUP(E14,VIP!$A$2:$O12665,8,FALSE)</f>
        <v>No</v>
      </c>
      <c r="K14" s="132" t="str">
        <f>VLOOKUP(E14,VIP!$A$2:$O16239,6,0)</f>
        <v>NO</v>
      </c>
      <c r="L14" s="138" t="s">
        <v>2456</v>
      </c>
      <c r="M14" s="94" t="s">
        <v>2438</v>
      </c>
      <c r="N14" s="94" t="s">
        <v>2619</v>
      </c>
      <c r="O14" s="132" t="s">
        <v>2446</v>
      </c>
      <c r="P14" s="138"/>
      <c r="Q14" s="94" t="s">
        <v>2456</v>
      </c>
    </row>
    <row r="15" spans="1:22" ht="18" x14ac:dyDescent="0.25">
      <c r="A15" s="132" t="str">
        <f>VLOOKUP(E15,'LISTADO ATM'!$A$2:$C$901,3,0)</f>
        <v>DISTRITO NACIONAL</v>
      </c>
      <c r="B15" s="124">
        <v>3336013500</v>
      </c>
      <c r="C15" s="95">
        <v>44442.54614583333</v>
      </c>
      <c r="D15" s="95" t="s">
        <v>2174</v>
      </c>
      <c r="E15" s="124">
        <v>818</v>
      </c>
      <c r="F15" s="132" t="str">
        <f>VLOOKUP(E15,VIP!$A$2:$O15788,2,0)</f>
        <v>DRBR818</v>
      </c>
      <c r="G15" s="132" t="str">
        <f>VLOOKUP(E15,'LISTADO ATM'!$A$2:$B$900,2,0)</f>
        <v xml:space="preserve">ATM Juridicción Inmobiliaria </v>
      </c>
      <c r="H15" s="132" t="str">
        <f>VLOOKUP(E15,VIP!$A$2:$O20749,7,FALSE)</f>
        <v>No</v>
      </c>
      <c r="I15" s="132" t="str">
        <f>VLOOKUP(E15,VIP!$A$2:$O12714,8,FALSE)</f>
        <v>No</v>
      </c>
      <c r="J15" s="132" t="str">
        <f>VLOOKUP(E15,VIP!$A$2:$O12664,8,FALSE)</f>
        <v>No</v>
      </c>
      <c r="K15" s="132" t="str">
        <f>VLOOKUP(E15,VIP!$A$2:$O16238,6,0)</f>
        <v>NO</v>
      </c>
      <c r="L15" s="138" t="s">
        <v>2213</v>
      </c>
      <c r="M15" s="94" t="s">
        <v>2438</v>
      </c>
      <c r="N15" s="94" t="s">
        <v>2619</v>
      </c>
      <c r="O15" s="132" t="s">
        <v>2446</v>
      </c>
      <c r="P15" s="138"/>
      <c r="Q15" s="94" t="s">
        <v>2213</v>
      </c>
    </row>
    <row r="16" spans="1:22" ht="18" x14ac:dyDescent="0.25">
      <c r="A16" s="132" t="str">
        <f>VLOOKUP(E16,'LISTADO ATM'!$A$2:$C$901,3,0)</f>
        <v>ESTE</v>
      </c>
      <c r="B16" s="124">
        <v>3336013689</v>
      </c>
      <c r="C16" s="95">
        <v>44442.626331018517</v>
      </c>
      <c r="D16" s="95" t="s">
        <v>2174</v>
      </c>
      <c r="E16" s="124">
        <v>111</v>
      </c>
      <c r="F16" s="132" t="str">
        <f>VLOOKUP(E16,VIP!$A$2:$O15806,2,0)</f>
        <v>DRBR111</v>
      </c>
      <c r="G16" s="132" t="str">
        <f>VLOOKUP(E16,'LISTADO ATM'!$A$2:$B$900,2,0)</f>
        <v xml:space="preserve">ATM Oficina San Pedro </v>
      </c>
      <c r="H16" s="132" t="str">
        <f>VLOOKUP(E16,VIP!$A$2:$O20767,7,FALSE)</f>
        <v>Si</v>
      </c>
      <c r="I16" s="132" t="str">
        <f>VLOOKUP(E16,VIP!$A$2:$O12732,8,FALSE)</f>
        <v>Si</v>
      </c>
      <c r="J16" s="132" t="str">
        <f>VLOOKUP(E16,VIP!$A$2:$O12682,8,FALSE)</f>
        <v>Si</v>
      </c>
      <c r="K16" s="132" t="str">
        <f>VLOOKUP(E16,VIP!$A$2:$O16256,6,0)</f>
        <v>SI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</row>
    <row r="17" spans="1:17" ht="18" x14ac:dyDescent="0.25">
      <c r="A17" s="132" t="str">
        <f>VLOOKUP(E17,'LISTADO ATM'!$A$2:$C$901,3,0)</f>
        <v>SUR</v>
      </c>
      <c r="B17" s="124">
        <v>3336013856</v>
      </c>
      <c r="C17" s="95">
        <v>44442.675682870373</v>
      </c>
      <c r="D17" s="95" t="s">
        <v>2174</v>
      </c>
      <c r="E17" s="124">
        <v>512</v>
      </c>
      <c r="F17" s="132" t="str">
        <f>VLOOKUP(E17,VIP!$A$2:$O15801,2,0)</f>
        <v>DRBR512</v>
      </c>
      <c r="G17" s="132" t="str">
        <f>VLOOKUP(E17,'LISTADO ATM'!$A$2:$B$900,2,0)</f>
        <v>ATM Plaza Jesús Ferreira</v>
      </c>
      <c r="H17" s="132" t="str">
        <f>VLOOKUP(E17,VIP!$A$2:$O20762,7,FALSE)</f>
        <v>N/A</v>
      </c>
      <c r="I17" s="132" t="str">
        <f>VLOOKUP(E17,VIP!$A$2:$O12727,8,FALSE)</f>
        <v>N/A</v>
      </c>
      <c r="J17" s="132" t="str">
        <f>VLOOKUP(E17,VIP!$A$2:$O12677,8,FALSE)</f>
        <v>N/A</v>
      </c>
      <c r="K17" s="132" t="str">
        <f>VLOOKUP(E17,VIP!$A$2:$O16251,6,0)</f>
        <v>N/A</v>
      </c>
      <c r="L17" s="138" t="s">
        <v>2620</v>
      </c>
      <c r="M17" s="94" t="s">
        <v>2438</v>
      </c>
      <c r="N17" s="94" t="s">
        <v>2444</v>
      </c>
      <c r="O17" s="132" t="s">
        <v>2446</v>
      </c>
      <c r="P17" s="138"/>
      <c r="Q17" s="94" t="s">
        <v>2620</v>
      </c>
    </row>
    <row r="18" spans="1:17" ht="18" x14ac:dyDescent="0.25">
      <c r="A18" s="132" t="str">
        <f>VLOOKUP(E18,'LISTADO ATM'!$A$2:$C$901,3,0)</f>
        <v>SUR</v>
      </c>
      <c r="B18" s="124">
        <v>3336013979</v>
      </c>
      <c r="C18" s="95">
        <v>44442.716770833336</v>
      </c>
      <c r="D18" s="95" t="s">
        <v>2174</v>
      </c>
      <c r="E18" s="124">
        <v>249</v>
      </c>
      <c r="F18" s="132" t="str">
        <f>VLOOKUP(E18,VIP!$A$2:$O15790,2,0)</f>
        <v>DRBR249</v>
      </c>
      <c r="G18" s="132" t="str">
        <f>VLOOKUP(E18,'LISTADO ATM'!$A$2:$B$900,2,0)</f>
        <v xml:space="preserve">ATM Banco Agrícola Neiba </v>
      </c>
      <c r="H18" s="132" t="str">
        <f>VLOOKUP(E18,VIP!$A$2:$O20751,7,FALSE)</f>
        <v>Si</v>
      </c>
      <c r="I18" s="132" t="str">
        <f>VLOOKUP(E18,VIP!$A$2:$O12716,8,FALSE)</f>
        <v>Si</v>
      </c>
      <c r="J18" s="132" t="str">
        <f>VLOOKUP(E18,VIP!$A$2:$O12666,8,FALSE)</f>
        <v>Si</v>
      </c>
      <c r="K18" s="132" t="str">
        <f>VLOOKUP(E18,VIP!$A$2:$O16240,6,0)</f>
        <v>NO</v>
      </c>
      <c r="L18" s="138" t="s">
        <v>2456</v>
      </c>
      <c r="M18" s="94" t="s">
        <v>2438</v>
      </c>
      <c r="N18" s="94" t="s">
        <v>2444</v>
      </c>
      <c r="O18" s="132" t="s">
        <v>2446</v>
      </c>
      <c r="P18" s="138"/>
      <c r="Q18" s="94" t="s">
        <v>2456</v>
      </c>
    </row>
    <row r="19" spans="1:17" ht="18" x14ac:dyDescent="0.25">
      <c r="A19" s="132" t="str">
        <f>VLOOKUP(E19,'LISTADO ATM'!$A$2:$C$901,3,0)</f>
        <v>ESTE</v>
      </c>
      <c r="B19" s="124">
        <v>3336013985</v>
      </c>
      <c r="C19" s="95">
        <v>44442.72115740741</v>
      </c>
      <c r="D19" s="95" t="s">
        <v>2460</v>
      </c>
      <c r="E19" s="124">
        <v>158</v>
      </c>
      <c r="F19" s="132" t="str">
        <f>VLOOKUP(E19,VIP!$A$2:$O15789,2,0)</f>
        <v>DRBR158</v>
      </c>
      <c r="G19" s="132" t="str">
        <f>VLOOKUP(E19,'LISTADO ATM'!$A$2:$B$900,2,0)</f>
        <v xml:space="preserve">ATM Oficina Romana Norte </v>
      </c>
      <c r="H19" s="132" t="str">
        <f>VLOOKUP(E19,VIP!$A$2:$O20750,7,FALSE)</f>
        <v>Si</v>
      </c>
      <c r="I19" s="132" t="str">
        <f>VLOOKUP(E19,VIP!$A$2:$O12715,8,FALSE)</f>
        <v>Si</v>
      </c>
      <c r="J19" s="132" t="str">
        <f>VLOOKUP(E19,VIP!$A$2:$O12665,8,FALSE)</f>
        <v>Si</v>
      </c>
      <c r="K19" s="132" t="str">
        <f>VLOOKUP(E19,VIP!$A$2:$O16239,6,0)</f>
        <v>SI</v>
      </c>
      <c r="L19" s="138" t="s">
        <v>2618</v>
      </c>
      <c r="M19" s="94" t="s">
        <v>2438</v>
      </c>
      <c r="N19" s="94" t="s">
        <v>2444</v>
      </c>
      <c r="O19" s="132" t="s">
        <v>2461</v>
      </c>
      <c r="P19" s="138"/>
      <c r="Q19" s="94" t="s">
        <v>2618</v>
      </c>
    </row>
    <row r="20" spans="1:17" ht="18" x14ac:dyDescent="0.25">
      <c r="A20" s="132" t="str">
        <f>VLOOKUP(E20,'LISTADO ATM'!$A$2:$C$901,3,0)</f>
        <v>DISTRITO NACIONAL</v>
      </c>
      <c r="B20" s="124">
        <v>3336014001</v>
      </c>
      <c r="C20" s="95">
        <v>44442.73</v>
      </c>
      <c r="D20" s="95" t="s">
        <v>2174</v>
      </c>
      <c r="E20" s="124">
        <v>347</v>
      </c>
      <c r="F20" s="132" t="str">
        <f>VLOOKUP(E20,VIP!$A$2:$O15787,2,0)</f>
        <v>DRBR347</v>
      </c>
      <c r="G20" s="132" t="str">
        <f>VLOOKUP(E20,'LISTADO ATM'!$A$2:$B$900,2,0)</f>
        <v>ATM Patio de Colombia</v>
      </c>
      <c r="H20" s="132" t="str">
        <f>VLOOKUP(E20,VIP!$A$2:$O20748,7,FALSE)</f>
        <v>N/A</v>
      </c>
      <c r="I20" s="132" t="str">
        <f>VLOOKUP(E20,VIP!$A$2:$O12713,8,FALSE)</f>
        <v>N/A</v>
      </c>
      <c r="J20" s="132" t="str">
        <f>VLOOKUP(E20,VIP!$A$2:$O12663,8,FALSE)</f>
        <v>N/A</v>
      </c>
      <c r="K20" s="132" t="str">
        <f>VLOOKUP(E20,VIP!$A$2:$O16237,6,0)</f>
        <v>N/A</v>
      </c>
      <c r="L20" s="138" t="s">
        <v>2456</v>
      </c>
      <c r="M20" s="94" t="s">
        <v>2438</v>
      </c>
      <c r="N20" s="94" t="s">
        <v>2444</v>
      </c>
      <c r="O20" s="132" t="s">
        <v>2446</v>
      </c>
      <c r="P20" s="138"/>
      <c r="Q20" s="94" t="s">
        <v>2456</v>
      </c>
    </row>
    <row r="21" spans="1:17" ht="18" x14ac:dyDescent="0.25">
      <c r="A21" s="132" t="str">
        <f>VLOOKUP(E21,'LISTADO ATM'!$A$2:$C$901,3,0)</f>
        <v>DISTRITO NACIONAL</v>
      </c>
      <c r="B21" s="124">
        <v>3336014085</v>
      </c>
      <c r="C21" s="95">
        <v>44442.845231481479</v>
      </c>
      <c r="D21" s="95" t="s">
        <v>2460</v>
      </c>
      <c r="E21" s="124">
        <v>354</v>
      </c>
      <c r="F21" s="132" t="str">
        <f>VLOOKUP(E21,VIP!$A$2:$O15789,2,0)</f>
        <v>DRBR354</v>
      </c>
      <c r="G21" s="132" t="str">
        <f>VLOOKUP(E21,'LISTADO ATM'!$A$2:$B$900,2,0)</f>
        <v xml:space="preserve">ATM Oficina Núñez de Cáceres II </v>
      </c>
      <c r="H21" s="132" t="str">
        <f>VLOOKUP(E21,VIP!$A$2:$O20750,7,FALSE)</f>
        <v>Si</v>
      </c>
      <c r="I21" s="132" t="str">
        <f>VLOOKUP(E21,VIP!$A$2:$O12715,8,FALSE)</f>
        <v>Si</v>
      </c>
      <c r="J21" s="132" t="str">
        <f>VLOOKUP(E21,VIP!$A$2:$O12665,8,FALSE)</f>
        <v>Si</v>
      </c>
      <c r="K21" s="132" t="str">
        <f>VLOOKUP(E21,VIP!$A$2:$O16239,6,0)</f>
        <v>NO</v>
      </c>
      <c r="L21" s="138" t="s">
        <v>2410</v>
      </c>
      <c r="M21" s="94" t="s">
        <v>2438</v>
      </c>
      <c r="N21" s="94" t="s">
        <v>2444</v>
      </c>
      <c r="O21" s="132" t="s">
        <v>2621</v>
      </c>
      <c r="P21" s="138"/>
      <c r="Q21" s="94" t="s">
        <v>2410</v>
      </c>
    </row>
    <row r="22" spans="1:17" ht="18" x14ac:dyDescent="0.25">
      <c r="A22" s="132" t="str">
        <f>VLOOKUP(E22,'LISTADO ATM'!$A$2:$C$901,3,0)</f>
        <v>SUR</v>
      </c>
      <c r="B22" s="124">
        <v>3336014090</v>
      </c>
      <c r="C22" s="95">
        <v>44442.858831018515</v>
      </c>
      <c r="D22" s="95" t="s">
        <v>2174</v>
      </c>
      <c r="E22" s="124">
        <v>537</v>
      </c>
      <c r="F22" s="132" t="str">
        <f>VLOOKUP(E22,VIP!$A$2:$O15784,2,0)</f>
        <v>DRBR537</v>
      </c>
      <c r="G22" s="132" t="str">
        <f>VLOOKUP(E22,'LISTADO ATM'!$A$2:$B$900,2,0)</f>
        <v xml:space="preserve">ATM Estación Texaco Enriquillo (Barahona) </v>
      </c>
      <c r="H22" s="132" t="str">
        <f>VLOOKUP(E22,VIP!$A$2:$O20745,7,FALSE)</f>
        <v>Si</v>
      </c>
      <c r="I22" s="132" t="str">
        <f>VLOOKUP(E22,VIP!$A$2:$O12710,8,FALSE)</f>
        <v>Si</v>
      </c>
      <c r="J22" s="132" t="str">
        <f>VLOOKUP(E22,VIP!$A$2:$O12660,8,FALSE)</f>
        <v>Si</v>
      </c>
      <c r="K22" s="132" t="str">
        <f>VLOOKUP(E22,VIP!$A$2:$O16234,6,0)</f>
        <v>NO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</row>
    <row r="23" spans="1:17" ht="18" x14ac:dyDescent="0.25">
      <c r="A23" s="132" t="str">
        <f>VLOOKUP(E23,'LISTADO ATM'!$A$2:$C$901,3,0)</f>
        <v>DISTRITO NACIONAL</v>
      </c>
      <c r="B23" s="124">
        <v>3336014111</v>
      </c>
      <c r="C23" s="95">
        <v>44443.112592592595</v>
      </c>
      <c r="D23" s="95" t="s">
        <v>2174</v>
      </c>
      <c r="E23" s="124">
        <v>115</v>
      </c>
      <c r="F23" s="132" t="str">
        <f>VLOOKUP(E23,VIP!$A$2:$O15784,2,0)</f>
        <v>DRBR115</v>
      </c>
      <c r="G23" s="132" t="str">
        <f>VLOOKUP(E23,'LISTADO ATM'!$A$2:$B$900,2,0)</f>
        <v xml:space="preserve">ATM Oficina Megacentro I </v>
      </c>
      <c r="H23" s="132" t="str">
        <f>VLOOKUP(E23,VIP!$A$2:$O20745,7,FALSE)</f>
        <v>Si</v>
      </c>
      <c r="I23" s="132" t="str">
        <f>VLOOKUP(E23,VIP!$A$2:$O12710,8,FALSE)</f>
        <v>Si</v>
      </c>
      <c r="J23" s="132" t="str">
        <f>VLOOKUP(E23,VIP!$A$2:$O12660,8,FALSE)</f>
        <v>Si</v>
      </c>
      <c r="K23" s="132" t="str">
        <f>VLOOKUP(E23,VIP!$A$2:$O16234,6,0)</f>
        <v>SI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</row>
    <row r="24" spans="1:17" ht="18" x14ac:dyDescent="0.25">
      <c r="A24" s="132" t="str">
        <f>VLOOKUP(E24,'LISTADO ATM'!$A$2:$C$901,3,0)</f>
        <v>ESTE</v>
      </c>
      <c r="B24" s="124">
        <v>3336014116</v>
      </c>
      <c r="C24" s="95">
        <v>44443.304224537038</v>
      </c>
      <c r="D24" s="95" t="s">
        <v>2174</v>
      </c>
      <c r="E24" s="124">
        <v>386</v>
      </c>
      <c r="F24" s="132" t="str">
        <f>VLOOKUP(E24,VIP!$A$2:$O15790,2,0)</f>
        <v>DRBR386</v>
      </c>
      <c r="G24" s="132" t="str">
        <f>VLOOKUP(E24,'LISTADO ATM'!$A$2:$B$900,2,0)</f>
        <v xml:space="preserve">ATM Plaza Verón II </v>
      </c>
      <c r="H24" s="132" t="str">
        <f>VLOOKUP(E24,VIP!$A$2:$O20751,7,FALSE)</f>
        <v>Si</v>
      </c>
      <c r="I24" s="132" t="str">
        <f>VLOOKUP(E24,VIP!$A$2:$O12716,8,FALSE)</f>
        <v>Si</v>
      </c>
      <c r="J24" s="132" t="str">
        <f>VLOOKUP(E24,VIP!$A$2:$O12666,8,FALSE)</f>
        <v>Si</v>
      </c>
      <c r="K24" s="132" t="str">
        <f>VLOOKUP(E24,VIP!$A$2:$O16240,6,0)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</row>
    <row r="25" spans="1:17" ht="18" x14ac:dyDescent="0.25">
      <c r="A25" s="132" t="str">
        <f>VLOOKUP(E25,'LISTADO ATM'!$A$2:$C$901,3,0)</f>
        <v>NORTE</v>
      </c>
      <c r="B25" s="124">
        <v>3336014121</v>
      </c>
      <c r="C25" s="95">
        <v>44443.320833333331</v>
      </c>
      <c r="D25" s="95" t="s">
        <v>2460</v>
      </c>
      <c r="E25" s="124">
        <v>716</v>
      </c>
      <c r="F25" s="132" t="str">
        <f>VLOOKUP(E25,VIP!$A$2:$O15802,2,0)</f>
        <v>DRBR340</v>
      </c>
      <c r="G25" s="132" t="str">
        <f>VLOOKUP(E25,'LISTADO ATM'!$A$2:$B$900,2,0)</f>
        <v xml:space="preserve">ATM Oficina Zona Franca (Santiago) </v>
      </c>
      <c r="H25" s="132" t="str">
        <f>VLOOKUP(E25,VIP!$A$2:$O20763,7,FALSE)</f>
        <v>Si</v>
      </c>
      <c r="I25" s="132" t="str">
        <f>VLOOKUP(E25,VIP!$A$2:$O12728,8,FALSE)</f>
        <v>Si</v>
      </c>
      <c r="J25" s="132" t="str">
        <f>VLOOKUP(E25,VIP!$A$2:$O12678,8,FALSE)</f>
        <v>Si</v>
      </c>
      <c r="K25" s="132" t="str">
        <f>VLOOKUP(E25,VIP!$A$2:$O16252,6,0)</f>
        <v>SI</v>
      </c>
      <c r="L25" s="138" t="s">
        <v>2545</v>
      </c>
      <c r="M25" s="94" t="s">
        <v>2438</v>
      </c>
      <c r="N25" s="94" t="s">
        <v>2444</v>
      </c>
      <c r="O25" s="132" t="s">
        <v>2623</v>
      </c>
      <c r="P25" s="138"/>
      <c r="Q25" s="94" t="s">
        <v>2545</v>
      </c>
    </row>
    <row r="26" spans="1:17" ht="18" x14ac:dyDescent="0.25">
      <c r="A26" s="132" t="str">
        <f>VLOOKUP(E26,'LISTADO ATM'!$A$2:$C$901,3,0)</f>
        <v>SUR</v>
      </c>
      <c r="B26" s="124">
        <v>3336014170</v>
      </c>
      <c r="C26" s="95">
        <v>44443.382164351853</v>
      </c>
      <c r="D26" s="95" t="s">
        <v>2441</v>
      </c>
      <c r="E26" s="124">
        <v>582</v>
      </c>
      <c r="F26" s="132" t="str">
        <f>VLOOKUP(E26,VIP!$A$2:$O15800,2,0)</f>
        <v xml:space="preserve">DRBR582 </v>
      </c>
      <c r="G26" s="132" t="str">
        <f>VLOOKUP(E26,'LISTADO ATM'!$A$2:$B$900,2,0)</f>
        <v>ATM Estación Sabana Yegua</v>
      </c>
      <c r="H26" s="132" t="str">
        <f>VLOOKUP(E26,VIP!$A$2:$O20761,7,FALSE)</f>
        <v>N/A</v>
      </c>
      <c r="I26" s="132" t="str">
        <f>VLOOKUP(E26,VIP!$A$2:$O12726,8,FALSE)</f>
        <v>N/A</v>
      </c>
      <c r="J26" s="132" t="str">
        <f>VLOOKUP(E26,VIP!$A$2:$O12676,8,FALSE)</f>
        <v>N/A</v>
      </c>
      <c r="K26" s="132" t="str">
        <f>VLOOKUP(E26,VIP!$A$2:$O16250,6,0)</f>
        <v>N/A</v>
      </c>
      <c r="L26" s="138" t="s">
        <v>2410</v>
      </c>
      <c r="M26" s="94" t="s">
        <v>2438</v>
      </c>
      <c r="N26" s="94" t="s">
        <v>2444</v>
      </c>
      <c r="O26" s="132" t="s">
        <v>2445</v>
      </c>
      <c r="P26" s="138"/>
      <c r="Q26" s="94" t="s">
        <v>2410</v>
      </c>
    </row>
    <row r="27" spans="1:17" ht="18" x14ac:dyDescent="0.25">
      <c r="A27" s="132" t="str">
        <f>VLOOKUP(E27,'LISTADO ATM'!$A$2:$C$901,3,0)</f>
        <v>ESTE</v>
      </c>
      <c r="B27" s="124">
        <v>3336014193</v>
      </c>
      <c r="C27" s="95">
        <v>44443.394768518519</v>
      </c>
      <c r="D27" s="95" t="s">
        <v>2174</v>
      </c>
      <c r="E27" s="124">
        <v>795</v>
      </c>
      <c r="F27" s="132" t="str">
        <f>VLOOKUP(E27,VIP!$A$2:$O15799,2,0)</f>
        <v>DRBR795</v>
      </c>
      <c r="G27" s="132" t="str">
        <f>VLOOKUP(E27,'LISTADO ATM'!$A$2:$B$900,2,0)</f>
        <v xml:space="preserve">ATM UNP Guaymate (La Romana) </v>
      </c>
      <c r="H27" s="132" t="str">
        <f>VLOOKUP(E27,VIP!$A$2:$O20760,7,FALSE)</f>
        <v>Si</v>
      </c>
      <c r="I27" s="132" t="str">
        <f>VLOOKUP(E27,VIP!$A$2:$O12725,8,FALSE)</f>
        <v>Si</v>
      </c>
      <c r="J27" s="132" t="str">
        <f>VLOOKUP(E27,VIP!$A$2:$O12675,8,FALSE)</f>
        <v>Si</v>
      </c>
      <c r="K27" s="132" t="str">
        <f>VLOOKUP(E27,VIP!$A$2:$O16249,6,0)</f>
        <v>NO</v>
      </c>
      <c r="L27" s="138" t="s">
        <v>2638</v>
      </c>
      <c r="M27" s="94" t="s">
        <v>2438</v>
      </c>
      <c r="N27" s="94" t="s">
        <v>2444</v>
      </c>
      <c r="O27" s="132" t="s">
        <v>2446</v>
      </c>
      <c r="P27" s="138"/>
      <c r="Q27" s="94" t="s">
        <v>2638</v>
      </c>
    </row>
    <row r="28" spans="1:17" ht="18" x14ac:dyDescent="0.25">
      <c r="A28" s="132" t="str">
        <f>VLOOKUP(E28,'LISTADO ATM'!$A$2:$C$901,3,0)</f>
        <v>DISTRITO NACIONAL</v>
      </c>
      <c r="B28" s="124">
        <v>3336014263</v>
      </c>
      <c r="C28" s="95">
        <v>44443.430972222224</v>
      </c>
      <c r="D28" s="95" t="s">
        <v>2174</v>
      </c>
      <c r="E28" s="124">
        <v>70</v>
      </c>
      <c r="F28" s="132" t="str">
        <f>VLOOKUP(E28,VIP!$A$2:$O15793,2,0)</f>
        <v>DRBR070</v>
      </c>
      <c r="G28" s="132" t="str">
        <f>VLOOKUP(E28,'LISTADO ATM'!$A$2:$B$900,2,0)</f>
        <v xml:space="preserve">ATM Autoservicio Plaza Lama Zona Oriental </v>
      </c>
      <c r="H28" s="132" t="str">
        <f>VLOOKUP(E28,VIP!$A$2:$O20754,7,FALSE)</f>
        <v>Si</v>
      </c>
      <c r="I28" s="132" t="str">
        <f>VLOOKUP(E28,VIP!$A$2:$O12719,8,FALSE)</f>
        <v>Si</v>
      </c>
      <c r="J28" s="132" t="str">
        <f>VLOOKUP(E28,VIP!$A$2:$O12669,8,FALSE)</f>
        <v>Si</v>
      </c>
      <c r="K28" s="132" t="str">
        <f>VLOOKUP(E28,VIP!$A$2:$O16243,6,0)</f>
        <v>NO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94" t="s">
        <v>2213</v>
      </c>
    </row>
    <row r="29" spans="1:17" ht="18" x14ac:dyDescent="0.25">
      <c r="A29" s="132" t="str">
        <f>VLOOKUP(E29,'LISTADO ATM'!$A$2:$C$901,3,0)</f>
        <v>DISTRITO NACIONAL</v>
      </c>
      <c r="B29" s="124">
        <v>3336014341</v>
      </c>
      <c r="C29" s="95">
        <v>44443.502337962964</v>
      </c>
      <c r="D29" s="95" t="s">
        <v>2460</v>
      </c>
      <c r="E29" s="124">
        <v>515</v>
      </c>
      <c r="F29" s="132" t="str">
        <f>VLOOKUP(E29,VIP!$A$2:$O15813,2,0)</f>
        <v>DRBR515</v>
      </c>
      <c r="G29" s="132" t="str">
        <f>VLOOKUP(E29,'LISTADO ATM'!$A$2:$B$900,2,0)</f>
        <v xml:space="preserve">ATM Oficina Agora Mall I </v>
      </c>
      <c r="H29" s="132" t="str">
        <f>VLOOKUP(E29,VIP!$A$2:$O20774,7,FALSE)</f>
        <v>Si</v>
      </c>
      <c r="I29" s="132" t="str">
        <f>VLOOKUP(E29,VIP!$A$2:$O12739,8,FALSE)</f>
        <v>Si</v>
      </c>
      <c r="J29" s="132" t="str">
        <f>VLOOKUP(E29,VIP!$A$2:$O12689,8,FALSE)</f>
        <v>Si</v>
      </c>
      <c r="K29" s="132" t="str">
        <f>VLOOKUP(E29,VIP!$A$2:$O16263,6,0)</f>
        <v>SI</v>
      </c>
      <c r="L29" s="138" t="s">
        <v>2434</v>
      </c>
      <c r="M29" s="94" t="s">
        <v>2438</v>
      </c>
      <c r="N29" s="94" t="s">
        <v>2444</v>
      </c>
      <c r="O29" s="132" t="s">
        <v>2461</v>
      </c>
      <c r="P29" s="138"/>
      <c r="Q29" s="94" t="s">
        <v>2434</v>
      </c>
    </row>
    <row r="30" spans="1:17" ht="18" x14ac:dyDescent="0.25">
      <c r="A30" s="132" t="str">
        <f>VLOOKUP(E30,'LISTADO ATM'!$A$2:$C$901,3,0)</f>
        <v>DISTRITO NACIONAL</v>
      </c>
      <c r="B30" s="124">
        <v>3336014351</v>
      </c>
      <c r="C30" s="95">
        <v>44443.513472222221</v>
      </c>
      <c r="D30" s="95" t="s">
        <v>2460</v>
      </c>
      <c r="E30" s="124">
        <v>231</v>
      </c>
      <c r="F30" s="132" t="str">
        <f>VLOOKUP(E30,VIP!$A$2:$O15810,2,0)</f>
        <v>DRBR231</v>
      </c>
      <c r="G30" s="132" t="str">
        <f>VLOOKUP(E30,'LISTADO ATM'!$A$2:$B$900,2,0)</f>
        <v xml:space="preserve">ATM Oficina Zona Oriental </v>
      </c>
      <c r="H30" s="132" t="str">
        <f>VLOOKUP(E30,VIP!$A$2:$O20771,7,FALSE)</f>
        <v>Si</v>
      </c>
      <c r="I30" s="132" t="str">
        <f>VLOOKUP(E30,VIP!$A$2:$O12736,8,FALSE)</f>
        <v>Si</v>
      </c>
      <c r="J30" s="132" t="str">
        <f>VLOOKUP(E30,VIP!$A$2:$O12686,8,FALSE)</f>
        <v>Si</v>
      </c>
      <c r="K30" s="132" t="str">
        <f>VLOOKUP(E30,VIP!$A$2:$O16260,6,0)</f>
        <v>SI</v>
      </c>
      <c r="L30" s="138" t="s">
        <v>2410</v>
      </c>
      <c r="M30" s="94" t="s">
        <v>2438</v>
      </c>
      <c r="N30" s="94" t="s">
        <v>2444</v>
      </c>
      <c r="O30" s="132" t="s">
        <v>2461</v>
      </c>
      <c r="P30" s="138"/>
      <c r="Q30" s="94" t="s">
        <v>2410</v>
      </c>
    </row>
    <row r="31" spans="1:17" ht="18" x14ac:dyDescent="0.25">
      <c r="A31" s="132" t="str">
        <f>VLOOKUP(E31,'LISTADO ATM'!$A$2:$C$901,3,0)</f>
        <v>ESTE</v>
      </c>
      <c r="B31" s="124">
        <v>3336014356</v>
      </c>
      <c r="C31" s="95">
        <v>44443.5156712963</v>
      </c>
      <c r="D31" s="95" t="s">
        <v>2174</v>
      </c>
      <c r="E31" s="124">
        <v>912</v>
      </c>
      <c r="F31" s="132" t="str">
        <f>VLOOKUP(E31,VIP!$A$2:$O15808,2,0)</f>
        <v>DRBR973</v>
      </c>
      <c r="G31" s="132" t="str">
        <f>VLOOKUP(E31,'LISTADO ATM'!$A$2:$B$900,2,0)</f>
        <v xml:space="preserve">ATM Oficina San Pedro II </v>
      </c>
      <c r="H31" s="132" t="str">
        <f>VLOOKUP(E31,VIP!$A$2:$O20769,7,FALSE)</f>
        <v>Si</v>
      </c>
      <c r="I31" s="132" t="str">
        <f>VLOOKUP(E31,VIP!$A$2:$O12734,8,FALSE)</f>
        <v>Si</v>
      </c>
      <c r="J31" s="132" t="str">
        <f>VLOOKUP(E31,VIP!$A$2:$O12684,8,FALSE)</f>
        <v>Si</v>
      </c>
      <c r="K31" s="132" t="str">
        <f>VLOOKUP(E31,VIP!$A$2:$O16258,6,0)</f>
        <v>SI</v>
      </c>
      <c r="L31" s="138" t="s">
        <v>2213</v>
      </c>
      <c r="M31" s="94" t="s">
        <v>2438</v>
      </c>
      <c r="N31" s="94" t="s">
        <v>2444</v>
      </c>
      <c r="O31" s="132" t="s">
        <v>2446</v>
      </c>
      <c r="P31" s="138"/>
      <c r="Q31" s="94" t="s">
        <v>2213</v>
      </c>
    </row>
    <row r="32" spans="1:17" ht="18" x14ac:dyDescent="0.25">
      <c r="A32" s="132" t="str">
        <f>VLOOKUP(E32,'LISTADO ATM'!$A$2:$C$901,3,0)</f>
        <v>DISTRITO NACIONAL</v>
      </c>
      <c r="B32" s="124">
        <v>3336014397</v>
      </c>
      <c r="C32" s="95">
        <v>44443.539953703701</v>
      </c>
      <c r="D32" s="95" t="s">
        <v>2174</v>
      </c>
      <c r="E32" s="124">
        <v>917</v>
      </c>
      <c r="F32" s="132" t="str">
        <f>VLOOKUP(E32,VIP!$A$2:$O15800,2,0)</f>
        <v>DRBR01B</v>
      </c>
      <c r="G32" s="132" t="str">
        <f>VLOOKUP(E32,'LISTADO ATM'!$A$2:$B$900,2,0)</f>
        <v xml:space="preserve">ATM Oficina Los Mina </v>
      </c>
      <c r="H32" s="132" t="str">
        <f>VLOOKUP(E32,VIP!$A$2:$O20761,7,FALSE)</f>
        <v>Si</v>
      </c>
      <c r="I32" s="132" t="str">
        <f>VLOOKUP(E32,VIP!$A$2:$O12726,8,FALSE)</f>
        <v>Si</v>
      </c>
      <c r="J32" s="132" t="str">
        <f>VLOOKUP(E32,VIP!$A$2:$O12676,8,FALSE)</f>
        <v>Si</v>
      </c>
      <c r="K32" s="132" t="str">
        <f>VLOOKUP(E32,VIP!$A$2:$O16250,6,0)</f>
        <v>NO</v>
      </c>
      <c r="L32" s="138" t="s">
        <v>2213</v>
      </c>
      <c r="M32" s="94" t="s">
        <v>2438</v>
      </c>
      <c r="N32" s="94" t="s">
        <v>2444</v>
      </c>
      <c r="O32" s="132" t="s">
        <v>2446</v>
      </c>
      <c r="P32" s="138"/>
      <c r="Q32" s="94" t="s">
        <v>2213</v>
      </c>
    </row>
    <row r="33" spans="1:22" ht="18" x14ac:dyDescent="0.25">
      <c r="A33" s="132" t="str">
        <f>VLOOKUP(E33,'LISTADO ATM'!$A$2:$C$901,3,0)</f>
        <v>SUR</v>
      </c>
      <c r="B33" s="124">
        <v>3336014400</v>
      </c>
      <c r="C33" s="95">
        <v>44443.541446759256</v>
      </c>
      <c r="D33" s="95" t="s">
        <v>2174</v>
      </c>
      <c r="E33" s="124">
        <v>891</v>
      </c>
      <c r="F33" s="132" t="str">
        <f>VLOOKUP(E33,VIP!$A$2:$O15798,2,0)</f>
        <v>DRBR891</v>
      </c>
      <c r="G33" s="132" t="str">
        <f>VLOOKUP(E33,'LISTADO ATM'!$A$2:$B$900,2,0)</f>
        <v xml:space="preserve">ATM Estación Texaco (Barahona) </v>
      </c>
      <c r="H33" s="132" t="str">
        <f>VLOOKUP(E33,VIP!$A$2:$O20759,7,FALSE)</f>
        <v>Si</v>
      </c>
      <c r="I33" s="132" t="str">
        <f>VLOOKUP(E33,VIP!$A$2:$O12724,8,FALSE)</f>
        <v>Si</v>
      </c>
      <c r="J33" s="132" t="str">
        <f>VLOOKUP(E33,VIP!$A$2:$O12674,8,FALSE)</f>
        <v>Si</v>
      </c>
      <c r="K33" s="132" t="str">
        <f>VLOOKUP(E33,VIP!$A$2:$O16248,6,0)</f>
        <v>NO</v>
      </c>
      <c r="L33" s="138" t="s">
        <v>2213</v>
      </c>
      <c r="M33" s="94" t="s">
        <v>2438</v>
      </c>
      <c r="N33" s="94" t="s">
        <v>2444</v>
      </c>
      <c r="O33" s="132" t="s">
        <v>2446</v>
      </c>
      <c r="P33" s="138"/>
      <c r="Q33" s="94" t="s">
        <v>2213</v>
      </c>
    </row>
    <row r="34" spans="1:22" ht="18" x14ac:dyDescent="0.25">
      <c r="A34" s="132" t="str">
        <f>VLOOKUP(E34,'LISTADO ATM'!$A$2:$C$901,3,0)</f>
        <v>NORTE</v>
      </c>
      <c r="B34" s="124">
        <v>3336014421</v>
      </c>
      <c r="C34" s="95">
        <v>44443.573761574073</v>
      </c>
      <c r="D34" s="95" t="s">
        <v>2175</v>
      </c>
      <c r="E34" s="124">
        <v>910</v>
      </c>
      <c r="F34" s="132" t="str">
        <f>VLOOKUP(E34,VIP!$A$2:$O15791,2,0)</f>
        <v>DRBR12A</v>
      </c>
      <c r="G34" s="132" t="str">
        <f>VLOOKUP(E34,'LISTADO ATM'!$A$2:$B$900,2,0)</f>
        <v xml:space="preserve">ATM Oficina El Sol II (Santiago) </v>
      </c>
      <c r="H34" s="132" t="str">
        <f>VLOOKUP(E34,VIP!$A$2:$O20752,7,FALSE)</f>
        <v>Si</v>
      </c>
      <c r="I34" s="132" t="str">
        <f>VLOOKUP(E34,VIP!$A$2:$O12717,8,FALSE)</f>
        <v>Si</v>
      </c>
      <c r="J34" s="132" t="str">
        <f>VLOOKUP(E34,VIP!$A$2:$O12667,8,FALSE)</f>
        <v>Si</v>
      </c>
      <c r="K34" s="132" t="str">
        <f>VLOOKUP(E34,VIP!$A$2:$O16241,6,0)</f>
        <v>SI</v>
      </c>
      <c r="L34" s="138" t="s">
        <v>2456</v>
      </c>
      <c r="M34" s="94" t="s">
        <v>2438</v>
      </c>
      <c r="N34" s="94" t="s">
        <v>2444</v>
      </c>
      <c r="O34" s="132" t="s">
        <v>2624</v>
      </c>
      <c r="P34" s="138"/>
      <c r="Q34" s="94" t="s">
        <v>2456</v>
      </c>
    </row>
    <row r="35" spans="1:22" ht="18" x14ac:dyDescent="0.25">
      <c r="A35" s="132" t="str">
        <f>VLOOKUP(E35,'LISTADO ATM'!$A$2:$C$901,3,0)</f>
        <v>NORTE</v>
      </c>
      <c r="B35" s="124">
        <v>3336014441</v>
      </c>
      <c r="C35" s="95">
        <v>44443.687384259261</v>
      </c>
      <c r="D35" s="95" t="s">
        <v>2460</v>
      </c>
      <c r="E35" s="124">
        <v>142</v>
      </c>
      <c r="F35" s="132" t="str">
        <f>VLOOKUP(E35,VIP!$A$2:$O15800,2,0)</f>
        <v>DRBR142</v>
      </c>
      <c r="G35" s="132" t="str">
        <f>VLOOKUP(E35,'LISTADO ATM'!$A$2:$B$900,2,0)</f>
        <v xml:space="preserve">ATM Centro de Caja Galerías Bonao </v>
      </c>
      <c r="H35" s="132" t="str">
        <f>VLOOKUP(E35,VIP!$A$2:$O20761,7,FALSE)</f>
        <v>Si</v>
      </c>
      <c r="I35" s="132" t="str">
        <f>VLOOKUP(E35,VIP!$A$2:$O12726,8,FALSE)</f>
        <v>Si</v>
      </c>
      <c r="J35" s="132" t="str">
        <f>VLOOKUP(E35,VIP!$A$2:$O12676,8,FALSE)</f>
        <v>Si</v>
      </c>
      <c r="K35" s="132" t="str">
        <f>VLOOKUP(E35,VIP!$A$2:$O16250,6,0)</f>
        <v>SI</v>
      </c>
      <c r="L35" s="138" t="s">
        <v>2410</v>
      </c>
      <c r="M35" s="94" t="s">
        <v>2438</v>
      </c>
      <c r="N35" s="94" t="s">
        <v>2444</v>
      </c>
      <c r="O35" s="132" t="s">
        <v>2623</v>
      </c>
      <c r="P35" s="138"/>
      <c r="Q35" s="94" t="s">
        <v>2410</v>
      </c>
    </row>
    <row r="36" spans="1:22" ht="18" x14ac:dyDescent="0.25">
      <c r="A36" s="132" t="str">
        <f>VLOOKUP(E36,'LISTADO ATM'!$A$2:$C$901,3,0)</f>
        <v>DISTRITO NACIONAL</v>
      </c>
      <c r="B36" s="124">
        <v>3336014486</v>
      </c>
      <c r="C36" s="95">
        <v>44443.713310185187</v>
      </c>
      <c r="D36" s="95" t="s">
        <v>2460</v>
      </c>
      <c r="E36" s="124">
        <v>567</v>
      </c>
      <c r="F36" s="132" t="str">
        <f>VLOOKUP(E36,VIP!$A$2:$O15797,2,0)</f>
        <v>DRBR015</v>
      </c>
      <c r="G36" s="132" t="str">
        <f>VLOOKUP(E36,'LISTADO ATM'!$A$2:$B$900,2,0)</f>
        <v xml:space="preserve">ATM Oficina Máximo Gómez </v>
      </c>
      <c r="H36" s="132" t="str">
        <f>VLOOKUP(E36,VIP!$A$2:$O20758,7,FALSE)</f>
        <v>Si</v>
      </c>
      <c r="I36" s="132" t="str">
        <f>VLOOKUP(E36,VIP!$A$2:$O12723,8,FALSE)</f>
        <v>Si</v>
      </c>
      <c r="J36" s="132" t="str">
        <f>VLOOKUP(E36,VIP!$A$2:$O12673,8,FALSE)</f>
        <v>Si</v>
      </c>
      <c r="K36" s="132" t="str">
        <f>VLOOKUP(E36,VIP!$A$2:$O16247,6,0)</f>
        <v>NO</v>
      </c>
      <c r="L36" s="138" t="s">
        <v>2434</v>
      </c>
      <c r="M36" s="94" t="s">
        <v>2438</v>
      </c>
      <c r="N36" s="94" t="s">
        <v>2444</v>
      </c>
      <c r="O36" s="132" t="s">
        <v>2623</v>
      </c>
      <c r="P36" s="138"/>
      <c r="Q36" s="94" t="s">
        <v>2434</v>
      </c>
    </row>
    <row r="37" spans="1:22" ht="18" x14ac:dyDescent="0.25">
      <c r="A37" s="132" t="str">
        <f>VLOOKUP(E37,'LISTADO ATM'!$A$2:$C$901,3,0)</f>
        <v>DISTRITO NACIONAL</v>
      </c>
      <c r="B37" s="124">
        <v>3336014488</v>
      </c>
      <c r="C37" s="95">
        <v>44443.721724537034</v>
      </c>
      <c r="D37" s="95" t="s">
        <v>2460</v>
      </c>
      <c r="E37" s="124">
        <v>160</v>
      </c>
      <c r="F37" s="132" t="str">
        <f>VLOOKUP(E37,VIP!$A$2:$O15795,2,0)</f>
        <v>DRBR160</v>
      </c>
      <c r="G37" s="132" t="str">
        <f>VLOOKUP(E37,'LISTADO ATM'!$A$2:$B$900,2,0)</f>
        <v xml:space="preserve">ATM Oficina Herrera </v>
      </c>
      <c r="H37" s="132" t="str">
        <f>VLOOKUP(E37,VIP!$A$2:$O20756,7,FALSE)</f>
        <v>Si</v>
      </c>
      <c r="I37" s="132" t="str">
        <f>VLOOKUP(E37,VIP!$A$2:$O12721,8,FALSE)</f>
        <v>Si</v>
      </c>
      <c r="J37" s="132" t="str">
        <f>VLOOKUP(E37,VIP!$A$2:$O12671,8,FALSE)</f>
        <v>Si</v>
      </c>
      <c r="K37" s="132" t="str">
        <f>VLOOKUP(E37,VIP!$A$2:$O16245,6,0)</f>
        <v>NO</v>
      </c>
      <c r="L37" s="138" t="s">
        <v>2434</v>
      </c>
      <c r="M37" s="94" t="s">
        <v>2438</v>
      </c>
      <c r="N37" s="94" t="s">
        <v>2444</v>
      </c>
      <c r="O37" s="132" t="s">
        <v>2623</v>
      </c>
      <c r="P37" s="138"/>
      <c r="Q37" s="94" t="s">
        <v>2434</v>
      </c>
    </row>
    <row r="38" spans="1:22" ht="18" x14ac:dyDescent="0.25">
      <c r="A38" s="132" t="str">
        <f>VLOOKUP(E38,'LISTADO ATM'!$A$2:$C$901,3,0)</f>
        <v>DISTRITO NACIONAL</v>
      </c>
      <c r="B38" s="124">
        <v>3336014489</v>
      </c>
      <c r="C38" s="95">
        <v>44443.723391203705</v>
      </c>
      <c r="D38" s="95" t="s">
        <v>2441</v>
      </c>
      <c r="E38" s="124">
        <v>224</v>
      </c>
      <c r="F38" s="132" t="str">
        <f>VLOOKUP(E38,VIP!$A$2:$O15794,2,0)</f>
        <v>DRBR224</v>
      </c>
      <c r="G38" s="132" t="str">
        <f>VLOOKUP(E38,'LISTADO ATM'!$A$2:$B$900,2,0)</f>
        <v xml:space="preserve">ATM S/M Nacional El Millón (Núñez de Cáceres) </v>
      </c>
      <c r="H38" s="132" t="str">
        <f>VLOOKUP(E38,VIP!$A$2:$O20755,7,FALSE)</f>
        <v>Si</v>
      </c>
      <c r="I38" s="132" t="str">
        <f>VLOOKUP(E38,VIP!$A$2:$O12720,8,FALSE)</f>
        <v>Si</v>
      </c>
      <c r="J38" s="132" t="str">
        <f>VLOOKUP(E38,VIP!$A$2:$O12670,8,FALSE)</f>
        <v>Si</v>
      </c>
      <c r="K38" s="132" t="str">
        <f>VLOOKUP(E38,VIP!$A$2:$O16244,6,0)</f>
        <v>SI</v>
      </c>
      <c r="L38" s="138" t="s">
        <v>2434</v>
      </c>
      <c r="M38" s="94" t="s">
        <v>2438</v>
      </c>
      <c r="N38" s="94" t="s">
        <v>2444</v>
      </c>
      <c r="O38" s="132" t="s">
        <v>2445</v>
      </c>
      <c r="P38" s="138"/>
      <c r="Q38" s="94" t="s">
        <v>2434</v>
      </c>
    </row>
    <row r="39" spans="1:22" s="121" customFormat="1" ht="18" x14ac:dyDescent="0.25">
      <c r="A39" s="132" t="str">
        <f>VLOOKUP(E39,'LISTADO ATM'!$A$2:$C$901,3,0)</f>
        <v>DISTRITO NACIONAL</v>
      </c>
      <c r="B39" s="124">
        <v>3336014491</v>
      </c>
      <c r="C39" s="95">
        <v>44443.738645833335</v>
      </c>
      <c r="D39" s="95" t="s">
        <v>2174</v>
      </c>
      <c r="E39" s="124">
        <v>676</v>
      </c>
      <c r="F39" s="132" t="str">
        <f>VLOOKUP(E39,VIP!$A$2:$O15792,2,0)</f>
        <v>DRBR676</v>
      </c>
      <c r="G39" s="132" t="str">
        <f>VLOOKUP(E39,'LISTADO ATM'!$A$2:$B$900,2,0)</f>
        <v>ATM S/M Bravo Colina Del Oeste</v>
      </c>
      <c r="H39" s="132" t="str">
        <f>VLOOKUP(E39,VIP!$A$2:$O20753,7,FALSE)</f>
        <v>Si</v>
      </c>
      <c r="I39" s="132" t="str">
        <f>VLOOKUP(E39,VIP!$A$2:$O12718,8,FALSE)</f>
        <v>Si</v>
      </c>
      <c r="J39" s="132" t="str">
        <f>VLOOKUP(E39,VIP!$A$2:$O12668,8,FALSE)</f>
        <v>Si</v>
      </c>
      <c r="K39" s="132" t="str">
        <f>VLOOKUP(E39,VIP!$A$2:$O16242,6,0)</f>
        <v>NO</v>
      </c>
      <c r="L39" s="138" t="s">
        <v>2456</v>
      </c>
      <c r="M39" s="94" t="s">
        <v>2438</v>
      </c>
      <c r="N39" s="94" t="s">
        <v>2444</v>
      </c>
      <c r="O39" s="132" t="s">
        <v>2446</v>
      </c>
      <c r="P39" s="138"/>
      <c r="Q39" s="94" t="s">
        <v>2456</v>
      </c>
    </row>
    <row r="40" spans="1:22" ht="18" x14ac:dyDescent="0.25">
      <c r="A40" s="132" t="str">
        <f>VLOOKUP(E40,'LISTADO ATM'!$A$2:$C$901,3,0)</f>
        <v>DISTRITO NACIONAL</v>
      </c>
      <c r="B40" s="124">
        <v>3336014501</v>
      </c>
      <c r="C40" s="95">
        <v>44443.816423611112</v>
      </c>
      <c r="D40" s="95" t="s">
        <v>2441</v>
      </c>
      <c r="E40" s="124">
        <v>590</v>
      </c>
      <c r="F40" s="132" t="str">
        <f>VLOOKUP(E40,VIP!$A$2:$O15796,2,0)</f>
        <v>DRBR177</v>
      </c>
      <c r="G40" s="132" t="str">
        <f>VLOOKUP(E40,'LISTADO ATM'!$A$2:$B$900,2,0)</f>
        <v xml:space="preserve">ATM Olé Aut. Las Américas </v>
      </c>
      <c r="H40" s="132" t="str">
        <f>VLOOKUP(E40,VIP!$A$2:$O20757,7,FALSE)</f>
        <v>Si</v>
      </c>
      <c r="I40" s="132" t="str">
        <f>VLOOKUP(E40,VIP!$A$2:$O12722,8,FALSE)</f>
        <v>Si</v>
      </c>
      <c r="J40" s="132" t="str">
        <f>VLOOKUP(E40,VIP!$A$2:$O12672,8,FALSE)</f>
        <v>Si</v>
      </c>
      <c r="K40" s="132" t="str">
        <f>VLOOKUP(E40,VIP!$A$2:$O16246,6,0)</f>
        <v>SI</v>
      </c>
      <c r="L40" s="138" t="s">
        <v>2410</v>
      </c>
      <c r="M40" s="94" t="s">
        <v>2438</v>
      </c>
      <c r="N40" s="94" t="s">
        <v>2444</v>
      </c>
      <c r="O40" s="132" t="s">
        <v>2445</v>
      </c>
      <c r="P40" s="138"/>
      <c r="Q40" s="94" t="s">
        <v>2410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3336014502</v>
      </c>
      <c r="C41" s="95">
        <v>44443.831585648149</v>
      </c>
      <c r="D41" s="95" t="s">
        <v>2441</v>
      </c>
      <c r="E41" s="124">
        <v>300</v>
      </c>
      <c r="F41" s="132" t="str">
        <f>VLOOKUP(E41,VIP!$A$2:$O15795,2,0)</f>
        <v>DRBR300</v>
      </c>
      <c r="G41" s="132" t="str">
        <f>VLOOKUP(E41,'LISTADO ATM'!$A$2:$B$900,2,0)</f>
        <v xml:space="preserve">ATM S/M Aprezio Los Guaricanos </v>
      </c>
      <c r="H41" s="132" t="str">
        <f>VLOOKUP(E41,VIP!$A$2:$O20756,7,FALSE)</f>
        <v>Si</v>
      </c>
      <c r="I41" s="132" t="str">
        <f>VLOOKUP(E41,VIP!$A$2:$O12721,8,FALSE)</f>
        <v>Si</v>
      </c>
      <c r="J41" s="132" t="str">
        <f>VLOOKUP(E41,VIP!$A$2:$O12671,8,FALSE)</f>
        <v>Si</v>
      </c>
      <c r="K41" s="132" t="str">
        <f>VLOOKUP(E41,VIP!$A$2:$O16245,6,0)</f>
        <v>NO</v>
      </c>
      <c r="L41" s="138" t="s">
        <v>2410</v>
      </c>
      <c r="M41" s="94" t="s">
        <v>2438</v>
      </c>
      <c r="N41" s="94" t="s">
        <v>2444</v>
      </c>
      <c r="O41" s="132" t="s">
        <v>2445</v>
      </c>
      <c r="P41" s="138"/>
      <c r="Q41" s="94" t="s">
        <v>2410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ESTE</v>
      </c>
      <c r="B42" s="124">
        <v>3336014504</v>
      </c>
      <c r="C42" s="95">
        <v>44443.852511574078</v>
      </c>
      <c r="D42" s="95" t="s">
        <v>2174</v>
      </c>
      <c r="E42" s="124">
        <v>822</v>
      </c>
      <c r="F42" s="132" t="str">
        <f>VLOOKUP(E42,VIP!$A$2:$O15793,2,0)</f>
        <v>DRBR822</v>
      </c>
      <c r="G42" s="132" t="str">
        <f>VLOOKUP(E42,'LISTADO ATM'!$A$2:$B$900,2,0)</f>
        <v xml:space="preserve">ATM INDUSPALMA </v>
      </c>
      <c r="H42" s="132" t="str">
        <f>VLOOKUP(E42,VIP!$A$2:$O20754,7,FALSE)</f>
        <v>Si</v>
      </c>
      <c r="I42" s="132" t="str">
        <f>VLOOKUP(E42,VIP!$A$2:$O12719,8,FALSE)</f>
        <v>Si</v>
      </c>
      <c r="J42" s="132" t="str">
        <f>VLOOKUP(E42,VIP!$A$2:$O12669,8,FALSE)</f>
        <v>Si</v>
      </c>
      <c r="K42" s="132" t="str">
        <f>VLOOKUP(E42,VIP!$A$2:$O16243,6,0)</f>
        <v>NO</v>
      </c>
      <c r="L42" s="138" t="s">
        <v>2239</v>
      </c>
      <c r="M42" s="94" t="s">
        <v>2438</v>
      </c>
      <c r="N42" s="94" t="s">
        <v>2444</v>
      </c>
      <c r="O42" s="132" t="s">
        <v>2446</v>
      </c>
      <c r="P42" s="138"/>
      <c r="Q42" s="94" t="s">
        <v>2239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DISTRITO NACIONAL</v>
      </c>
      <c r="B43" s="124">
        <v>3336014505</v>
      </c>
      <c r="C43" s="95">
        <v>44443.856307870374</v>
      </c>
      <c r="D43" s="95" t="s">
        <v>2460</v>
      </c>
      <c r="E43" s="124">
        <v>813</v>
      </c>
      <c r="F43" s="132" t="str">
        <f>VLOOKUP(E43,VIP!$A$2:$O15792,2,0)</f>
        <v>DRBR815</v>
      </c>
      <c r="G43" s="132" t="str">
        <f>VLOOKUP(E43,'LISTADO ATM'!$A$2:$B$900,2,0)</f>
        <v>ATM Occidental Mall</v>
      </c>
      <c r="H43" s="132" t="str">
        <f>VLOOKUP(E43,VIP!$A$2:$O20753,7,FALSE)</f>
        <v>Si</v>
      </c>
      <c r="I43" s="132" t="str">
        <f>VLOOKUP(E43,VIP!$A$2:$O12718,8,FALSE)</f>
        <v>Si</v>
      </c>
      <c r="J43" s="132" t="str">
        <f>VLOOKUP(E43,VIP!$A$2:$O12668,8,FALSE)</f>
        <v>Si</v>
      </c>
      <c r="K43" s="132" t="str">
        <f>VLOOKUP(E43,VIP!$A$2:$O16242,6,0)</f>
        <v>NO</v>
      </c>
      <c r="L43" s="138" t="s">
        <v>2618</v>
      </c>
      <c r="M43" s="94" t="s">
        <v>2438</v>
      </c>
      <c r="N43" s="94" t="s">
        <v>2444</v>
      </c>
      <c r="O43" s="132" t="s">
        <v>2461</v>
      </c>
      <c r="P43" s="138"/>
      <c r="Q43" s="94" t="s">
        <v>2618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ESTE</v>
      </c>
      <c r="B44" s="124">
        <v>3336014506</v>
      </c>
      <c r="C44" s="95">
        <v>44443.876875000002</v>
      </c>
      <c r="D44" s="95" t="s">
        <v>2460</v>
      </c>
      <c r="E44" s="124">
        <v>330</v>
      </c>
      <c r="F44" s="132" t="str">
        <f>VLOOKUP(E44,VIP!$A$2:$O15791,2,0)</f>
        <v>DRBR330</v>
      </c>
      <c r="G44" s="132" t="str">
        <f>VLOOKUP(E44,'LISTADO ATM'!$A$2:$B$900,2,0)</f>
        <v xml:space="preserve">ATM Oficina Boulevard (Higuey) </v>
      </c>
      <c r="H44" s="132" t="str">
        <f>VLOOKUP(E44,VIP!$A$2:$O20752,7,FALSE)</f>
        <v>Si</v>
      </c>
      <c r="I44" s="132" t="str">
        <f>VLOOKUP(E44,VIP!$A$2:$O12717,8,FALSE)</f>
        <v>Si</v>
      </c>
      <c r="J44" s="132" t="str">
        <f>VLOOKUP(E44,VIP!$A$2:$O12667,8,FALSE)</f>
        <v>Si</v>
      </c>
      <c r="K44" s="132" t="str">
        <f>VLOOKUP(E44,VIP!$A$2:$O16241,6,0)</f>
        <v>SI</v>
      </c>
      <c r="L44" s="138" t="s">
        <v>2618</v>
      </c>
      <c r="M44" s="94" t="s">
        <v>2438</v>
      </c>
      <c r="N44" s="94" t="s">
        <v>2444</v>
      </c>
      <c r="O44" s="132" t="s">
        <v>2623</v>
      </c>
      <c r="P44" s="138"/>
      <c r="Q44" s="94" t="s">
        <v>2618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SUR</v>
      </c>
      <c r="B45" s="124">
        <v>3336014508</v>
      </c>
      <c r="C45" s="95">
        <v>44443.903252314813</v>
      </c>
      <c r="D45" s="95" t="s">
        <v>2460</v>
      </c>
      <c r="E45" s="124">
        <v>48</v>
      </c>
      <c r="F45" s="132" t="str">
        <f>VLOOKUP(E45,VIP!$A$2:$O15790,2,0)</f>
        <v>DRBR048</v>
      </c>
      <c r="G45" s="132" t="str">
        <f>VLOOKUP(E45,'LISTADO ATM'!$A$2:$B$900,2,0)</f>
        <v xml:space="preserve">ATM Autoservicio Neiba I </v>
      </c>
      <c r="H45" s="132" t="str">
        <f>VLOOKUP(E45,VIP!$A$2:$O20751,7,FALSE)</f>
        <v>Si</v>
      </c>
      <c r="I45" s="132" t="str">
        <f>VLOOKUP(E45,VIP!$A$2:$O12716,8,FALSE)</f>
        <v>Si</v>
      </c>
      <c r="J45" s="132" t="str">
        <f>VLOOKUP(E45,VIP!$A$2:$O12666,8,FALSE)</f>
        <v>Si</v>
      </c>
      <c r="K45" s="132" t="str">
        <f>VLOOKUP(E45,VIP!$A$2:$O16240,6,0)</f>
        <v>SI</v>
      </c>
      <c r="L45" s="138" t="s">
        <v>2618</v>
      </c>
      <c r="M45" s="94" t="s">
        <v>2438</v>
      </c>
      <c r="N45" s="94" t="s">
        <v>2444</v>
      </c>
      <c r="O45" s="132" t="s">
        <v>2461</v>
      </c>
      <c r="P45" s="138"/>
      <c r="Q45" s="94" t="s">
        <v>2618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NORTE</v>
      </c>
      <c r="B46" s="124">
        <v>3336014509</v>
      </c>
      <c r="C46" s="95">
        <v>44443.907881944448</v>
      </c>
      <c r="D46" s="95" t="s">
        <v>2460</v>
      </c>
      <c r="E46" s="124">
        <v>307</v>
      </c>
      <c r="F46" s="132" t="str">
        <f>VLOOKUP(E46,VIP!$A$2:$O15789,2,0)</f>
        <v>DRBR307</v>
      </c>
      <c r="G46" s="132" t="str">
        <f>VLOOKUP(E46,'LISTADO ATM'!$A$2:$B$900,2,0)</f>
        <v>ATM Oficina Nagua II</v>
      </c>
      <c r="H46" s="132" t="str">
        <f>VLOOKUP(E46,VIP!$A$2:$O20750,7,FALSE)</f>
        <v>Si</v>
      </c>
      <c r="I46" s="132" t="str">
        <f>VLOOKUP(E46,VIP!$A$2:$O12715,8,FALSE)</f>
        <v>Si</v>
      </c>
      <c r="J46" s="132" t="str">
        <f>VLOOKUP(E46,VIP!$A$2:$O12665,8,FALSE)</f>
        <v>Si</v>
      </c>
      <c r="K46" s="132" t="str">
        <f>VLOOKUP(E46,VIP!$A$2:$O16239,6,0)</f>
        <v>SI</v>
      </c>
      <c r="L46" s="138" t="s">
        <v>2618</v>
      </c>
      <c r="M46" s="94" t="s">
        <v>2438</v>
      </c>
      <c r="N46" s="94" t="s">
        <v>2444</v>
      </c>
      <c r="O46" s="132" t="s">
        <v>2461</v>
      </c>
      <c r="P46" s="138"/>
      <c r="Q46" s="94" t="s">
        <v>2618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3336014510</v>
      </c>
      <c r="C47" s="95">
        <v>44443.915138888886</v>
      </c>
      <c r="D47" s="95" t="s">
        <v>2441</v>
      </c>
      <c r="E47" s="124">
        <v>235</v>
      </c>
      <c r="F47" s="132" t="str">
        <f>VLOOKUP(E47,VIP!$A$2:$O15788,2,0)</f>
        <v>DRBR235</v>
      </c>
      <c r="G47" s="132" t="str">
        <f>VLOOKUP(E47,'LISTADO ATM'!$A$2:$B$900,2,0)</f>
        <v xml:space="preserve">ATM Oficina Multicentro La Sirena San Isidro </v>
      </c>
      <c r="H47" s="132" t="str">
        <f>VLOOKUP(E47,VIP!$A$2:$O20749,7,FALSE)</f>
        <v>Si</v>
      </c>
      <c r="I47" s="132" t="str">
        <f>VLOOKUP(E47,VIP!$A$2:$O12714,8,FALSE)</f>
        <v>Si</v>
      </c>
      <c r="J47" s="132" t="str">
        <f>VLOOKUP(E47,VIP!$A$2:$O12664,8,FALSE)</f>
        <v>Si</v>
      </c>
      <c r="K47" s="132" t="str">
        <f>VLOOKUP(E47,VIP!$A$2:$O16238,6,0)</f>
        <v>SI</v>
      </c>
      <c r="L47" s="138" t="s">
        <v>2410</v>
      </c>
      <c r="M47" s="94" t="s">
        <v>2438</v>
      </c>
      <c r="N47" s="94" t="s">
        <v>2444</v>
      </c>
      <c r="O47" s="132" t="s">
        <v>2445</v>
      </c>
      <c r="P47" s="138"/>
      <c r="Q47" s="94" t="s">
        <v>2410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NORTE</v>
      </c>
      <c r="B48" s="124">
        <v>3336014516</v>
      </c>
      <c r="C48" s="95">
        <v>44444.050034722219</v>
      </c>
      <c r="D48" s="95" t="s">
        <v>2175</v>
      </c>
      <c r="E48" s="124">
        <v>520</v>
      </c>
      <c r="F48" s="132" t="str">
        <f>VLOOKUP(E48,VIP!$A$2:$O15795,2,0)</f>
        <v>DRBR520</v>
      </c>
      <c r="G48" s="132" t="str">
        <f>VLOOKUP(E48,'LISTADO ATM'!$A$2:$B$900,2,0)</f>
        <v xml:space="preserve">ATM Cooperativa Navarrete (COOPNAVA) </v>
      </c>
      <c r="H48" s="132" t="str">
        <f>VLOOKUP(E48,VIP!$A$2:$O20756,7,FALSE)</f>
        <v>Si</v>
      </c>
      <c r="I48" s="132" t="str">
        <f>VLOOKUP(E48,VIP!$A$2:$O12721,8,FALSE)</f>
        <v>Si</v>
      </c>
      <c r="J48" s="132" t="str">
        <f>VLOOKUP(E48,VIP!$A$2:$O12671,8,FALSE)</f>
        <v>Si</v>
      </c>
      <c r="K48" s="132" t="str">
        <f>VLOOKUP(E48,VIP!$A$2:$O16245,6,0)</f>
        <v>NO</v>
      </c>
      <c r="L48" s="138" t="s">
        <v>2456</v>
      </c>
      <c r="M48" s="94" t="s">
        <v>2438</v>
      </c>
      <c r="N48" s="94" t="s">
        <v>2444</v>
      </c>
      <c r="O48" s="132" t="s">
        <v>2578</v>
      </c>
      <c r="P48" s="138"/>
      <c r="Q48" s="94" t="s">
        <v>2456</v>
      </c>
      <c r="R48" s="100"/>
      <c r="S48" s="100"/>
      <c r="T48" s="100"/>
      <c r="U48" s="144"/>
      <c r="V48" s="69"/>
    </row>
    <row r="49" spans="1:23" ht="18" x14ac:dyDescent="0.25">
      <c r="A49" s="132" t="str">
        <f>VLOOKUP(E49,'LISTADO ATM'!$A$2:$C$901,3,0)</f>
        <v>DISTRITO NACIONAL</v>
      </c>
      <c r="B49" s="124">
        <v>3336014519</v>
      </c>
      <c r="C49" s="95">
        <v>44444.057129629633</v>
      </c>
      <c r="D49" s="95" t="s">
        <v>2174</v>
      </c>
      <c r="E49" s="124">
        <v>244</v>
      </c>
      <c r="F49" s="132" t="str">
        <f>VLOOKUP(E49,VIP!$A$2:$O15792,2,0)</f>
        <v>DRBR244</v>
      </c>
      <c r="G49" s="132" t="str">
        <f>VLOOKUP(E49,'LISTADO ATM'!$A$2:$B$900,2,0)</f>
        <v xml:space="preserve">ATM Ministerio de Hacienda (antiguo Finanzas) </v>
      </c>
      <c r="H49" s="132" t="str">
        <f>VLOOKUP(E49,VIP!$A$2:$O20753,7,FALSE)</f>
        <v>Si</v>
      </c>
      <c r="I49" s="132" t="str">
        <f>VLOOKUP(E49,VIP!$A$2:$O12718,8,FALSE)</f>
        <v>Si</v>
      </c>
      <c r="J49" s="132" t="str">
        <f>VLOOKUP(E49,VIP!$A$2:$O12668,8,FALSE)</f>
        <v>Si</v>
      </c>
      <c r="K49" s="132" t="str">
        <f>VLOOKUP(E49,VIP!$A$2:$O16242,6,0)</f>
        <v>NO</v>
      </c>
      <c r="L49" s="138" t="s">
        <v>2620</v>
      </c>
      <c r="M49" s="94" t="s">
        <v>2438</v>
      </c>
      <c r="N49" s="94" t="s">
        <v>2444</v>
      </c>
      <c r="O49" s="132" t="s">
        <v>2446</v>
      </c>
      <c r="P49" s="138"/>
      <c r="Q49" s="94" t="s">
        <v>2620</v>
      </c>
      <c r="R49" s="44"/>
      <c r="S49" s="100"/>
      <c r="T49" s="100"/>
      <c r="U49" s="100"/>
      <c r="V49" s="144"/>
      <c r="W49" s="69"/>
    </row>
    <row r="50" spans="1:23" ht="18" x14ac:dyDescent="0.25">
      <c r="A50" s="132" t="str">
        <f>VLOOKUP(E50,'LISTADO ATM'!$A$2:$C$901,3,0)</f>
        <v>DISTRITO NACIONAL</v>
      </c>
      <c r="B50" s="124">
        <v>3336014520</v>
      </c>
      <c r="C50" s="95">
        <v>44444.059282407405</v>
      </c>
      <c r="D50" s="95" t="s">
        <v>2441</v>
      </c>
      <c r="E50" s="124">
        <v>34</v>
      </c>
      <c r="F50" s="132" t="str">
        <f>VLOOKUP(E50,VIP!$A$2:$O15791,2,0)</f>
        <v>DRBR034</v>
      </c>
      <c r="G50" s="132" t="str">
        <f>VLOOKUP(E50,'LISTADO ATM'!$A$2:$B$900,2,0)</f>
        <v xml:space="preserve">ATM Plaza de la Salud </v>
      </c>
      <c r="H50" s="132" t="str">
        <f>VLOOKUP(E50,VIP!$A$2:$O20752,7,FALSE)</f>
        <v>Si</v>
      </c>
      <c r="I50" s="132" t="str">
        <f>VLOOKUP(E50,VIP!$A$2:$O12717,8,FALSE)</f>
        <v>Si</v>
      </c>
      <c r="J50" s="132" t="str">
        <f>VLOOKUP(E50,VIP!$A$2:$O12667,8,FALSE)</f>
        <v>Si</v>
      </c>
      <c r="K50" s="132" t="str">
        <f>VLOOKUP(E50,VIP!$A$2:$O16241,6,0)</f>
        <v>NO</v>
      </c>
      <c r="L50" s="138" t="s">
        <v>2434</v>
      </c>
      <c r="M50" s="94" t="s">
        <v>2438</v>
      </c>
      <c r="N50" s="94" t="s">
        <v>2444</v>
      </c>
      <c r="O50" s="132" t="s">
        <v>2445</v>
      </c>
      <c r="P50" s="138"/>
      <c r="Q50" s="94" t="s">
        <v>2434</v>
      </c>
      <c r="R50" s="44"/>
      <c r="S50" s="100"/>
      <c r="T50" s="100"/>
      <c r="U50" s="100"/>
      <c r="V50" s="144"/>
      <c r="W50" s="69"/>
    </row>
    <row r="51" spans="1:23" ht="18" x14ac:dyDescent="0.25">
      <c r="A51" s="132" t="str">
        <f>VLOOKUP(E51,'LISTADO ATM'!$A$2:$C$901,3,0)</f>
        <v>DISTRITO NACIONAL</v>
      </c>
      <c r="B51" s="124">
        <v>3336014521</v>
      </c>
      <c r="C51" s="95">
        <v>44444.067094907405</v>
      </c>
      <c r="D51" s="95" t="s">
        <v>2441</v>
      </c>
      <c r="E51" s="124">
        <v>180</v>
      </c>
      <c r="F51" s="132" t="str">
        <f>VLOOKUP(E51,VIP!$A$2:$O15790,2,0)</f>
        <v>DRBR180</v>
      </c>
      <c r="G51" s="132" t="str">
        <f>VLOOKUP(E51,'LISTADO ATM'!$A$2:$B$900,2,0)</f>
        <v xml:space="preserve">ATM Megacentro II </v>
      </c>
      <c r="H51" s="132" t="str">
        <f>VLOOKUP(E51,VIP!$A$2:$O20751,7,FALSE)</f>
        <v>Si</v>
      </c>
      <c r="I51" s="132" t="str">
        <f>VLOOKUP(E51,VIP!$A$2:$O12716,8,FALSE)</f>
        <v>Si</v>
      </c>
      <c r="J51" s="132" t="str">
        <f>VLOOKUP(E51,VIP!$A$2:$O12666,8,FALSE)</f>
        <v>Si</v>
      </c>
      <c r="K51" s="132" t="str">
        <f>VLOOKUP(E51,VIP!$A$2:$O16240,6,0)</f>
        <v>SI</v>
      </c>
      <c r="L51" s="138" t="s">
        <v>2434</v>
      </c>
      <c r="M51" s="94" t="s">
        <v>2438</v>
      </c>
      <c r="N51" s="94" t="s">
        <v>2444</v>
      </c>
      <c r="O51" s="132" t="s">
        <v>2445</v>
      </c>
      <c r="P51" s="138"/>
      <c r="Q51" s="94" t="s">
        <v>2434</v>
      </c>
      <c r="R51" s="44"/>
      <c r="S51" s="100"/>
      <c r="T51" s="100"/>
      <c r="U51" s="100"/>
      <c r="V51" s="144"/>
      <c r="W51" s="69"/>
    </row>
    <row r="52" spans="1:23" ht="18" x14ac:dyDescent="0.25">
      <c r="A52" s="132" t="str">
        <f>VLOOKUP(E52,'LISTADO ATM'!$A$2:$C$901,3,0)</f>
        <v>ESTE</v>
      </c>
      <c r="B52" s="124">
        <v>3336014524</v>
      </c>
      <c r="C52" s="95">
        <v>44444.168599537035</v>
      </c>
      <c r="D52" s="95" t="s">
        <v>2174</v>
      </c>
      <c r="E52" s="124">
        <v>462</v>
      </c>
      <c r="F52" s="132" t="str">
        <f>VLOOKUP(E52,VIP!$A$2:$O15788,2,0)</f>
        <v>DRBR462</v>
      </c>
      <c r="G52" s="132" t="str">
        <f>VLOOKUP(E52,'LISTADO ATM'!$A$2:$B$900,2,0)</f>
        <v>ATM Agrocafe Del Caribe</v>
      </c>
      <c r="H52" s="132" t="str">
        <f>VLOOKUP(E52,VIP!$A$2:$O20749,7,FALSE)</f>
        <v>Si</v>
      </c>
      <c r="I52" s="132" t="str">
        <f>VLOOKUP(E52,VIP!$A$2:$O12714,8,FALSE)</f>
        <v>Si</v>
      </c>
      <c r="J52" s="132" t="str">
        <f>VLOOKUP(E52,VIP!$A$2:$O12664,8,FALSE)</f>
        <v>Si</v>
      </c>
      <c r="K52" s="132" t="str">
        <f>VLOOKUP(E52,VIP!$A$2:$O16238,6,0)</f>
        <v>NO</v>
      </c>
      <c r="L52" s="138" t="s">
        <v>2239</v>
      </c>
      <c r="M52" s="94" t="s">
        <v>2438</v>
      </c>
      <c r="N52" s="94" t="s">
        <v>2444</v>
      </c>
      <c r="O52" s="132" t="s">
        <v>2446</v>
      </c>
      <c r="P52" s="138"/>
      <c r="Q52" s="94" t="s">
        <v>2239</v>
      </c>
      <c r="R52" s="44"/>
      <c r="S52" s="100"/>
      <c r="T52" s="100"/>
      <c r="U52" s="100"/>
      <c r="V52" s="144"/>
      <c r="W52" s="69"/>
    </row>
    <row r="53" spans="1:23" ht="18" x14ac:dyDescent="0.25">
      <c r="A53" s="132" t="str">
        <f>VLOOKUP(E53,'LISTADO ATM'!$A$2:$C$901,3,0)</f>
        <v>DISTRITO NACIONAL</v>
      </c>
      <c r="B53" s="124">
        <v>3336014534</v>
      </c>
      <c r="C53" s="95">
        <v>44444.40761574074</v>
      </c>
      <c r="D53" s="95" t="s">
        <v>2174</v>
      </c>
      <c r="E53" s="124">
        <v>85</v>
      </c>
      <c r="F53" s="132" t="str">
        <f>VLOOKUP(E53,VIP!$A$2:$O15799,2,0)</f>
        <v>DRBR085</v>
      </c>
      <c r="G53" s="132" t="str">
        <f>VLOOKUP(E53,'LISTADO ATM'!$A$2:$B$900,2,0)</f>
        <v xml:space="preserve">ATM Oficina San Isidro (Fuerza Aérea) </v>
      </c>
      <c r="H53" s="132" t="str">
        <f>VLOOKUP(E53,VIP!$A$2:$O20760,7,FALSE)</f>
        <v>Si</v>
      </c>
      <c r="I53" s="132" t="str">
        <f>VLOOKUP(E53,VIP!$A$2:$O12725,8,FALSE)</f>
        <v>Si</v>
      </c>
      <c r="J53" s="132" t="str">
        <f>VLOOKUP(E53,VIP!$A$2:$O12675,8,FALSE)</f>
        <v>Si</v>
      </c>
      <c r="K53" s="132" t="str">
        <f>VLOOKUP(E53,VIP!$A$2:$O16249,6,0)</f>
        <v>NO</v>
      </c>
      <c r="L53" s="138" t="s">
        <v>2627</v>
      </c>
      <c r="M53" s="94" t="s">
        <v>2438</v>
      </c>
      <c r="N53" s="94" t="s">
        <v>2444</v>
      </c>
      <c r="O53" s="132" t="s">
        <v>2446</v>
      </c>
      <c r="P53" s="138"/>
      <c r="Q53" s="94" t="s">
        <v>2627</v>
      </c>
      <c r="R53" s="44"/>
      <c r="S53" s="100"/>
      <c r="T53" s="100"/>
      <c r="U53" s="100"/>
      <c r="V53" s="144"/>
      <c r="W53" s="69"/>
    </row>
    <row r="54" spans="1:23" ht="18" x14ac:dyDescent="0.25">
      <c r="A54" s="132" t="str">
        <f>VLOOKUP(E54,'LISTADO ATM'!$A$2:$C$901,3,0)</f>
        <v>NORTE</v>
      </c>
      <c r="B54" s="124">
        <v>3336014538</v>
      </c>
      <c r="C54" s="95">
        <v>44444.427303240744</v>
      </c>
      <c r="D54" s="95" t="s">
        <v>2175</v>
      </c>
      <c r="E54" s="124">
        <v>796</v>
      </c>
      <c r="F54" s="132" t="str">
        <f>VLOOKUP(E54,VIP!$A$2:$O15795,2,0)</f>
        <v>DRBR155</v>
      </c>
      <c r="G54" s="132" t="str">
        <f>VLOOKUP(E54,'LISTADO ATM'!$A$2:$B$900,2,0)</f>
        <v xml:space="preserve">ATM Oficina Plaza Ventura (Nagua) </v>
      </c>
      <c r="H54" s="132" t="str">
        <f>VLOOKUP(E54,VIP!$A$2:$O20756,7,FALSE)</f>
        <v>Si</v>
      </c>
      <c r="I54" s="132" t="str">
        <f>VLOOKUP(E54,VIP!$A$2:$O12721,8,FALSE)</f>
        <v>Si</v>
      </c>
      <c r="J54" s="132" t="str">
        <f>VLOOKUP(E54,VIP!$A$2:$O12671,8,FALSE)</f>
        <v>Si</v>
      </c>
      <c r="K54" s="132" t="str">
        <f>VLOOKUP(E54,VIP!$A$2:$O16245,6,0)</f>
        <v>SI</v>
      </c>
      <c r="L54" s="138" t="s">
        <v>2627</v>
      </c>
      <c r="M54" s="94" t="s">
        <v>2438</v>
      </c>
      <c r="N54" s="94" t="s">
        <v>2444</v>
      </c>
      <c r="O54" s="132" t="s">
        <v>2578</v>
      </c>
      <c r="P54" s="138"/>
      <c r="Q54" s="94" t="s">
        <v>2627</v>
      </c>
      <c r="R54" s="44"/>
      <c r="S54" s="100"/>
      <c r="T54" s="100"/>
      <c r="U54" s="100"/>
      <c r="V54" s="144"/>
      <c r="W54" s="69"/>
    </row>
    <row r="55" spans="1:23" ht="18" x14ac:dyDescent="0.25">
      <c r="A55" s="132" t="str">
        <f>VLOOKUP(E55,'LISTADO ATM'!$A$2:$C$901,3,0)</f>
        <v>DISTRITO NACIONAL</v>
      </c>
      <c r="B55" s="124">
        <v>3336014539</v>
      </c>
      <c r="C55" s="95">
        <v>44444.427858796298</v>
      </c>
      <c r="D55" s="95" t="s">
        <v>2174</v>
      </c>
      <c r="E55" s="124">
        <v>234</v>
      </c>
      <c r="F55" s="132" t="str">
        <f>VLOOKUP(E55,VIP!$A$2:$O15794,2,0)</f>
        <v>DRBR234</v>
      </c>
      <c r="G55" s="132" t="str">
        <f>VLOOKUP(E55,'LISTADO ATM'!$A$2:$B$900,2,0)</f>
        <v xml:space="preserve">ATM Oficina Boca Chica I </v>
      </c>
      <c r="H55" s="132" t="str">
        <f>VLOOKUP(E55,VIP!$A$2:$O20755,7,FALSE)</f>
        <v>Si</v>
      </c>
      <c r="I55" s="132" t="str">
        <f>VLOOKUP(E55,VIP!$A$2:$O12720,8,FALSE)</f>
        <v>Si</v>
      </c>
      <c r="J55" s="132" t="str">
        <f>VLOOKUP(E55,VIP!$A$2:$O12670,8,FALSE)</f>
        <v>Si</v>
      </c>
      <c r="K55" s="132" t="str">
        <f>VLOOKUP(E55,VIP!$A$2:$O16244,6,0)</f>
        <v>NO</v>
      </c>
      <c r="L55" s="138" t="s">
        <v>2627</v>
      </c>
      <c r="M55" s="94" t="s">
        <v>2438</v>
      </c>
      <c r="N55" s="94" t="s">
        <v>2444</v>
      </c>
      <c r="O55" s="132" t="s">
        <v>2446</v>
      </c>
      <c r="P55" s="138"/>
      <c r="Q55" s="94" t="s">
        <v>2627</v>
      </c>
      <c r="R55" s="44"/>
      <c r="S55" s="100"/>
      <c r="T55" s="100"/>
      <c r="U55" s="100"/>
      <c r="V55" s="144"/>
      <c r="W55" s="69"/>
    </row>
    <row r="56" spans="1:23" ht="18" x14ac:dyDescent="0.25">
      <c r="A56" s="132" t="str">
        <f>VLOOKUP(E56,'LISTADO ATM'!$A$2:$C$901,3,0)</f>
        <v>DISTRITO NACIONAL</v>
      </c>
      <c r="B56" s="124">
        <v>3336014540</v>
      </c>
      <c r="C56" s="95">
        <v>44444.428368055553</v>
      </c>
      <c r="D56" s="95" t="s">
        <v>2174</v>
      </c>
      <c r="E56" s="124">
        <v>486</v>
      </c>
      <c r="F56" s="132" t="str">
        <f>VLOOKUP(E56,VIP!$A$2:$O15793,2,0)</f>
        <v>DRBR486</v>
      </c>
      <c r="G56" s="132" t="str">
        <f>VLOOKUP(E56,'LISTADO ATM'!$A$2:$B$900,2,0)</f>
        <v xml:space="preserve">ATM Olé La Caleta </v>
      </c>
      <c r="H56" s="132" t="str">
        <f>VLOOKUP(E56,VIP!$A$2:$O20754,7,FALSE)</f>
        <v>Si</v>
      </c>
      <c r="I56" s="132" t="str">
        <f>VLOOKUP(E56,VIP!$A$2:$O12719,8,FALSE)</f>
        <v>Si</v>
      </c>
      <c r="J56" s="132" t="str">
        <f>VLOOKUP(E56,VIP!$A$2:$O12669,8,FALSE)</f>
        <v>Si</v>
      </c>
      <c r="K56" s="132" t="str">
        <f>VLOOKUP(E56,VIP!$A$2:$O16243,6,0)</f>
        <v>NO</v>
      </c>
      <c r="L56" s="138" t="s">
        <v>2627</v>
      </c>
      <c r="M56" s="94" t="s">
        <v>2438</v>
      </c>
      <c r="N56" s="94" t="s">
        <v>2444</v>
      </c>
      <c r="O56" s="132" t="s">
        <v>2446</v>
      </c>
      <c r="P56" s="138"/>
      <c r="Q56" s="94" t="s">
        <v>2627</v>
      </c>
      <c r="R56" s="44"/>
      <c r="S56" s="100"/>
      <c r="T56" s="100"/>
      <c r="U56" s="100"/>
      <c r="V56" s="144"/>
      <c r="W56" s="69"/>
    </row>
    <row r="57" spans="1:23" ht="18" x14ac:dyDescent="0.25">
      <c r="A57" s="132" t="str">
        <f>VLOOKUP(E57,'LISTADO ATM'!$A$2:$C$901,3,0)</f>
        <v>SUR</v>
      </c>
      <c r="B57" s="124">
        <v>3336014541</v>
      </c>
      <c r="C57" s="95">
        <v>44444.428900462961</v>
      </c>
      <c r="D57" s="95" t="s">
        <v>2174</v>
      </c>
      <c r="E57" s="124">
        <v>84</v>
      </c>
      <c r="F57" s="132" t="str">
        <f>VLOOKUP(E57,VIP!$A$2:$O15792,2,0)</f>
        <v>DRBR084</v>
      </c>
      <c r="G57" s="132" t="str">
        <f>VLOOKUP(E57,'LISTADO ATM'!$A$2:$B$900,2,0)</f>
        <v xml:space="preserve">ATM Oficina Multicentro Sirena San Cristóbal </v>
      </c>
      <c r="H57" s="132" t="str">
        <f>VLOOKUP(E57,VIP!$A$2:$O20753,7,FALSE)</f>
        <v>Si</v>
      </c>
      <c r="I57" s="132" t="str">
        <f>VLOOKUP(E57,VIP!$A$2:$O12718,8,FALSE)</f>
        <v>Si</v>
      </c>
      <c r="J57" s="132" t="str">
        <f>VLOOKUP(E57,VIP!$A$2:$O12668,8,FALSE)</f>
        <v>Si</v>
      </c>
      <c r="K57" s="132" t="str">
        <f>VLOOKUP(E57,VIP!$A$2:$O16242,6,0)</f>
        <v>SI</v>
      </c>
      <c r="L57" s="138" t="s">
        <v>2627</v>
      </c>
      <c r="M57" s="94" t="s">
        <v>2438</v>
      </c>
      <c r="N57" s="94" t="s">
        <v>2444</v>
      </c>
      <c r="O57" s="132" t="s">
        <v>2446</v>
      </c>
      <c r="P57" s="138"/>
      <c r="Q57" s="94" t="s">
        <v>2627</v>
      </c>
      <c r="R57" s="44"/>
      <c r="S57" s="100"/>
      <c r="T57" s="100"/>
      <c r="U57" s="100"/>
      <c r="V57" s="144"/>
      <c r="W57" s="69"/>
    </row>
    <row r="58" spans="1:23" ht="18" x14ac:dyDescent="0.25">
      <c r="A58" s="132" t="str">
        <f>VLOOKUP(E58,'LISTADO ATM'!$A$2:$C$901,3,0)</f>
        <v>DISTRITO NACIONAL</v>
      </c>
      <c r="B58" s="124">
        <v>3336014543</v>
      </c>
      <c r="C58" s="95">
        <v>44444.447314814817</v>
      </c>
      <c r="D58" s="95" t="s">
        <v>2441</v>
      </c>
      <c r="E58" s="124">
        <v>755</v>
      </c>
      <c r="F58" s="132" t="str">
        <f>VLOOKUP(E58,VIP!$A$2:$O15824,2,0)</f>
        <v>DRBR755</v>
      </c>
      <c r="G58" s="132" t="str">
        <f>VLOOKUP(E58,'LISTADO ATM'!$A$2:$B$900,2,0)</f>
        <v xml:space="preserve">ATM Oficina Galería del Este (Plaza) </v>
      </c>
      <c r="H58" s="132" t="str">
        <f>VLOOKUP(E58,VIP!$A$2:$O20785,7,FALSE)</f>
        <v>Si</v>
      </c>
      <c r="I58" s="132" t="str">
        <f>VLOOKUP(E58,VIP!$A$2:$O12750,8,FALSE)</f>
        <v>Si</v>
      </c>
      <c r="J58" s="132" t="str">
        <f>VLOOKUP(E58,VIP!$A$2:$O12700,8,FALSE)</f>
        <v>Si</v>
      </c>
      <c r="K58" s="132" t="str">
        <f>VLOOKUP(E58,VIP!$A$2:$O16274,6,0)</f>
        <v>NO</v>
      </c>
      <c r="L58" s="138" t="s">
        <v>2410</v>
      </c>
      <c r="M58" s="94" t="s">
        <v>2438</v>
      </c>
      <c r="N58" s="94" t="s">
        <v>2444</v>
      </c>
      <c r="O58" s="132" t="s">
        <v>2445</v>
      </c>
      <c r="P58" s="138"/>
      <c r="Q58" s="94" t="s">
        <v>2410</v>
      </c>
      <c r="R58" s="44"/>
      <c r="S58" s="100"/>
      <c r="T58" s="100"/>
      <c r="U58" s="100"/>
      <c r="V58" s="144"/>
      <c r="W58" s="69"/>
    </row>
    <row r="59" spans="1:23" ht="18" x14ac:dyDescent="0.25">
      <c r="A59" s="132" t="str">
        <f>VLOOKUP(E59,'LISTADO ATM'!$A$2:$C$901,3,0)</f>
        <v>ESTE</v>
      </c>
      <c r="B59" s="124">
        <v>3336014544</v>
      </c>
      <c r="C59" s="95">
        <v>44444.450902777775</v>
      </c>
      <c r="D59" s="95" t="s">
        <v>2460</v>
      </c>
      <c r="E59" s="124">
        <v>385</v>
      </c>
      <c r="F59" s="132" t="str">
        <f>VLOOKUP(E59,VIP!$A$2:$O15823,2,0)</f>
        <v>DRBR385</v>
      </c>
      <c r="G59" s="132" t="str">
        <f>VLOOKUP(E59,'LISTADO ATM'!$A$2:$B$900,2,0)</f>
        <v xml:space="preserve">ATM Plaza Verón I </v>
      </c>
      <c r="H59" s="132" t="str">
        <f>VLOOKUP(E59,VIP!$A$2:$O20784,7,FALSE)</f>
        <v>Si</v>
      </c>
      <c r="I59" s="132" t="str">
        <f>VLOOKUP(E59,VIP!$A$2:$O12749,8,FALSE)</f>
        <v>Si</v>
      </c>
      <c r="J59" s="132" t="str">
        <f>VLOOKUP(E59,VIP!$A$2:$O12699,8,FALSE)</f>
        <v>Si</v>
      </c>
      <c r="K59" s="132" t="str">
        <f>VLOOKUP(E59,VIP!$A$2:$O16273,6,0)</f>
        <v>NO</v>
      </c>
      <c r="L59" s="138" t="s">
        <v>2410</v>
      </c>
      <c r="M59" s="94" t="s">
        <v>2438</v>
      </c>
      <c r="N59" s="94" t="s">
        <v>2444</v>
      </c>
      <c r="O59" s="132" t="s">
        <v>2461</v>
      </c>
      <c r="P59" s="138"/>
      <c r="Q59" s="94" t="s">
        <v>2410</v>
      </c>
      <c r="R59" s="44"/>
      <c r="S59" s="100"/>
      <c r="T59" s="100"/>
      <c r="U59" s="100"/>
      <c r="V59" s="144"/>
      <c r="W59" s="69"/>
    </row>
    <row r="60" spans="1:23" ht="18" x14ac:dyDescent="0.25">
      <c r="A60" s="132" t="str">
        <f>VLOOKUP(E60,'LISTADO ATM'!$A$2:$C$901,3,0)</f>
        <v>SUR</v>
      </c>
      <c r="B60" s="124">
        <v>3336014545</v>
      </c>
      <c r="C60" s="95">
        <v>44444.451817129629</v>
      </c>
      <c r="D60" s="95" t="s">
        <v>2460</v>
      </c>
      <c r="E60" s="124">
        <v>829</v>
      </c>
      <c r="F60" s="132" t="str">
        <f>VLOOKUP(E60,VIP!$A$2:$O15822,2,0)</f>
        <v>DRBR829</v>
      </c>
      <c r="G60" s="132" t="str">
        <f>VLOOKUP(E60,'LISTADO ATM'!$A$2:$B$900,2,0)</f>
        <v xml:space="preserve">ATM UNP Multicentro Sirena Baní </v>
      </c>
      <c r="H60" s="132" t="str">
        <f>VLOOKUP(E60,VIP!$A$2:$O20783,7,FALSE)</f>
        <v>Si</v>
      </c>
      <c r="I60" s="132" t="str">
        <f>VLOOKUP(E60,VIP!$A$2:$O12748,8,FALSE)</f>
        <v>Si</v>
      </c>
      <c r="J60" s="132" t="str">
        <f>VLOOKUP(E60,VIP!$A$2:$O12698,8,FALSE)</f>
        <v>Si</v>
      </c>
      <c r="K60" s="132" t="str">
        <f>VLOOKUP(E60,VIP!$A$2:$O16272,6,0)</f>
        <v>NO</v>
      </c>
      <c r="L60" s="138" t="s">
        <v>2410</v>
      </c>
      <c r="M60" s="94" t="s">
        <v>2438</v>
      </c>
      <c r="N60" s="94" t="s">
        <v>2444</v>
      </c>
      <c r="O60" s="132" t="s">
        <v>2461</v>
      </c>
      <c r="P60" s="138"/>
      <c r="Q60" s="94" t="s">
        <v>2410</v>
      </c>
      <c r="R60" s="44"/>
      <c r="S60" s="100"/>
      <c r="T60" s="100"/>
      <c r="U60" s="100"/>
      <c r="V60" s="144"/>
      <c r="W60" s="69"/>
    </row>
    <row r="61" spans="1:23" ht="18" x14ac:dyDescent="0.25">
      <c r="A61" s="132" t="str">
        <f>VLOOKUP(E61,'LISTADO ATM'!$A$2:$C$901,3,0)</f>
        <v>NORTE</v>
      </c>
      <c r="B61" s="124">
        <v>3336014546</v>
      </c>
      <c r="C61" s="95">
        <v>44444.452847222223</v>
      </c>
      <c r="D61" s="95" t="s">
        <v>2635</v>
      </c>
      <c r="E61" s="124">
        <v>986</v>
      </c>
      <c r="F61" s="132" t="str">
        <f>VLOOKUP(E61,VIP!$A$2:$O15821,2,0)</f>
        <v>DRBR986</v>
      </c>
      <c r="G61" s="132" t="str">
        <f>VLOOKUP(E61,'LISTADO ATM'!$A$2:$B$900,2,0)</f>
        <v xml:space="preserve">ATM S/M Jumbo (La Vega) </v>
      </c>
      <c r="H61" s="132" t="str">
        <f>VLOOKUP(E61,VIP!$A$2:$O20782,7,FALSE)</f>
        <v>Si</v>
      </c>
      <c r="I61" s="132" t="str">
        <f>VLOOKUP(E61,VIP!$A$2:$O12747,8,FALSE)</f>
        <v>Si</v>
      </c>
      <c r="J61" s="132" t="str">
        <f>VLOOKUP(E61,VIP!$A$2:$O12697,8,FALSE)</f>
        <v>Si</v>
      </c>
      <c r="K61" s="132" t="str">
        <f>VLOOKUP(E61,VIP!$A$2:$O16271,6,0)</f>
        <v>NO</v>
      </c>
      <c r="L61" s="138" t="s">
        <v>2410</v>
      </c>
      <c r="M61" s="94" t="s">
        <v>2438</v>
      </c>
      <c r="N61" s="94" t="s">
        <v>2444</v>
      </c>
      <c r="O61" s="132" t="s">
        <v>2636</v>
      </c>
      <c r="P61" s="138"/>
      <c r="Q61" s="94" t="s">
        <v>2410</v>
      </c>
      <c r="R61" s="44"/>
      <c r="S61" s="100"/>
      <c r="T61" s="100"/>
      <c r="U61" s="100"/>
      <c r="V61" s="144"/>
      <c r="W61" s="69"/>
    </row>
    <row r="62" spans="1:23" ht="18" x14ac:dyDescent="0.25">
      <c r="A62" s="132" t="str">
        <f>VLOOKUP(E62,'LISTADO ATM'!$A$2:$C$901,3,0)</f>
        <v>ESTE</v>
      </c>
      <c r="B62" s="124">
        <v>3336014548</v>
      </c>
      <c r="C62" s="95">
        <v>44444.518726851849</v>
      </c>
      <c r="D62" s="95" t="s">
        <v>2174</v>
      </c>
      <c r="E62" s="124">
        <v>159</v>
      </c>
      <c r="F62" s="132" t="str">
        <f>VLOOKUP(E62,VIP!$A$2:$O15820,2,0)</f>
        <v>DRBR159</v>
      </c>
      <c r="G62" s="132" t="str">
        <f>VLOOKUP(E62,'LISTADO ATM'!$A$2:$B$900,2,0)</f>
        <v xml:space="preserve">ATM Hotel Dreams Bayahibe I </v>
      </c>
      <c r="H62" s="132" t="str">
        <f>VLOOKUP(E62,VIP!$A$2:$O20781,7,FALSE)</f>
        <v>Si</v>
      </c>
      <c r="I62" s="132" t="str">
        <f>VLOOKUP(E62,VIP!$A$2:$O12746,8,FALSE)</f>
        <v>Si</v>
      </c>
      <c r="J62" s="132" t="str">
        <f>VLOOKUP(E62,VIP!$A$2:$O12696,8,FALSE)</f>
        <v>Si</v>
      </c>
      <c r="K62" s="132" t="str">
        <f>VLOOKUP(E62,VIP!$A$2:$O16270,6,0)</f>
        <v>NO</v>
      </c>
      <c r="L62" s="138" t="s">
        <v>2239</v>
      </c>
      <c r="M62" s="94" t="s">
        <v>2438</v>
      </c>
      <c r="N62" s="94" t="s">
        <v>2444</v>
      </c>
      <c r="O62" s="132" t="s">
        <v>2446</v>
      </c>
      <c r="P62" s="138"/>
      <c r="Q62" s="94" t="s">
        <v>2239</v>
      </c>
      <c r="R62" s="44"/>
      <c r="S62" s="100"/>
      <c r="T62" s="100"/>
      <c r="U62" s="100"/>
      <c r="V62" s="144"/>
      <c r="W62" s="69"/>
    </row>
    <row r="63" spans="1:23" ht="18" x14ac:dyDescent="0.25">
      <c r="A63" s="132" t="str">
        <f>VLOOKUP(E63,'LISTADO ATM'!$A$2:$C$901,3,0)</f>
        <v>NORTE</v>
      </c>
      <c r="B63" s="124">
        <v>3336014549</v>
      </c>
      <c r="C63" s="95">
        <v>44444.534826388888</v>
      </c>
      <c r="D63" s="95" t="s">
        <v>2175</v>
      </c>
      <c r="E63" s="124">
        <v>181</v>
      </c>
      <c r="F63" s="132" t="str">
        <f>VLOOKUP(E63,VIP!$A$2:$O15819,2,0)</f>
        <v>DRBR181</v>
      </c>
      <c r="G63" s="132" t="str">
        <f>VLOOKUP(E63,'LISTADO ATM'!$A$2:$B$900,2,0)</f>
        <v xml:space="preserve">ATM Oficina Sabaneta </v>
      </c>
      <c r="H63" s="132" t="str">
        <f>VLOOKUP(E63,VIP!$A$2:$O20780,7,FALSE)</f>
        <v>Si</v>
      </c>
      <c r="I63" s="132" t="str">
        <f>VLOOKUP(E63,VIP!$A$2:$O12745,8,FALSE)</f>
        <v>Si</v>
      </c>
      <c r="J63" s="132" t="str">
        <f>VLOOKUP(E63,VIP!$A$2:$O12695,8,FALSE)</f>
        <v>Si</v>
      </c>
      <c r="K63" s="132" t="str">
        <f>VLOOKUP(E63,VIP!$A$2:$O16269,6,0)</f>
        <v>SI</v>
      </c>
      <c r="L63" s="138" t="s">
        <v>2239</v>
      </c>
      <c r="M63" s="94" t="s">
        <v>2438</v>
      </c>
      <c r="N63" s="94" t="s">
        <v>2444</v>
      </c>
      <c r="O63" s="132" t="s">
        <v>2578</v>
      </c>
      <c r="P63" s="138"/>
      <c r="Q63" s="94" t="s">
        <v>2239</v>
      </c>
      <c r="R63" s="44"/>
      <c r="S63" s="100"/>
      <c r="T63" s="100"/>
      <c r="U63" s="100"/>
      <c r="V63" s="144"/>
      <c r="W63" s="69"/>
    </row>
    <row r="64" spans="1:23" ht="18" x14ac:dyDescent="0.25">
      <c r="A64" s="132" t="str">
        <f>VLOOKUP(E64,'LISTADO ATM'!$A$2:$C$901,3,0)</f>
        <v>ESTE</v>
      </c>
      <c r="B64" s="124">
        <v>3336014555</v>
      </c>
      <c r="C64" s="95">
        <v>44444.551574074074</v>
      </c>
      <c r="D64" s="95" t="s">
        <v>2441</v>
      </c>
      <c r="E64" s="124">
        <v>844</v>
      </c>
      <c r="F64" s="132" t="str">
        <f>VLOOKUP(E64,VIP!$A$2:$O15814,2,0)</f>
        <v>DRBR844</v>
      </c>
      <c r="G64" s="132" t="str">
        <f>VLOOKUP(E64,'LISTADO ATM'!$A$2:$B$900,2,0)</f>
        <v xml:space="preserve">ATM San Juan Shopping Center (Bávaro) </v>
      </c>
      <c r="H64" s="132" t="str">
        <f>VLOOKUP(E64,VIP!$A$2:$O20775,7,FALSE)</f>
        <v>Si</v>
      </c>
      <c r="I64" s="132" t="str">
        <f>VLOOKUP(E64,VIP!$A$2:$O12740,8,FALSE)</f>
        <v>Si</v>
      </c>
      <c r="J64" s="132" t="str">
        <f>VLOOKUP(E64,VIP!$A$2:$O12690,8,FALSE)</f>
        <v>Si</v>
      </c>
      <c r="K64" s="132" t="str">
        <f>VLOOKUP(E64,VIP!$A$2:$O16264,6,0)</f>
        <v>NO</v>
      </c>
      <c r="L64" s="138" t="s">
        <v>2434</v>
      </c>
      <c r="M64" s="94" t="s">
        <v>2438</v>
      </c>
      <c r="N64" s="94" t="s">
        <v>2444</v>
      </c>
      <c r="O64" s="132" t="s">
        <v>2445</v>
      </c>
      <c r="P64" s="138"/>
      <c r="Q64" s="94" t="s">
        <v>2434</v>
      </c>
      <c r="R64" s="44"/>
      <c r="S64" s="100"/>
      <c r="T64" s="100"/>
      <c r="U64" s="100"/>
      <c r="V64" s="144"/>
      <c r="W64" s="69"/>
    </row>
    <row r="65" spans="1:23" ht="18" x14ac:dyDescent="0.25">
      <c r="A65" s="132" t="str">
        <f>VLOOKUP(E65,'LISTADO ATM'!$A$2:$C$901,3,0)</f>
        <v>DISTRITO NACIONAL</v>
      </c>
      <c r="B65" s="124">
        <v>3336014556</v>
      </c>
      <c r="C65" s="95">
        <v>44444.561562499999</v>
      </c>
      <c r="D65" s="95" t="s">
        <v>2441</v>
      </c>
      <c r="E65" s="124">
        <v>577</v>
      </c>
      <c r="F65" s="132" t="str">
        <f>VLOOKUP(E65,VIP!$A$2:$O15813,2,0)</f>
        <v>DRBR173</v>
      </c>
      <c r="G65" s="132" t="str">
        <f>VLOOKUP(E65,'LISTADO ATM'!$A$2:$B$900,2,0)</f>
        <v xml:space="preserve">ATM Olé Ave. Duarte </v>
      </c>
      <c r="H65" s="132" t="str">
        <f>VLOOKUP(E65,VIP!$A$2:$O20774,7,FALSE)</f>
        <v>Si</v>
      </c>
      <c r="I65" s="132" t="str">
        <f>VLOOKUP(E65,VIP!$A$2:$O12739,8,FALSE)</f>
        <v>Si</v>
      </c>
      <c r="J65" s="132" t="str">
        <f>VLOOKUP(E65,VIP!$A$2:$O12689,8,FALSE)</f>
        <v>Si</v>
      </c>
      <c r="K65" s="132" t="str">
        <f>VLOOKUP(E65,VIP!$A$2:$O16263,6,0)</f>
        <v>SI</v>
      </c>
      <c r="L65" s="138" t="s">
        <v>2410</v>
      </c>
      <c r="M65" s="94" t="s">
        <v>2438</v>
      </c>
      <c r="N65" s="94" t="s">
        <v>2444</v>
      </c>
      <c r="O65" s="132" t="s">
        <v>2445</v>
      </c>
      <c r="P65" s="138"/>
      <c r="Q65" s="94" t="s">
        <v>2410</v>
      </c>
      <c r="R65" s="44"/>
      <c r="S65" s="100"/>
      <c r="T65" s="100"/>
      <c r="U65" s="100"/>
      <c r="V65" s="144"/>
      <c r="W65" s="69"/>
    </row>
    <row r="66" spans="1:23" ht="18" x14ac:dyDescent="0.25">
      <c r="A66" s="132" t="str">
        <f>VLOOKUP(E66,'LISTADO ATM'!$A$2:$C$901,3,0)</f>
        <v>DISTRITO NACIONAL</v>
      </c>
      <c r="B66" s="124">
        <v>3336014579</v>
      </c>
      <c r="C66" s="95">
        <v>44444.606666666667</v>
      </c>
      <c r="D66" s="95" t="s">
        <v>2174</v>
      </c>
      <c r="E66" s="124">
        <v>884</v>
      </c>
      <c r="F66" s="132" t="str">
        <f>VLOOKUP(E66,VIP!$A$2:$O15808,2,0)</f>
        <v>DRBR884</v>
      </c>
      <c r="G66" s="132" t="str">
        <f>VLOOKUP(E66,'LISTADO ATM'!$A$2:$B$900,2,0)</f>
        <v xml:space="preserve">ATM UNP Olé Sabana Perdida </v>
      </c>
      <c r="H66" s="132" t="str">
        <f>VLOOKUP(E66,VIP!$A$2:$O20769,7,FALSE)</f>
        <v>Si</v>
      </c>
      <c r="I66" s="132" t="str">
        <f>VLOOKUP(E66,VIP!$A$2:$O12734,8,FALSE)</f>
        <v>Si</v>
      </c>
      <c r="J66" s="132" t="str">
        <f>VLOOKUP(E66,VIP!$A$2:$O12684,8,FALSE)</f>
        <v>Si</v>
      </c>
      <c r="K66" s="132" t="str">
        <f>VLOOKUP(E66,VIP!$A$2:$O16258,6,0)</f>
        <v>NO</v>
      </c>
      <c r="L66" s="138" t="s">
        <v>2627</v>
      </c>
      <c r="M66" s="94" t="s">
        <v>2438</v>
      </c>
      <c r="N66" s="94" t="s">
        <v>2444</v>
      </c>
      <c r="O66" s="132" t="s">
        <v>2446</v>
      </c>
      <c r="P66" s="138"/>
      <c r="Q66" s="94" t="s">
        <v>2627</v>
      </c>
      <c r="R66" s="44"/>
      <c r="S66" s="100"/>
      <c r="T66" s="100"/>
      <c r="U66" s="100"/>
      <c r="V66" s="144"/>
      <c r="W66" s="69"/>
    </row>
    <row r="67" spans="1:23" ht="18" x14ac:dyDescent="0.25">
      <c r="A67" s="132" t="str">
        <f>VLOOKUP(E67,'LISTADO ATM'!$A$2:$C$901,3,0)</f>
        <v>SUR</v>
      </c>
      <c r="B67" s="124">
        <v>3336014580</v>
      </c>
      <c r="C67" s="95">
        <v>44444.60769675926</v>
      </c>
      <c r="D67" s="95" t="s">
        <v>2174</v>
      </c>
      <c r="E67" s="124">
        <v>342</v>
      </c>
      <c r="F67" s="132" t="str">
        <f>VLOOKUP(E67,VIP!$A$2:$O15807,2,0)</f>
        <v>DRBR342</v>
      </c>
      <c r="G67" s="132" t="str">
        <f>VLOOKUP(E67,'LISTADO ATM'!$A$2:$B$900,2,0)</f>
        <v>ATM Oficina Obras Públicas Azua</v>
      </c>
      <c r="H67" s="132" t="str">
        <f>VLOOKUP(E67,VIP!$A$2:$O20768,7,FALSE)</f>
        <v>Si</v>
      </c>
      <c r="I67" s="132" t="str">
        <f>VLOOKUP(E67,VIP!$A$2:$O12733,8,FALSE)</f>
        <v>Si</v>
      </c>
      <c r="J67" s="132" t="str">
        <f>VLOOKUP(E67,VIP!$A$2:$O12683,8,FALSE)</f>
        <v>Si</v>
      </c>
      <c r="K67" s="132" t="str">
        <f>VLOOKUP(E67,VIP!$A$2:$O16257,6,0)</f>
        <v>SI</v>
      </c>
      <c r="L67" s="138" t="s">
        <v>2627</v>
      </c>
      <c r="M67" s="94" t="s">
        <v>2438</v>
      </c>
      <c r="N67" s="94" t="s">
        <v>2444</v>
      </c>
      <c r="O67" s="132" t="s">
        <v>2446</v>
      </c>
      <c r="P67" s="138"/>
      <c r="Q67" s="94" t="s">
        <v>2627</v>
      </c>
      <c r="R67" s="44"/>
      <c r="S67" s="100"/>
      <c r="T67" s="100"/>
      <c r="U67" s="100"/>
      <c r="V67" s="144"/>
      <c r="W67" s="69"/>
    </row>
    <row r="68" spans="1:23" ht="18" x14ac:dyDescent="0.25">
      <c r="A68" s="132" t="str">
        <f>VLOOKUP(E68,'LISTADO ATM'!$A$2:$C$901,3,0)</f>
        <v>NORTE</v>
      </c>
      <c r="B68" s="124">
        <v>3336014581</v>
      </c>
      <c r="C68" s="95">
        <v>44444.608506944445</v>
      </c>
      <c r="D68" s="95" t="s">
        <v>2175</v>
      </c>
      <c r="E68" s="124">
        <v>809</v>
      </c>
      <c r="F68" s="132" t="str">
        <f>VLOOKUP(E68,VIP!$A$2:$O15806,2,0)</f>
        <v>DRBR809</v>
      </c>
      <c r="G68" s="132" t="str">
        <f>VLOOKUP(E68,'LISTADO ATM'!$A$2:$B$900,2,0)</f>
        <v>ATM Yoma (Cotuí)</v>
      </c>
      <c r="H68" s="132" t="str">
        <f>VLOOKUP(E68,VIP!$A$2:$O20767,7,FALSE)</f>
        <v>Si</v>
      </c>
      <c r="I68" s="132" t="str">
        <f>VLOOKUP(E68,VIP!$A$2:$O12732,8,FALSE)</f>
        <v>Si</v>
      </c>
      <c r="J68" s="132" t="str">
        <f>VLOOKUP(E68,VIP!$A$2:$O12682,8,FALSE)</f>
        <v>Si</v>
      </c>
      <c r="K68" s="132" t="str">
        <f>VLOOKUP(E68,VIP!$A$2:$O16256,6,0)</f>
        <v>NO</v>
      </c>
      <c r="L68" s="138" t="s">
        <v>2627</v>
      </c>
      <c r="M68" s="94" t="s">
        <v>2438</v>
      </c>
      <c r="N68" s="94" t="s">
        <v>2444</v>
      </c>
      <c r="O68" s="132" t="s">
        <v>2578</v>
      </c>
      <c r="P68" s="138"/>
      <c r="Q68" s="94" t="s">
        <v>2627</v>
      </c>
      <c r="R68" s="44"/>
      <c r="S68" s="100"/>
      <c r="T68" s="100"/>
      <c r="U68" s="100"/>
      <c r="V68" s="144"/>
      <c r="W68" s="69"/>
    </row>
    <row r="69" spans="1:23" ht="18" x14ac:dyDescent="0.25">
      <c r="A69" s="132" t="str">
        <f>VLOOKUP(E69,'LISTADO ATM'!$A$2:$C$901,3,0)</f>
        <v>NORTE</v>
      </c>
      <c r="B69" s="124">
        <v>3336014583</v>
      </c>
      <c r="C69" s="95">
        <v>44444.6096412037</v>
      </c>
      <c r="D69" s="95" t="s">
        <v>2175</v>
      </c>
      <c r="E69" s="124">
        <v>52</v>
      </c>
      <c r="F69" s="132" t="str">
        <f>VLOOKUP(E69,VIP!$A$2:$O15804,2,0)</f>
        <v>DRBR052</v>
      </c>
      <c r="G69" s="132" t="str">
        <f>VLOOKUP(E69,'LISTADO ATM'!$A$2:$B$900,2,0)</f>
        <v xml:space="preserve">ATM Oficina Jarabacoa </v>
      </c>
      <c r="H69" s="132" t="str">
        <f>VLOOKUP(E69,VIP!$A$2:$O20765,7,FALSE)</f>
        <v>Si</v>
      </c>
      <c r="I69" s="132" t="str">
        <f>VLOOKUP(E69,VIP!$A$2:$O12730,8,FALSE)</f>
        <v>Si</v>
      </c>
      <c r="J69" s="132" t="str">
        <f>VLOOKUP(E69,VIP!$A$2:$O12680,8,FALSE)</f>
        <v>Si</v>
      </c>
      <c r="K69" s="132" t="str">
        <f>VLOOKUP(E69,VIP!$A$2:$O16254,6,0)</f>
        <v>NO</v>
      </c>
      <c r="L69" s="138" t="s">
        <v>2627</v>
      </c>
      <c r="M69" s="94" t="s">
        <v>2438</v>
      </c>
      <c r="N69" s="94" t="s">
        <v>2444</v>
      </c>
      <c r="O69" s="132" t="s">
        <v>2578</v>
      </c>
      <c r="P69" s="138"/>
      <c r="Q69" s="94" t="s">
        <v>2627</v>
      </c>
      <c r="R69" s="44"/>
      <c r="S69" s="100"/>
      <c r="T69" s="100"/>
      <c r="U69" s="100"/>
      <c r="V69" s="144"/>
      <c r="W69" s="69"/>
    </row>
    <row r="70" spans="1:23" ht="18" x14ac:dyDescent="0.25">
      <c r="A70" s="132" t="str">
        <f>VLOOKUP(E70,'LISTADO ATM'!$A$2:$C$901,3,0)</f>
        <v>DISTRITO NACIONAL</v>
      </c>
      <c r="B70" s="124">
        <v>3336014585</v>
      </c>
      <c r="C70" s="95">
        <v>44444.610856481479</v>
      </c>
      <c r="D70" s="95" t="s">
        <v>2174</v>
      </c>
      <c r="E70" s="124">
        <v>422</v>
      </c>
      <c r="F70" s="132" t="str">
        <f>VLOOKUP(E70,VIP!$A$2:$O15802,2,0)</f>
        <v>DRBR422</v>
      </c>
      <c r="G70" s="132" t="str">
        <f>VLOOKUP(E70,'LISTADO ATM'!$A$2:$B$900,2,0)</f>
        <v xml:space="preserve">ATM Olé Manoguayabo </v>
      </c>
      <c r="H70" s="132" t="str">
        <f>VLOOKUP(E70,VIP!$A$2:$O20763,7,FALSE)</f>
        <v>Si</v>
      </c>
      <c r="I70" s="132" t="str">
        <f>VLOOKUP(E70,VIP!$A$2:$O12728,8,FALSE)</f>
        <v>Si</v>
      </c>
      <c r="J70" s="132" t="str">
        <f>VLOOKUP(E70,VIP!$A$2:$O12678,8,FALSE)</f>
        <v>Si</v>
      </c>
      <c r="K70" s="132" t="str">
        <f>VLOOKUP(E70,VIP!$A$2:$O16252,6,0)</f>
        <v>NO</v>
      </c>
      <c r="L70" s="138" t="s">
        <v>2627</v>
      </c>
      <c r="M70" s="94" t="s">
        <v>2438</v>
      </c>
      <c r="N70" s="94" t="s">
        <v>2444</v>
      </c>
      <c r="O70" s="132" t="s">
        <v>2446</v>
      </c>
      <c r="P70" s="138"/>
      <c r="Q70" s="94" t="s">
        <v>2627</v>
      </c>
      <c r="R70" s="44"/>
      <c r="S70" s="100"/>
      <c r="T70" s="100"/>
      <c r="U70" s="100"/>
      <c r="V70" s="144"/>
      <c r="W70" s="69"/>
    </row>
    <row r="71" spans="1:23" ht="18" x14ac:dyDescent="0.25">
      <c r="A71" s="132" t="str">
        <f>VLOOKUP(E71,'LISTADO ATM'!$A$2:$C$901,3,0)</f>
        <v>DISTRITO NACIONAL</v>
      </c>
      <c r="B71" s="124">
        <v>3336014586</v>
      </c>
      <c r="C71" s="95">
        <v>44444.611331018517</v>
      </c>
      <c r="D71" s="95" t="s">
        <v>2174</v>
      </c>
      <c r="E71" s="124">
        <v>165</v>
      </c>
      <c r="F71" s="132" t="str">
        <f>VLOOKUP(E71,VIP!$A$2:$O15801,2,0)</f>
        <v>DRBR165</v>
      </c>
      <c r="G71" s="132" t="str">
        <f>VLOOKUP(E71,'LISTADO ATM'!$A$2:$B$900,2,0)</f>
        <v>ATM Autoservicio Megacentro</v>
      </c>
      <c r="H71" s="132" t="str">
        <f>VLOOKUP(E71,VIP!$A$2:$O20762,7,FALSE)</f>
        <v>Si</v>
      </c>
      <c r="I71" s="132" t="str">
        <f>VLOOKUP(E71,VIP!$A$2:$O12727,8,FALSE)</f>
        <v>Si</v>
      </c>
      <c r="J71" s="132" t="str">
        <f>VLOOKUP(E71,VIP!$A$2:$O12677,8,FALSE)</f>
        <v>Si</v>
      </c>
      <c r="K71" s="132" t="str">
        <f>VLOOKUP(E71,VIP!$A$2:$O16251,6,0)</f>
        <v>SI</v>
      </c>
      <c r="L71" s="138" t="s">
        <v>2627</v>
      </c>
      <c r="M71" s="94" t="s">
        <v>2438</v>
      </c>
      <c r="N71" s="94" t="s">
        <v>2444</v>
      </c>
      <c r="O71" s="132" t="s">
        <v>2446</v>
      </c>
      <c r="P71" s="138"/>
      <c r="Q71" s="94" t="s">
        <v>2627</v>
      </c>
      <c r="R71" s="44"/>
      <c r="S71" s="100"/>
      <c r="T71" s="100"/>
      <c r="U71" s="100"/>
      <c r="V71" s="144"/>
      <c r="W71" s="69"/>
    </row>
    <row r="72" spans="1:23" ht="18" x14ac:dyDescent="0.25">
      <c r="A72" s="132" t="str">
        <f>VLOOKUP(E72,'LISTADO ATM'!$A$2:$C$901,3,0)</f>
        <v>DISTRITO NACIONAL</v>
      </c>
      <c r="B72" s="124">
        <v>3336014587</v>
      </c>
      <c r="C72" s="95">
        <v>44444.613692129627</v>
      </c>
      <c r="D72" s="95" t="s">
        <v>2174</v>
      </c>
      <c r="E72" s="124">
        <v>562</v>
      </c>
      <c r="F72" s="132" t="str">
        <f>VLOOKUP(E72,VIP!$A$2:$O15800,2,0)</f>
        <v>DRBR226</v>
      </c>
      <c r="G72" s="132" t="str">
        <f>VLOOKUP(E72,'LISTADO ATM'!$A$2:$B$900,2,0)</f>
        <v xml:space="preserve">ATM S/M Jumbo Carretera Mella </v>
      </c>
      <c r="H72" s="132" t="str">
        <f>VLOOKUP(E72,VIP!$A$2:$O20761,7,FALSE)</f>
        <v>Si</v>
      </c>
      <c r="I72" s="132" t="str">
        <f>VLOOKUP(E72,VIP!$A$2:$O12726,8,FALSE)</f>
        <v>Si</v>
      </c>
      <c r="J72" s="132" t="str">
        <f>VLOOKUP(E72,VIP!$A$2:$O12676,8,FALSE)</f>
        <v>Si</v>
      </c>
      <c r="K72" s="132" t="str">
        <f>VLOOKUP(E72,VIP!$A$2:$O16250,6,0)</f>
        <v>SI</v>
      </c>
      <c r="L72" s="138" t="s">
        <v>2456</v>
      </c>
      <c r="M72" s="94" t="s">
        <v>2438</v>
      </c>
      <c r="N72" s="94" t="s">
        <v>2444</v>
      </c>
      <c r="O72" s="132" t="s">
        <v>2446</v>
      </c>
      <c r="P72" s="138"/>
      <c r="Q72" s="94" t="s">
        <v>2456</v>
      </c>
      <c r="R72" s="44"/>
      <c r="S72" s="100"/>
      <c r="T72" s="100"/>
      <c r="U72" s="100"/>
      <c r="V72" s="144"/>
      <c r="W72" s="69"/>
    </row>
    <row r="73" spans="1:23" ht="18" x14ac:dyDescent="0.25">
      <c r="A73" s="132" t="str">
        <f>VLOOKUP(E73,'LISTADO ATM'!$A$2:$C$901,3,0)</f>
        <v>NORTE</v>
      </c>
      <c r="B73" s="124">
        <v>3336014588</v>
      </c>
      <c r="C73" s="95">
        <v>44444.614050925928</v>
      </c>
      <c r="D73" s="95" t="s">
        <v>2175</v>
      </c>
      <c r="E73" s="124">
        <v>304</v>
      </c>
      <c r="F73" s="132" t="str">
        <f>VLOOKUP(E73,VIP!$A$2:$O15799,2,0)</f>
        <v>DRBR304</v>
      </c>
      <c r="G73" s="132" t="str">
        <f>VLOOKUP(E73,'LISTADO ATM'!$A$2:$B$900,2,0)</f>
        <v xml:space="preserve">ATM Multicentro La Sirena Estrella Sadhala </v>
      </c>
      <c r="H73" s="132" t="str">
        <f>VLOOKUP(E73,VIP!$A$2:$O20760,7,FALSE)</f>
        <v>Si</v>
      </c>
      <c r="I73" s="132" t="str">
        <f>VLOOKUP(E73,VIP!$A$2:$O12725,8,FALSE)</f>
        <v>Si</v>
      </c>
      <c r="J73" s="132" t="str">
        <f>VLOOKUP(E73,VIP!$A$2:$O12675,8,FALSE)</f>
        <v>Si</v>
      </c>
      <c r="K73" s="132" t="str">
        <f>VLOOKUP(E73,VIP!$A$2:$O16249,6,0)</f>
        <v>NO</v>
      </c>
      <c r="L73" s="138" t="s">
        <v>2456</v>
      </c>
      <c r="M73" s="94" t="s">
        <v>2438</v>
      </c>
      <c r="N73" s="94" t="s">
        <v>2444</v>
      </c>
      <c r="O73" s="132" t="s">
        <v>2578</v>
      </c>
      <c r="P73" s="138"/>
      <c r="Q73" s="94" t="s">
        <v>2456</v>
      </c>
      <c r="R73" s="44"/>
      <c r="S73" s="100"/>
      <c r="T73" s="100"/>
      <c r="U73" s="100"/>
      <c r="V73" s="144"/>
      <c r="W73" s="69"/>
    </row>
    <row r="74" spans="1:23" ht="18" x14ac:dyDescent="0.25">
      <c r="A74" s="132" t="str">
        <f>VLOOKUP(E74,'LISTADO ATM'!$A$2:$C$901,3,0)</f>
        <v>DISTRITO NACIONAL</v>
      </c>
      <c r="B74" s="124">
        <v>3336014589</v>
      </c>
      <c r="C74" s="95">
        <v>44444.614490740743</v>
      </c>
      <c r="D74" s="95" t="s">
        <v>2174</v>
      </c>
      <c r="E74" s="124">
        <v>238</v>
      </c>
      <c r="F74" s="132" t="str">
        <f>VLOOKUP(E74,VIP!$A$2:$O15798,2,0)</f>
        <v>DRBR238</v>
      </c>
      <c r="G74" s="132" t="str">
        <f>VLOOKUP(E74,'LISTADO ATM'!$A$2:$B$900,2,0)</f>
        <v xml:space="preserve">ATM Multicentro La Sirena Charles de Gaulle </v>
      </c>
      <c r="H74" s="132" t="str">
        <f>VLOOKUP(E74,VIP!$A$2:$O20759,7,FALSE)</f>
        <v>Si</v>
      </c>
      <c r="I74" s="132" t="str">
        <f>VLOOKUP(E74,VIP!$A$2:$O12724,8,FALSE)</f>
        <v>Si</v>
      </c>
      <c r="J74" s="132" t="str">
        <f>VLOOKUP(E74,VIP!$A$2:$O12674,8,FALSE)</f>
        <v>Si</v>
      </c>
      <c r="K74" s="132" t="str">
        <f>VLOOKUP(E74,VIP!$A$2:$O16248,6,0)</f>
        <v>No</v>
      </c>
      <c r="L74" s="138" t="s">
        <v>2456</v>
      </c>
      <c r="M74" s="94" t="s">
        <v>2438</v>
      </c>
      <c r="N74" s="94" t="s">
        <v>2444</v>
      </c>
      <c r="O74" s="132" t="s">
        <v>2446</v>
      </c>
      <c r="P74" s="138"/>
      <c r="Q74" s="94" t="s">
        <v>2456</v>
      </c>
      <c r="R74" s="44"/>
      <c r="S74" s="100"/>
      <c r="T74" s="100"/>
      <c r="U74" s="100"/>
      <c r="V74" s="144"/>
      <c r="W74" s="69"/>
    </row>
    <row r="75" spans="1:23" ht="18" x14ac:dyDescent="0.25">
      <c r="A75" s="132" t="str">
        <f>VLOOKUP(E75,'LISTADO ATM'!$A$2:$C$901,3,0)</f>
        <v>ESTE</v>
      </c>
      <c r="B75" s="124">
        <v>3336014590</v>
      </c>
      <c r="C75" s="95">
        <v>44444.61614583333</v>
      </c>
      <c r="D75" s="95" t="s">
        <v>2174</v>
      </c>
      <c r="E75" s="124">
        <v>630</v>
      </c>
      <c r="F75" s="132" t="str">
        <f>VLOOKUP(E75,VIP!$A$2:$O15797,2,0)</f>
        <v>DRBR112</v>
      </c>
      <c r="G75" s="132" t="str">
        <f>VLOOKUP(E75,'LISTADO ATM'!$A$2:$B$900,2,0)</f>
        <v xml:space="preserve">ATM Oficina Plaza Zaglul (SPM) </v>
      </c>
      <c r="H75" s="132" t="str">
        <f>VLOOKUP(E75,VIP!$A$2:$O20758,7,FALSE)</f>
        <v>Si</v>
      </c>
      <c r="I75" s="132" t="str">
        <f>VLOOKUP(E75,VIP!$A$2:$O12723,8,FALSE)</f>
        <v>Si</v>
      </c>
      <c r="J75" s="132" t="str">
        <f>VLOOKUP(E75,VIP!$A$2:$O12673,8,FALSE)</f>
        <v>Si</v>
      </c>
      <c r="K75" s="132" t="str">
        <f>VLOOKUP(E75,VIP!$A$2:$O16247,6,0)</f>
        <v>NO</v>
      </c>
      <c r="L75" s="138" t="s">
        <v>2213</v>
      </c>
      <c r="M75" s="94" t="s">
        <v>2438</v>
      </c>
      <c r="N75" s="94" t="s">
        <v>2444</v>
      </c>
      <c r="O75" s="132" t="s">
        <v>2446</v>
      </c>
      <c r="P75" s="138"/>
      <c r="Q75" s="94" t="s">
        <v>2213</v>
      </c>
      <c r="R75" s="44"/>
      <c r="S75" s="100"/>
      <c r="T75" s="100"/>
      <c r="U75" s="100"/>
      <c r="V75" s="144"/>
      <c r="W75" s="69"/>
    </row>
    <row r="76" spans="1:23" ht="18" x14ac:dyDescent="0.25">
      <c r="A76" s="132" t="str">
        <f>VLOOKUP(E76,'LISTADO ATM'!$A$2:$C$901,3,0)</f>
        <v>ESTE</v>
      </c>
      <c r="B76" s="124">
        <v>3336014591</v>
      </c>
      <c r="C76" s="95">
        <v>44444.615972222222</v>
      </c>
      <c r="D76" s="95" t="s">
        <v>2174</v>
      </c>
      <c r="E76" s="124">
        <v>214</v>
      </c>
      <c r="F76" s="132" t="str">
        <f>VLOOKUP(E76,VIP!$A$2:$O15786,2,0)</f>
        <v>DRBR214</v>
      </c>
      <c r="G76" s="132" t="str">
        <f>VLOOKUP(E76,'LISTADO ATM'!$A$2:$B$900,2,0)</f>
        <v>ATM S/M Ole Bavaro</v>
      </c>
      <c r="H76" s="132" t="str">
        <f>VLOOKUP(E76,VIP!$A$2:$O20747,7,FALSE)</f>
        <v>SI</v>
      </c>
      <c r="I76" s="132" t="str">
        <f>VLOOKUP(E76,VIP!$A$2:$O12712,8,FALSE)</f>
        <v>SI</v>
      </c>
      <c r="J76" s="132" t="str">
        <f>VLOOKUP(E76,VIP!$A$2:$O12662,8,FALSE)</f>
        <v>SI</v>
      </c>
      <c r="K76" s="132" t="str">
        <f>VLOOKUP(E76,VIP!$A$2:$O16236,6,0)</f>
        <v>NO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  <c r="R76" s="44"/>
      <c r="S76" s="100"/>
      <c r="T76" s="100"/>
      <c r="U76" s="100"/>
      <c r="V76" s="144"/>
      <c r="W76" s="69"/>
    </row>
    <row r="77" spans="1:23" ht="18" x14ac:dyDescent="0.25">
      <c r="A77" s="132" t="str">
        <f>VLOOKUP(E77,'LISTADO ATM'!$A$2:$C$901,3,0)</f>
        <v>NORTE</v>
      </c>
      <c r="B77" s="124">
        <v>3336014592</v>
      </c>
      <c r="C77" s="95">
        <v>44444.618668981479</v>
      </c>
      <c r="D77" s="95" t="s">
        <v>2460</v>
      </c>
      <c r="E77" s="124">
        <v>277</v>
      </c>
      <c r="F77" s="132" t="str">
        <f>VLOOKUP(E77,VIP!$A$2:$O15795,2,0)</f>
        <v>DRBR277</v>
      </c>
      <c r="G77" s="132" t="str">
        <f>VLOOKUP(E77,'LISTADO ATM'!$A$2:$B$900,2,0)</f>
        <v xml:space="preserve">ATM Oficina Duarte (Santiago) </v>
      </c>
      <c r="H77" s="132" t="str">
        <f>VLOOKUP(E77,VIP!$A$2:$O20756,7,FALSE)</f>
        <v>Si</v>
      </c>
      <c r="I77" s="132" t="str">
        <f>VLOOKUP(E77,VIP!$A$2:$O12721,8,FALSE)</f>
        <v>Si</v>
      </c>
      <c r="J77" s="132" t="str">
        <f>VLOOKUP(E77,VIP!$A$2:$O12671,8,FALSE)</f>
        <v>Si</v>
      </c>
      <c r="K77" s="132" t="str">
        <f>VLOOKUP(E77,VIP!$A$2:$O16245,6,0)</f>
        <v>NO</v>
      </c>
      <c r="L77" s="138" t="s">
        <v>2410</v>
      </c>
      <c r="M77" s="94" t="s">
        <v>2438</v>
      </c>
      <c r="N77" s="94" t="s">
        <v>2444</v>
      </c>
      <c r="O77" s="132" t="s">
        <v>2632</v>
      </c>
      <c r="P77" s="138"/>
      <c r="Q77" s="94" t="s">
        <v>2410</v>
      </c>
      <c r="R77" s="44"/>
      <c r="S77" s="100"/>
      <c r="T77" s="100"/>
      <c r="U77" s="100"/>
      <c r="V77" s="144"/>
      <c r="W77" s="69"/>
    </row>
    <row r="78" spans="1:23" ht="18" x14ac:dyDescent="0.25">
      <c r="A78" s="132" t="str">
        <f>VLOOKUP(E78,'LISTADO ATM'!$A$2:$C$901,3,0)</f>
        <v>ESTE</v>
      </c>
      <c r="B78" s="124">
        <v>3336014593</v>
      </c>
      <c r="C78" s="95">
        <v>44444.619328703702</v>
      </c>
      <c r="D78" s="95" t="s">
        <v>2174</v>
      </c>
      <c r="E78" s="124">
        <v>613</v>
      </c>
      <c r="F78" s="132" t="str">
        <f>VLOOKUP(E78,VIP!$A$2:$O15794,2,0)</f>
        <v>DRBR145</v>
      </c>
      <c r="G78" s="132" t="str">
        <f>VLOOKUP(E78,'LISTADO ATM'!$A$2:$B$900,2,0)</f>
        <v xml:space="preserve">ATM Almacenes Zaglul (La Altagracia) </v>
      </c>
      <c r="H78" s="132" t="str">
        <f>VLOOKUP(E78,VIP!$A$2:$O20755,7,FALSE)</f>
        <v>Si</v>
      </c>
      <c r="I78" s="132" t="str">
        <f>VLOOKUP(E78,VIP!$A$2:$O12720,8,FALSE)</f>
        <v>Si</v>
      </c>
      <c r="J78" s="132" t="str">
        <f>VLOOKUP(E78,VIP!$A$2:$O12670,8,FALSE)</f>
        <v>Si</v>
      </c>
      <c r="K78" s="132" t="str">
        <f>VLOOKUP(E78,VIP!$A$2:$O16244,6,0)</f>
        <v>NO</v>
      </c>
      <c r="L78" s="138" t="s">
        <v>2239</v>
      </c>
      <c r="M78" s="94" t="s">
        <v>2438</v>
      </c>
      <c r="N78" s="94" t="s">
        <v>2444</v>
      </c>
      <c r="O78" s="132" t="s">
        <v>2446</v>
      </c>
      <c r="P78" s="138"/>
      <c r="Q78" s="94" t="s">
        <v>2239</v>
      </c>
      <c r="R78" s="44"/>
      <c r="S78" s="100"/>
      <c r="T78" s="100"/>
      <c r="U78" s="100"/>
      <c r="V78" s="144"/>
      <c r="W78" s="69"/>
    </row>
    <row r="79" spans="1:23" ht="18" x14ac:dyDescent="0.25">
      <c r="A79" s="132" t="str">
        <f>VLOOKUP(E79,'LISTADO ATM'!$A$2:$C$901,3,0)</f>
        <v>NORTE</v>
      </c>
      <c r="B79" s="124">
        <v>3336014595</v>
      </c>
      <c r="C79" s="95">
        <v>44444.620740740742</v>
      </c>
      <c r="D79" s="95" t="s">
        <v>2635</v>
      </c>
      <c r="E79" s="124">
        <v>632</v>
      </c>
      <c r="F79" s="132" t="str">
        <f>VLOOKUP(E79,VIP!$A$2:$O15792,2,0)</f>
        <v>DRBR263</v>
      </c>
      <c r="G79" s="132" t="str">
        <f>VLOOKUP(E79,'LISTADO ATM'!$A$2:$B$900,2,0)</f>
        <v xml:space="preserve">ATM Autobanco Gurabo </v>
      </c>
      <c r="H79" s="132" t="str">
        <f>VLOOKUP(E79,VIP!$A$2:$O20753,7,FALSE)</f>
        <v>Si</v>
      </c>
      <c r="I79" s="132" t="str">
        <f>VLOOKUP(E79,VIP!$A$2:$O12718,8,FALSE)</f>
        <v>Si</v>
      </c>
      <c r="J79" s="132" t="str">
        <f>VLOOKUP(E79,VIP!$A$2:$O12668,8,FALSE)</f>
        <v>Si</v>
      </c>
      <c r="K79" s="132" t="str">
        <f>VLOOKUP(E79,VIP!$A$2:$O16242,6,0)</f>
        <v>NO</v>
      </c>
      <c r="L79" s="138" t="s">
        <v>2410</v>
      </c>
      <c r="M79" s="94" t="s">
        <v>2438</v>
      </c>
      <c r="N79" s="94" t="s">
        <v>2444</v>
      </c>
      <c r="O79" s="132" t="s">
        <v>2636</v>
      </c>
      <c r="P79" s="138"/>
      <c r="Q79" s="94" t="s">
        <v>2410</v>
      </c>
      <c r="R79" s="44"/>
      <c r="S79" s="100"/>
      <c r="T79" s="100"/>
      <c r="U79" s="100"/>
      <c r="V79" s="144"/>
      <c r="W79" s="69"/>
    </row>
    <row r="80" spans="1:23" ht="18" x14ac:dyDescent="0.25">
      <c r="A80" s="132" t="str">
        <f>VLOOKUP(E80,'LISTADO ATM'!$A$2:$C$901,3,0)</f>
        <v>DISTRITO NACIONAL</v>
      </c>
      <c r="B80" s="124">
        <v>3336014599</v>
      </c>
      <c r="C80" s="95">
        <v>44444.64744212963</v>
      </c>
      <c r="D80" s="95" t="s">
        <v>2460</v>
      </c>
      <c r="E80" s="124">
        <v>979</v>
      </c>
      <c r="F80" s="132" t="str">
        <f>VLOOKUP(E80,VIP!$A$2:$O15818,2,0)</f>
        <v>DRBR979</v>
      </c>
      <c r="G80" s="132" t="str">
        <f>VLOOKUP(E80,'LISTADO ATM'!$A$2:$B$900,2,0)</f>
        <v xml:space="preserve">ATM Oficina Luperón I </v>
      </c>
      <c r="H80" s="132" t="str">
        <f>VLOOKUP(E80,VIP!$A$2:$O20779,7,FALSE)</f>
        <v>Si</v>
      </c>
      <c r="I80" s="132" t="str">
        <f>VLOOKUP(E80,VIP!$A$2:$O12744,8,FALSE)</f>
        <v>Si</v>
      </c>
      <c r="J80" s="132" t="str">
        <f>VLOOKUP(E80,VIP!$A$2:$O12694,8,FALSE)</f>
        <v>Si</v>
      </c>
      <c r="K80" s="132" t="str">
        <f>VLOOKUP(E80,VIP!$A$2:$O16268,6,0)</f>
        <v>NO</v>
      </c>
      <c r="L80" s="138" t="s">
        <v>2545</v>
      </c>
      <c r="M80" s="94" t="s">
        <v>2438</v>
      </c>
      <c r="N80" s="94" t="s">
        <v>2444</v>
      </c>
      <c r="O80" s="132" t="s">
        <v>2632</v>
      </c>
      <c r="P80" s="138"/>
      <c r="Q80" s="94" t="s">
        <v>2545</v>
      </c>
      <c r="R80" s="44"/>
      <c r="S80" s="100"/>
      <c r="T80" s="100"/>
      <c r="U80" s="100"/>
      <c r="V80" s="144"/>
      <c r="W80" s="69"/>
    </row>
    <row r="81" spans="1:17" ht="18" x14ac:dyDescent="0.25">
      <c r="A81" s="132" t="str">
        <f>VLOOKUP(E81,'LISTADO ATM'!$A$2:$C$901,3,0)</f>
        <v>NORTE</v>
      </c>
      <c r="B81" s="124">
        <v>3336014600</v>
      </c>
      <c r="C81" s="95">
        <v>44444.670578703706</v>
      </c>
      <c r="D81" s="95" t="s">
        <v>2460</v>
      </c>
      <c r="E81" s="124">
        <v>431</v>
      </c>
      <c r="F81" s="132" t="str">
        <f>VLOOKUP(E81,VIP!$A$2:$O15817,2,0)</f>
        <v>DRBR583</v>
      </c>
      <c r="G81" s="132" t="str">
        <f>VLOOKUP(E81,'LISTADO ATM'!$A$2:$B$900,2,0)</f>
        <v xml:space="preserve">ATM Autoservicio Sol (Santiago) </v>
      </c>
      <c r="H81" s="132" t="str">
        <f>VLOOKUP(E81,VIP!$A$2:$O20778,7,FALSE)</f>
        <v>Si</v>
      </c>
      <c r="I81" s="132" t="str">
        <f>VLOOKUP(E81,VIP!$A$2:$O12743,8,FALSE)</f>
        <v>Si</v>
      </c>
      <c r="J81" s="132" t="str">
        <f>VLOOKUP(E81,VIP!$A$2:$O12693,8,FALSE)</f>
        <v>Si</v>
      </c>
      <c r="K81" s="132" t="str">
        <f>VLOOKUP(E81,VIP!$A$2:$O16267,6,0)</f>
        <v>SI</v>
      </c>
      <c r="L81" s="138" t="s">
        <v>2618</v>
      </c>
      <c r="M81" s="94" t="s">
        <v>2438</v>
      </c>
      <c r="N81" s="94" t="s">
        <v>2444</v>
      </c>
      <c r="O81" s="132" t="s">
        <v>2461</v>
      </c>
      <c r="P81" s="138"/>
      <c r="Q81" s="94" t="s">
        <v>2618</v>
      </c>
    </row>
    <row r="82" spans="1:17" ht="18" x14ac:dyDescent="0.25">
      <c r="A82" s="132" t="str">
        <f>VLOOKUP(E82,'LISTADO ATM'!$A$2:$C$901,3,0)</f>
        <v>DISTRITO NACIONAL</v>
      </c>
      <c r="B82" s="124">
        <v>3336014601</v>
      </c>
      <c r="C82" s="95">
        <v>44444.671655092592</v>
      </c>
      <c r="D82" s="95" t="s">
        <v>2441</v>
      </c>
      <c r="E82" s="124">
        <v>415</v>
      </c>
      <c r="F82" s="132" t="str">
        <f>VLOOKUP(E82,VIP!$A$2:$O15816,2,0)</f>
        <v>DRBR415</v>
      </c>
      <c r="G82" s="132" t="str">
        <f>VLOOKUP(E82,'LISTADO ATM'!$A$2:$B$900,2,0)</f>
        <v xml:space="preserve">ATM Autobanco San Martín I </v>
      </c>
      <c r="H82" s="132" t="str">
        <f>VLOOKUP(E82,VIP!$A$2:$O20777,7,FALSE)</f>
        <v>Si</v>
      </c>
      <c r="I82" s="132" t="str">
        <f>VLOOKUP(E82,VIP!$A$2:$O12742,8,FALSE)</f>
        <v>Si</v>
      </c>
      <c r="J82" s="132" t="str">
        <f>VLOOKUP(E82,VIP!$A$2:$O12692,8,FALSE)</f>
        <v>Si</v>
      </c>
      <c r="K82" s="132" t="str">
        <f>VLOOKUP(E82,VIP!$A$2:$O16266,6,0)</f>
        <v>NO</v>
      </c>
      <c r="L82" s="138" t="s">
        <v>2434</v>
      </c>
      <c r="M82" s="94" t="s">
        <v>2438</v>
      </c>
      <c r="N82" s="94" t="s">
        <v>2444</v>
      </c>
      <c r="O82" s="132" t="s">
        <v>2445</v>
      </c>
      <c r="P82" s="138"/>
      <c r="Q82" s="94" t="s">
        <v>2434</v>
      </c>
    </row>
    <row r="83" spans="1:17" ht="18" x14ac:dyDescent="0.25">
      <c r="A83" s="132" t="str">
        <f>VLOOKUP(E83,'LISTADO ATM'!$A$2:$C$901,3,0)</f>
        <v>DISTRITO NACIONAL</v>
      </c>
      <c r="B83" s="124">
        <v>3336014602</v>
      </c>
      <c r="C83" s="95">
        <v>44444.672708333332</v>
      </c>
      <c r="D83" s="95" t="s">
        <v>2174</v>
      </c>
      <c r="E83" s="124">
        <v>235</v>
      </c>
      <c r="F83" s="132" t="str">
        <f>VLOOKUP(E83,VIP!$A$2:$O15815,2,0)</f>
        <v>DRBR235</v>
      </c>
      <c r="G83" s="132" t="str">
        <f>VLOOKUP(E83,'LISTADO ATM'!$A$2:$B$900,2,0)</f>
        <v xml:space="preserve">ATM Oficina Multicentro La Sirena San Isidro </v>
      </c>
      <c r="H83" s="132" t="str">
        <f>VLOOKUP(E83,VIP!$A$2:$O20776,7,FALSE)</f>
        <v>Si</v>
      </c>
      <c r="I83" s="132" t="str">
        <f>VLOOKUP(E83,VIP!$A$2:$O12741,8,FALSE)</f>
        <v>Si</v>
      </c>
      <c r="J83" s="132" t="str">
        <f>VLOOKUP(E83,VIP!$A$2:$O12691,8,FALSE)</f>
        <v>Si</v>
      </c>
      <c r="K83" s="132" t="str">
        <f>VLOOKUP(E83,VIP!$A$2:$O16265,6,0)</f>
        <v>SI</v>
      </c>
      <c r="L83" s="138" t="s">
        <v>2456</v>
      </c>
      <c r="M83" s="94" t="s">
        <v>2438</v>
      </c>
      <c r="N83" s="94" t="s">
        <v>2444</v>
      </c>
      <c r="O83" s="132" t="s">
        <v>2446</v>
      </c>
      <c r="P83" s="138"/>
      <c r="Q83" s="94" t="s">
        <v>2456</v>
      </c>
    </row>
    <row r="84" spans="1:17" ht="18" x14ac:dyDescent="0.25">
      <c r="A84" s="132" t="str">
        <f>VLOOKUP(E84,'LISTADO ATM'!$A$2:$C$901,3,0)</f>
        <v>DISTRITO NACIONAL</v>
      </c>
      <c r="B84" s="124">
        <v>3336014603</v>
      </c>
      <c r="C84" s="95">
        <v>44444.673125000001</v>
      </c>
      <c r="D84" s="95" t="s">
        <v>2441</v>
      </c>
      <c r="E84" s="124">
        <v>719</v>
      </c>
      <c r="F84" s="132" t="str">
        <f>VLOOKUP(E84,VIP!$A$2:$O15814,2,0)</f>
        <v>DRBR419</v>
      </c>
      <c r="G84" s="132" t="str">
        <f>VLOOKUP(E84,'LISTADO ATM'!$A$2:$B$900,2,0)</f>
        <v xml:space="preserve">ATM Ayuntamiento Municipal San Luís </v>
      </c>
      <c r="H84" s="132" t="str">
        <f>VLOOKUP(E84,VIP!$A$2:$O20775,7,FALSE)</f>
        <v>Si</v>
      </c>
      <c r="I84" s="132" t="str">
        <f>VLOOKUP(E84,VIP!$A$2:$O12740,8,FALSE)</f>
        <v>Si</v>
      </c>
      <c r="J84" s="132" t="str">
        <f>VLOOKUP(E84,VIP!$A$2:$O12690,8,FALSE)</f>
        <v>Si</v>
      </c>
      <c r="K84" s="132" t="str">
        <f>VLOOKUP(E84,VIP!$A$2:$O16264,6,0)</f>
        <v>NO</v>
      </c>
      <c r="L84" s="138" t="s">
        <v>2434</v>
      </c>
      <c r="M84" s="94" t="s">
        <v>2438</v>
      </c>
      <c r="N84" s="94" t="s">
        <v>2444</v>
      </c>
      <c r="O84" s="132" t="s">
        <v>2445</v>
      </c>
      <c r="P84" s="138"/>
      <c r="Q84" s="94" t="s">
        <v>2434</v>
      </c>
    </row>
    <row r="85" spans="1:17" ht="18" x14ac:dyDescent="0.25">
      <c r="A85" s="132" t="str">
        <f>VLOOKUP(E85,'LISTADO ATM'!$A$2:$C$901,3,0)</f>
        <v>DISTRITO NACIONAL</v>
      </c>
      <c r="B85" s="124">
        <v>3336014604</v>
      </c>
      <c r="C85" s="95">
        <v>44444.677233796298</v>
      </c>
      <c r="D85" s="95" t="s">
        <v>2174</v>
      </c>
      <c r="E85" s="124">
        <v>281</v>
      </c>
      <c r="F85" s="132" t="str">
        <f>VLOOKUP(E85,VIP!$A$2:$O15813,2,0)</f>
        <v>DRBR737</v>
      </c>
      <c r="G85" s="132" t="str">
        <f>VLOOKUP(E85,'LISTADO ATM'!$A$2:$B$900,2,0)</f>
        <v xml:space="preserve">ATM S/M Pola Independencia </v>
      </c>
      <c r="H85" s="132" t="str">
        <f>VLOOKUP(E85,VIP!$A$2:$O20774,7,FALSE)</f>
        <v>Si</v>
      </c>
      <c r="I85" s="132" t="str">
        <f>VLOOKUP(E85,VIP!$A$2:$O12739,8,FALSE)</f>
        <v>Si</v>
      </c>
      <c r="J85" s="132" t="str">
        <f>VLOOKUP(E85,VIP!$A$2:$O12689,8,FALSE)</f>
        <v>Si</v>
      </c>
      <c r="K85" s="132" t="str">
        <f>VLOOKUP(E85,VIP!$A$2:$O16263,6,0)</f>
        <v>NO</v>
      </c>
      <c r="L85" s="138" t="s">
        <v>2456</v>
      </c>
      <c r="M85" s="94" t="s">
        <v>2438</v>
      </c>
      <c r="N85" s="94" t="s">
        <v>2444</v>
      </c>
      <c r="O85" s="132" t="s">
        <v>2446</v>
      </c>
      <c r="P85" s="138"/>
      <c r="Q85" s="94" t="s">
        <v>2456</v>
      </c>
    </row>
    <row r="86" spans="1:17" ht="18" x14ac:dyDescent="0.25">
      <c r="A86" s="132" t="str">
        <f>VLOOKUP(E86,'LISTADO ATM'!$A$2:$C$901,3,0)</f>
        <v>DISTRITO NACIONAL</v>
      </c>
      <c r="B86" s="124">
        <v>3336014605</v>
      </c>
      <c r="C86" s="95">
        <v>44444.68167824074</v>
      </c>
      <c r="D86" s="95" t="s">
        <v>2174</v>
      </c>
      <c r="E86" s="124">
        <v>718</v>
      </c>
      <c r="F86" s="132" t="str">
        <f>VLOOKUP(E86,VIP!$A$2:$O15812,2,0)</f>
        <v>DRBR24Y</v>
      </c>
      <c r="G86" s="132" t="str">
        <f>VLOOKUP(E86,'LISTADO ATM'!$A$2:$B$900,2,0)</f>
        <v xml:space="preserve">ATM Feria Ganadera </v>
      </c>
      <c r="H86" s="132" t="str">
        <f>VLOOKUP(E86,VIP!$A$2:$O20773,7,FALSE)</f>
        <v>Si</v>
      </c>
      <c r="I86" s="132" t="str">
        <f>VLOOKUP(E86,VIP!$A$2:$O12738,8,FALSE)</f>
        <v>Si</v>
      </c>
      <c r="J86" s="132" t="str">
        <f>VLOOKUP(E86,VIP!$A$2:$O12688,8,FALSE)</f>
        <v>Si</v>
      </c>
      <c r="K86" s="132" t="str">
        <f>VLOOKUP(E86,VIP!$A$2:$O16262,6,0)</f>
        <v>NO</v>
      </c>
      <c r="L86" s="138" t="s">
        <v>2213</v>
      </c>
      <c r="M86" s="94" t="s">
        <v>2438</v>
      </c>
      <c r="N86" s="94" t="s">
        <v>2444</v>
      </c>
      <c r="O86" s="132" t="s">
        <v>2446</v>
      </c>
      <c r="P86" s="138"/>
      <c r="Q86" s="94" t="s">
        <v>2213</v>
      </c>
    </row>
    <row r="87" spans="1:17" ht="18" x14ac:dyDescent="0.25">
      <c r="A87" s="132" t="str">
        <f>VLOOKUP(E87,'LISTADO ATM'!$A$2:$C$901,3,0)</f>
        <v>DISTRITO NACIONAL</v>
      </c>
      <c r="B87" s="124">
        <v>3336014606</v>
      </c>
      <c r="C87" s="95">
        <v>44444.683680555558</v>
      </c>
      <c r="D87" s="95" t="s">
        <v>2174</v>
      </c>
      <c r="E87" s="124">
        <v>787</v>
      </c>
      <c r="F87" s="132" t="str">
        <f>VLOOKUP(E87,VIP!$A$2:$O15811,2,0)</f>
        <v>DRBR278</v>
      </c>
      <c r="G87" s="132" t="str">
        <f>VLOOKUP(E87,'LISTADO ATM'!$A$2:$B$900,2,0)</f>
        <v xml:space="preserve">ATM Cafetería CTB II </v>
      </c>
      <c r="H87" s="132" t="str">
        <f>VLOOKUP(E87,VIP!$A$2:$O20772,7,FALSE)</f>
        <v>Si</v>
      </c>
      <c r="I87" s="132" t="str">
        <f>VLOOKUP(E87,VIP!$A$2:$O12737,8,FALSE)</f>
        <v>Si</v>
      </c>
      <c r="J87" s="132" t="str">
        <f>VLOOKUP(E87,VIP!$A$2:$O12687,8,FALSE)</f>
        <v>Si</v>
      </c>
      <c r="K87" s="132" t="str">
        <f>VLOOKUP(E87,VIP!$A$2:$O16261,6,0)</f>
        <v>NO</v>
      </c>
      <c r="L87" s="138" t="s">
        <v>2213</v>
      </c>
      <c r="M87" s="94" t="s">
        <v>2438</v>
      </c>
      <c r="N87" s="94" t="s">
        <v>2444</v>
      </c>
      <c r="O87" s="132" t="s">
        <v>2446</v>
      </c>
      <c r="P87" s="138"/>
      <c r="Q87" s="94" t="s">
        <v>2213</v>
      </c>
    </row>
    <row r="88" spans="1:17" ht="18" x14ac:dyDescent="0.25">
      <c r="A88" s="132" t="str">
        <f>VLOOKUP(E88,'LISTADO ATM'!$A$2:$C$901,3,0)</f>
        <v>DISTRITO NACIONAL</v>
      </c>
      <c r="B88" s="124">
        <v>3336014607</v>
      </c>
      <c r="C88" s="95">
        <v>44444.694201388891</v>
      </c>
      <c r="D88" s="95" t="s">
        <v>2174</v>
      </c>
      <c r="E88" s="124">
        <v>369</v>
      </c>
      <c r="F88" s="132" t="str">
        <f>VLOOKUP(E88,VIP!$A$2:$O15810,2,0)</f>
        <v xml:space="preserve">DRBR369 </v>
      </c>
      <c r="G88" s="132" t="str">
        <f>VLOOKUP(E88,'LISTADO ATM'!$A$2:$B$900,2,0)</f>
        <v>ATM Plaza Lama Aut. Duarte</v>
      </c>
      <c r="H88" s="132" t="str">
        <f>VLOOKUP(E88,VIP!$A$2:$O20771,7,FALSE)</f>
        <v>N/A</v>
      </c>
      <c r="I88" s="132" t="str">
        <f>VLOOKUP(E88,VIP!$A$2:$O12736,8,FALSE)</f>
        <v>N/A</v>
      </c>
      <c r="J88" s="132" t="str">
        <f>VLOOKUP(E88,VIP!$A$2:$O12686,8,FALSE)</f>
        <v>N/A</v>
      </c>
      <c r="K88" s="132" t="str">
        <f>VLOOKUP(E88,VIP!$A$2:$O16260,6,0)</f>
        <v>N/A</v>
      </c>
      <c r="L88" s="138" t="s">
        <v>2456</v>
      </c>
      <c r="M88" s="94" t="s">
        <v>2438</v>
      </c>
      <c r="N88" s="94" t="s">
        <v>2444</v>
      </c>
      <c r="O88" s="132" t="s">
        <v>2446</v>
      </c>
      <c r="P88" s="138"/>
      <c r="Q88" s="94" t="s">
        <v>2456</v>
      </c>
    </row>
    <row r="89" spans="1:17" ht="18" x14ac:dyDescent="0.25">
      <c r="A89" s="132" t="str">
        <f>VLOOKUP(E89,'LISTADO ATM'!$A$2:$C$901,3,0)</f>
        <v>ESTE</v>
      </c>
      <c r="B89" s="124">
        <v>3336014608</v>
      </c>
      <c r="C89" s="95">
        <v>44444.710810185185</v>
      </c>
      <c r="D89" s="95" t="s">
        <v>2174</v>
      </c>
      <c r="E89" s="124">
        <v>776</v>
      </c>
      <c r="F89" s="132" t="str">
        <f>VLOOKUP(E89,VIP!$A$2:$O15809,2,0)</f>
        <v>DRBR03D</v>
      </c>
      <c r="G89" s="132" t="str">
        <f>VLOOKUP(E89,'LISTADO ATM'!$A$2:$B$900,2,0)</f>
        <v xml:space="preserve">ATM Oficina Monte Plata </v>
      </c>
      <c r="H89" s="132" t="str">
        <f>VLOOKUP(E89,VIP!$A$2:$O20770,7,FALSE)</f>
        <v>Si</v>
      </c>
      <c r="I89" s="132" t="str">
        <f>VLOOKUP(E89,VIP!$A$2:$O12735,8,FALSE)</f>
        <v>Si</v>
      </c>
      <c r="J89" s="132" t="str">
        <f>VLOOKUP(E89,VIP!$A$2:$O12685,8,FALSE)</f>
        <v>Si</v>
      </c>
      <c r="K89" s="132" t="str">
        <f>VLOOKUP(E89,VIP!$A$2:$O16259,6,0)</f>
        <v>SI</v>
      </c>
      <c r="L89" s="138" t="s">
        <v>2239</v>
      </c>
      <c r="M89" s="94" t="s">
        <v>2438</v>
      </c>
      <c r="N89" s="94" t="s">
        <v>2444</v>
      </c>
      <c r="O89" s="132" t="s">
        <v>2446</v>
      </c>
      <c r="P89" s="138"/>
      <c r="Q89" s="94" t="s">
        <v>2239</v>
      </c>
    </row>
    <row r="90" spans="1:17" ht="18" x14ac:dyDescent="0.25">
      <c r="A90" s="132" t="str">
        <f>VLOOKUP(E90,'LISTADO ATM'!$A$2:$C$901,3,0)</f>
        <v>DISTRITO NACIONAL</v>
      </c>
      <c r="B90" s="124">
        <v>3336014609</v>
      </c>
      <c r="C90" s="95">
        <v>44444.712268518517</v>
      </c>
      <c r="D90" s="95" t="s">
        <v>2174</v>
      </c>
      <c r="E90" s="124">
        <v>473</v>
      </c>
      <c r="F90" s="132" t="str">
        <f>VLOOKUP(E90,VIP!$A$2:$O15808,2,0)</f>
        <v>DRBR473</v>
      </c>
      <c r="G90" s="132" t="str">
        <f>VLOOKUP(E90,'LISTADO ATM'!$A$2:$B$900,2,0)</f>
        <v xml:space="preserve">ATM Oficina Carrefour II </v>
      </c>
      <c r="H90" s="132" t="str">
        <f>VLOOKUP(E90,VIP!$A$2:$O20769,7,FALSE)</f>
        <v>Si</v>
      </c>
      <c r="I90" s="132" t="str">
        <f>VLOOKUP(E90,VIP!$A$2:$O12734,8,FALSE)</f>
        <v>Si</v>
      </c>
      <c r="J90" s="132" t="str">
        <f>VLOOKUP(E90,VIP!$A$2:$O12684,8,FALSE)</f>
        <v>Si</v>
      </c>
      <c r="K90" s="132" t="str">
        <f>VLOOKUP(E90,VIP!$A$2:$O16258,6,0)</f>
        <v>NO</v>
      </c>
      <c r="L90" s="138" t="s">
        <v>2213</v>
      </c>
      <c r="M90" s="94" t="s">
        <v>2438</v>
      </c>
      <c r="N90" s="94" t="s">
        <v>2444</v>
      </c>
      <c r="O90" s="132" t="s">
        <v>2446</v>
      </c>
      <c r="P90" s="138"/>
      <c r="Q90" s="94" t="s">
        <v>2213</v>
      </c>
    </row>
    <row r="91" spans="1:17" ht="18" x14ac:dyDescent="0.25">
      <c r="A91" s="132" t="str">
        <f>VLOOKUP(E91,'LISTADO ATM'!$A$2:$C$901,3,0)</f>
        <v>SUR</v>
      </c>
      <c r="B91" s="124">
        <v>3336014610</v>
      </c>
      <c r="C91" s="95">
        <v>44444.713182870371</v>
      </c>
      <c r="D91" s="95" t="s">
        <v>2174</v>
      </c>
      <c r="E91" s="124">
        <v>134</v>
      </c>
      <c r="F91" s="132" t="str">
        <f>VLOOKUP(E91,VIP!$A$2:$O15807,2,0)</f>
        <v>DRBR134</v>
      </c>
      <c r="G91" s="132" t="str">
        <f>VLOOKUP(E91,'LISTADO ATM'!$A$2:$B$900,2,0)</f>
        <v xml:space="preserve">ATM Oficina San José de Ocoa </v>
      </c>
      <c r="H91" s="132" t="str">
        <f>VLOOKUP(E91,VIP!$A$2:$O20768,7,FALSE)</f>
        <v>Si</v>
      </c>
      <c r="I91" s="132" t="str">
        <f>VLOOKUP(E91,VIP!$A$2:$O12733,8,FALSE)</f>
        <v>Si</v>
      </c>
      <c r="J91" s="132" t="str">
        <f>VLOOKUP(E91,VIP!$A$2:$O12683,8,FALSE)</f>
        <v>Si</v>
      </c>
      <c r="K91" s="132" t="str">
        <f>VLOOKUP(E91,VIP!$A$2:$O16257,6,0)</f>
        <v>SI</v>
      </c>
      <c r="L91" s="138" t="s">
        <v>2213</v>
      </c>
      <c r="M91" s="94" t="s">
        <v>2438</v>
      </c>
      <c r="N91" s="94" t="s">
        <v>2444</v>
      </c>
      <c r="O91" s="132" t="s">
        <v>2446</v>
      </c>
      <c r="P91" s="138"/>
      <c r="Q91" s="94" t="s">
        <v>2213</v>
      </c>
    </row>
    <row r="92" spans="1:17" ht="18" x14ac:dyDescent="0.25">
      <c r="A92" s="132" t="str">
        <f>VLOOKUP(E92,'LISTADO ATM'!$A$2:$C$901,3,0)</f>
        <v>NORTE</v>
      </c>
      <c r="B92" s="124">
        <v>3336014611</v>
      </c>
      <c r="C92" s="95">
        <v>44444.714502314811</v>
      </c>
      <c r="D92" s="95" t="s">
        <v>2175</v>
      </c>
      <c r="E92" s="124">
        <v>518</v>
      </c>
      <c r="F92" s="132" t="str">
        <f>VLOOKUP(E92,VIP!$A$2:$O15806,2,0)</f>
        <v>DRBR518</v>
      </c>
      <c r="G92" s="132" t="str">
        <f>VLOOKUP(E92,'LISTADO ATM'!$A$2:$B$900,2,0)</f>
        <v xml:space="preserve">ATM Autobanco Los Alamos </v>
      </c>
      <c r="H92" s="132" t="str">
        <f>VLOOKUP(E92,VIP!$A$2:$O20767,7,FALSE)</f>
        <v>Si</v>
      </c>
      <c r="I92" s="132" t="str">
        <f>VLOOKUP(E92,VIP!$A$2:$O12732,8,FALSE)</f>
        <v>Si</v>
      </c>
      <c r="J92" s="132" t="str">
        <f>VLOOKUP(E92,VIP!$A$2:$O12682,8,FALSE)</f>
        <v>Si</v>
      </c>
      <c r="K92" s="132" t="str">
        <f>VLOOKUP(E92,VIP!$A$2:$O16256,6,0)</f>
        <v>NO</v>
      </c>
      <c r="L92" s="138" t="s">
        <v>2213</v>
      </c>
      <c r="M92" s="94" t="s">
        <v>2438</v>
      </c>
      <c r="N92" s="94" t="s">
        <v>2444</v>
      </c>
      <c r="O92" s="132" t="s">
        <v>2624</v>
      </c>
      <c r="P92" s="138"/>
      <c r="Q92" s="94" t="s">
        <v>2213</v>
      </c>
    </row>
    <row r="93" spans="1:17" ht="18" x14ac:dyDescent="0.25">
      <c r="A93" s="132" t="str">
        <f>VLOOKUP(E93,'LISTADO ATM'!$A$2:$C$901,3,0)</f>
        <v>SUR</v>
      </c>
      <c r="B93" s="124">
        <v>3336014612</v>
      </c>
      <c r="C93" s="95">
        <v>44444.715185185189</v>
      </c>
      <c r="D93" s="95" t="s">
        <v>2441</v>
      </c>
      <c r="E93" s="124">
        <v>750</v>
      </c>
      <c r="F93" s="132" t="str">
        <f>VLOOKUP(E93,VIP!$A$2:$O15805,2,0)</f>
        <v>DRBR265</v>
      </c>
      <c r="G93" s="132" t="str">
        <f>VLOOKUP(E93,'LISTADO ATM'!$A$2:$B$900,2,0)</f>
        <v xml:space="preserve">ATM UNP Duvergé </v>
      </c>
      <c r="H93" s="132" t="str">
        <f>VLOOKUP(E93,VIP!$A$2:$O20766,7,FALSE)</f>
        <v>Si</v>
      </c>
      <c r="I93" s="132" t="str">
        <f>VLOOKUP(E93,VIP!$A$2:$O12731,8,FALSE)</f>
        <v>Si</v>
      </c>
      <c r="J93" s="132" t="str">
        <f>VLOOKUP(E93,VIP!$A$2:$O12681,8,FALSE)</f>
        <v>Si</v>
      </c>
      <c r="K93" s="132" t="str">
        <f>VLOOKUP(E93,VIP!$A$2:$O16255,6,0)</f>
        <v>SI</v>
      </c>
      <c r="L93" s="138" t="s">
        <v>2410</v>
      </c>
      <c r="M93" s="94" t="s">
        <v>2438</v>
      </c>
      <c r="N93" s="94" t="s">
        <v>2444</v>
      </c>
      <c r="O93" s="132" t="s">
        <v>2445</v>
      </c>
      <c r="P93" s="138"/>
      <c r="Q93" s="94" t="s">
        <v>2410</v>
      </c>
    </row>
    <row r="94" spans="1:17" ht="18" x14ac:dyDescent="0.25">
      <c r="A94" s="132" t="str">
        <f>VLOOKUP(E94,'LISTADO ATM'!$A$2:$C$901,3,0)</f>
        <v>DISTRITO NACIONAL</v>
      </c>
      <c r="B94" s="124">
        <v>3336014613</v>
      </c>
      <c r="C94" s="95">
        <v>44444.715590277781</v>
      </c>
      <c r="D94" s="95" t="s">
        <v>2174</v>
      </c>
      <c r="E94" s="124">
        <v>815</v>
      </c>
      <c r="F94" s="132" t="str">
        <f>VLOOKUP(E94,VIP!$A$2:$O15804,2,0)</f>
        <v>DRBR24A</v>
      </c>
      <c r="G94" s="132" t="str">
        <f>VLOOKUP(E94,'LISTADO ATM'!$A$2:$B$900,2,0)</f>
        <v xml:space="preserve">ATM Oficina Atalaya del Mar </v>
      </c>
      <c r="H94" s="132" t="str">
        <f>VLOOKUP(E94,VIP!$A$2:$O20765,7,FALSE)</f>
        <v>Si</v>
      </c>
      <c r="I94" s="132" t="str">
        <f>VLOOKUP(E94,VIP!$A$2:$O12730,8,FALSE)</f>
        <v>Si</v>
      </c>
      <c r="J94" s="132" t="str">
        <f>VLOOKUP(E94,VIP!$A$2:$O12680,8,FALSE)</f>
        <v>Si</v>
      </c>
      <c r="K94" s="132" t="str">
        <f>VLOOKUP(E94,VIP!$A$2:$O16254,6,0)</f>
        <v>SI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94" t="s">
        <v>2213</v>
      </c>
    </row>
    <row r="95" spans="1:17" ht="18" x14ac:dyDescent="0.25">
      <c r="A95" s="132" t="str">
        <f>VLOOKUP(E95,'LISTADO ATM'!$A$2:$C$901,3,0)</f>
        <v>SUR</v>
      </c>
      <c r="B95" s="124">
        <v>3336014614</v>
      </c>
      <c r="C95" s="95">
        <v>44444.720555555556</v>
      </c>
      <c r="D95" s="95" t="s">
        <v>2441</v>
      </c>
      <c r="E95" s="124">
        <v>783</v>
      </c>
      <c r="F95" s="132" t="str">
        <f>VLOOKUP(E95,VIP!$A$2:$O15803,2,0)</f>
        <v>DRBR303</v>
      </c>
      <c r="G95" s="132" t="str">
        <f>VLOOKUP(E95,'LISTADO ATM'!$A$2:$B$900,2,0)</f>
        <v xml:space="preserve">ATM Autobanco Alfa y Omega (Barahona) </v>
      </c>
      <c r="H95" s="132" t="str">
        <f>VLOOKUP(E95,VIP!$A$2:$O20764,7,FALSE)</f>
        <v>Si</v>
      </c>
      <c r="I95" s="132" t="str">
        <f>VLOOKUP(E95,VIP!$A$2:$O12729,8,FALSE)</f>
        <v>Si</v>
      </c>
      <c r="J95" s="132" t="str">
        <f>VLOOKUP(E95,VIP!$A$2:$O12679,8,FALSE)</f>
        <v>Si</v>
      </c>
      <c r="K95" s="132" t="str">
        <f>VLOOKUP(E95,VIP!$A$2:$O16253,6,0)</f>
        <v>NO</v>
      </c>
      <c r="L95" s="138" t="s">
        <v>2410</v>
      </c>
      <c r="M95" s="94" t="s">
        <v>2438</v>
      </c>
      <c r="N95" s="94" t="s">
        <v>2444</v>
      </c>
      <c r="O95" s="132" t="s">
        <v>2445</v>
      </c>
      <c r="P95" s="138"/>
      <c r="Q95" s="94" t="s">
        <v>2410</v>
      </c>
    </row>
    <row r="96" spans="1:17" ht="18" x14ac:dyDescent="0.25">
      <c r="A96" s="132" t="str">
        <f>VLOOKUP(E96,'LISTADO ATM'!$A$2:$C$901,3,0)</f>
        <v>DISTRITO NACIONAL</v>
      </c>
      <c r="B96" s="124">
        <v>3336014615</v>
      </c>
      <c r="C96" s="95">
        <v>44444.720937500002</v>
      </c>
      <c r="D96" s="95" t="s">
        <v>2174</v>
      </c>
      <c r="E96" s="124">
        <v>686</v>
      </c>
      <c r="F96" s="132" t="str">
        <f>VLOOKUP(E96,VIP!$A$2:$O15802,2,0)</f>
        <v>DRBR686</v>
      </c>
      <c r="G96" s="132" t="str">
        <f>VLOOKUP(E96,'LISTADO ATM'!$A$2:$B$900,2,0)</f>
        <v>ATM Autoservicio Oficina Máximo Gómez</v>
      </c>
      <c r="H96" s="132" t="str">
        <f>VLOOKUP(E96,VIP!$A$2:$O20763,7,FALSE)</f>
        <v>Si</v>
      </c>
      <c r="I96" s="132" t="str">
        <f>VLOOKUP(E96,VIP!$A$2:$O12728,8,FALSE)</f>
        <v>Si</v>
      </c>
      <c r="J96" s="132" t="str">
        <f>VLOOKUP(E96,VIP!$A$2:$O12678,8,FALSE)</f>
        <v>Si</v>
      </c>
      <c r="K96" s="132" t="str">
        <f>VLOOKUP(E96,VIP!$A$2:$O16252,6,0)</f>
        <v>NO</v>
      </c>
      <c r="L96" s="138" t="s">
        <v>2213</v>
      </c>
      <c r="M96" s="94" t="s">
        <v>2438</v>
      </c>
      <c r="N96" s="94" t="s">
        <v>2444</v>
      </c>
      <c r="O96" s="132" t="s">
        <v>2446</v>
      </c>
      <c r="P96" s="138"/>
      <c r="Q96" s="94" t="s">
        <v>2213</v>
      </c>
    </row>
    <row r="97" spans="1:17" ht="18" x14ac:dyDescent="0.25">
      <c r="A97" s="132" t="str">
        <f>VLOOKUP(E97,'LISTADO ATM'!$A$2:$C$901,3,0)</f>
        <v>DISTRITO NACIONAL</v>
      </c>
      <c r="B97" s="124">
        <v>3336014616</v>
      </c>
      <c r="C97" s="95">
        <v>44444.728715277779</v>
      </c>
      <c r="D97" s="95" t="s">
        <v>2441</v>
      </c>
      <c r="E97" s="124">
        <v>60</v>
      </c>
      <c r="F97" s="132" t="str">
        <f>VLOOKUP(E97,VIP!$A$2:$O15801,2,0)</f>
        <v>DRBR060</v>
      </c>
      <c r="G97" s="132" t="str">
        <f>VLOOKUP(E97,'LISTADO ATM'!$A$2:$B$900,2,0)</f>
        <v xml:space="preserve">ATM Autobanco 27 de Febrero </v>
      </c>
      <c r="H97" s="132" t="str">
        <f>VLOOKUP(E97,VIP!$A$2:$O20762,7,FALSE)</f>
        <v>Si</v>
      </c>
      <c r="I97" s="132" t="str">
        <f>VLOOKUP(E97,VIP!$A$2:$O12727,8,FALSE)</f>
        <v>Si</v>
      </c>
      <c r="J97" s="132" t="str">
        <f>VLOOKUP(E97,VIP!$A$2:$O12677,8,FALSE)</f>
        <v>Si</v>
      </c>
      <c r="K97" s="132" t="str">
        <f>VLOOKUP(E97,VIP!$A$2:$O16251,6,0)</f>
        <v>NO</v>
      </c>
      <c r="L97" s="138" t="s">
        <v>2410</v>
      </c>
      <c r="M97" s="94" t="s">
        <v>2438</v>
      </c>
      <c r="N97" s="94" t="s">
        <v>2444</v>
      </c>
      <c r="O97" s="132" t="s">
        <v>2445</v>
      </c>
      <c r="P97" s="138"/>
      <c r="Q97" s="94" t="s">
        <v>2410</v>
      </c>
    </row>
    <row r="98" spans="1:17" ht="18" x14ac:dyDescent="0.25">
      <c r="A98" s="132" t="str">
        <f>VLOOKUP(E98,'LISTADO ATM'!$A$2:$C$901,3,0)</f>
        <v>NORTE</v>
      </c>
      <c r="B98" s="124">
        <v>3336014617</v>
      </c>
      <c r="C98" s="95">
        <v>44444.730462962965</v>
      </c>
      <c r="D98" s="95" t="s">
        <v>2635</v>
      </c>
      <c r="E98" s="124">
        <v>282</v>
      </c>
      <c r="F98" s="132" t="str">
        <f>VLOOKUP(E98,VIP!$A$2:$O15800,2,0)</f>
        <v>DRBR282</v>
      </c>
      <c r="G98" s="132" t="str">
        <f>VLOOKUP(E98,'LISTADO ATM'!$A$2:$B$900,2,0)</f>
        <v xml:space="preserve">ATM Autobanco Nibaje </v>
      </c>
      <c r="H98" s="132" t="str">
        <f>VLOOKUP(E98,VIP!$A$2:$O20761,7,FALSE)</f>
        <v>Si</v>
      </c>
      <c r="I98" s="132" t="str">
        <f>VLOOKUP(E98,VIP!$A$2:$O12726,8,FALSE)</f>
        <v>Si</v>
      </c>
      <c r="J98" s="132" t="str">
        <f>VLOOKUP(E98,VIP!$A$2:$O12676,8,FALSE)</f>
        <v>Si</v>
      </c>
      <c r="K98" s="132" t="str">
        <f>VLOOKUP(E98,VIP!$A$2:$O16250,6,0)</f>
        <v>NO</v>
      </c>
      <c r="L98" s="138" t="s">
        <v>2434</v>
      </c>
      <c r="M98" s="94" t="s">
        <v>2438</v>
      </c>
      <c r="N98" s="94" t="s">
        <v>2444</v>
      </c>
      <c r="O98" s="132" t="s">
        <v>2636</v>
      </c>
      <c r="P98" s="138"/>
      <c r="Q98" s="94" t="s">
        <v>2434</v>
      </c>
    </row>
    <row r="99" spans="1:17" ht="18" x14ac:dyDescent="0.25">
      <c r="A99" s="132" t="str">
        <f>VLOOKUP(E99,'LISTADO ATM'!$A$2:$C$901,3,0)</f>
        <v>ESTE</v>
      </c>
      <c r="B99" s="124">
        <v>3336014618</v>
      </c>
      <c r="C99" s="95">
        <v>44444.73233796296</v>
      </c>
      <c r="D99" s="95" t="s">
        <v>2441</v>
      </c>
      <c r="E99" s="124">
        <v>353</v>
      </c>
      <c r="F99" s="132" t="str">
        <f>VLOOKUP(E99,VIP!$A$2:$O15799,2,0)</f>
        <v>DRBR353</v>
      </c>
      <c r="G99" s="132" t="str">
        <f>VLOOKUP(E99,'LISTADO ATM'!$A$2:$B$900,2,0)</f>
        <v xml:space="preserve">ATM Estación Boulevard Juan Dolio </v>
      </c>
      <c r="H99" s="132" t="str">
        <f>VLOOKUP(E99,VIP!$A$2:$O20760,7,FALSE)</f>
        <v>Si</v>
      </c>
      <c r="I99" s="132" t="str">
        <f>VLOOKUP(E99,VIP!$A$2:$O12725,8,FALSE)</f>
        <v>Si</v>
      </c>
      <c r="J99" s="132" t="str">
        <f>VLOOKUP(E99,VIP!$A$2:$O12675,8,FALSE)</f>
        <v>Si</v>
      </c>
      <c r="K99" s="132" t="str">
        <f>VLOOKUP(E99,VIP!$A$2:$O16249,6,0)</f>
        <v>NO</v>
      </c>
      <c r="L99" s="138" t="s">
        <v>2410</v>
      </c>
      <c r="M99" s="94" t="s">
        <v>2438</v>
      </c>
      <c r="N99" s="94" t="s">
        <v>2444</v>
      </c>
      <c r="O99" s="132" t="s">
        <v>2445</v>
      </c>
      <c r="P99" s="138"/>
      <c r="Q99" s="94" t="s">
        <v>2410</v>
      </c>
    </row>
    <row r="100" spans="1:17" ht="18" x14ac:dyDescent="0.25">
      <c r="A100" s="132" t="str">
        <f>VLOOKUP(E100,'LISTADO ATM'!$A$2:$C$901,3,0)</f>
        <v>DISTRITO NACIONAL</v>
      </c>
      <c r="B100" s="124">
        <v>3336014620</v>
      </c>
      <c r="C100" s="95">
        <v>44444.766168981485</v>
      </c>
      <c r="D100" s="95" t="s">
        <v>2174</v>
      </c>
      <c r="E100" s="124">
        <v>298</v>
      </c>
      <c r="F100" s="132" t="str">
        <f>VLOOKUP(E100,VIP!$A$2:$O15798,2,0)</f>
        <v>DRBR298</v>
      </c>
      <c r="G100" s="132" t="str">
        <f>VLOOKUP(E100,'LISTADO ATM'!$A$2:$B$900,2,0)</f>
        <v xml:space="preserve">ATM S/M Aprezio Engombe </v>
      </c>
      <c r="H100" s="132" t="str">
        <f>VLOOKUP(E100,VIP!$A$2:$O20759,7,FALSE)</f>
        <v>Si</v>
      </c>
      <c r="I100" s="132" t="str">
        <f>VLOOKUP(E100,VIP!$A$2:$O12724,8,FALSE)</f>
        <v>Si</v>
      </c>
      <c r="J100" s="132" t="str">
        <f>VLOOKUP(E100,VIP!$A$2:$O12674,8,FALSE)</f>
        <v>Si</v>
      </c>
      <c r="K100" s="132" t="str">
        <f>VLOOKUP(E100,VIP!$A$2:$O16248,6,0)</f>
        <v>NO</v>
      </c>
      <c r="L100" s="138" t="s">
        <v>2456</v>
      </c>
      <c r="M100" s="94" t="s">
        <v>2438</v>
      </c>
      <c r="N100" s="94" t="s">
        <v>2444</v>
      </c>
      <c r="O100" s="132" t="s">
        <v>2446</v>
      </c>
      <c r="P100" s="138"/>
      <c r="Q100" s="94" t="s">
        <v>2456</v>
      </c>
    </row>
    <row r="101" spans="1:17" ht="18" x14ac:dyDescent="0.25">
      <c r="A101" s="132" t="str">
        <f>VLOOKUP(E101,'LISTADO ATM'!$A$2:$C$901,3,0)</f>
        <v>DISTRITO NACIONAL</v>
      </c>
      <c r="B101" s="124">
        <v>3336014621</v>
      </c>
      <c r="C101" s="95">
        <v>44444.768738425926</v>
      </c>
      <c r="D101" s="95" t="s">
        <v>2174</v>
      </c>
      <c r="E101" s="124">
        <v>13</v>
      </c>
      <c r="F101" s="132" t="str">
        <f>VLOOKUP(E101,VIP!$A$2:$O15797,2,0)</f>
        <v>DRBR013</v>
      </c>
      <c r="G101" s="132" t="str">
        <f>VLOOKUP(E101,'LISTADO ATM'!$A$2:$B$900,2,0)</f>
        <v xml:space="preserve">ATM CDEEE </v>
      </c>
      <c r="H101" s="132" t="str">
        <f>VLOOKUP(E101,VIP!$A$2:$O20758,7,FALSE)</f>
        <v>Si</v>
      </c>
      <c r="I101" s="132" t="str">
        <f>VLOOKUP(E101,VIP!$A$2:$O12723,8,FALSE)</f>
        <v>Si</v>
      </c>
      <c r="J101" s="132" t="str">
        <f>VLOOKUP(E101,VIP!$A$2:$O12673,8,FALSE)</f>
        <v>Si</v>
      </c>
      <c r="K101" s="132" t="str">
        <f>VLOOKUP(E101,VIP!$A$2:$O16247,6,0)</f>
        <v>NO</v>
      </c>
      <c r="L101" s="138" t="s">
        <v>2620</v>
      </c>
      <c r="M101" s="94" t="s">
        <v>2438</v>
      </c>
      <c r="N101" s="94" t="s">
        <v>2444</v>
      </c>
      <c r="O101" s="132" t="s">
        <v>2446</v>
      </c>
      <c r="P101" s="138"/>
      <c r="Q101" s="94" t="s">
        <v>2620</v>
      </c>
    </row>
    <row r="102" spans="1:17" ht="18" x14ac:dyDescent="0.25">
      <c r="A102" s="132" t="str">
        <f>VLOOKUP(E102,'LISTADO ATM'!$A$2:$C$901,3,0)</f>
        <v>DISTRITO NACIONAL</v>
      </c>
      <c r="B102" s="124">
        <v>3336014622</v>
      </c>
      <c r="C102" s="95">
        <v>44444.774965277778</v>
      </c>
      <c r="D102" s="95" t="s">
        <v>2174</v>
      </c>
      <c r="E102" s="124">
        <v>629</v>
      </c>
      <c r="F102" s="132" t="str">
        <f>VLOOKUP(E102,VIP!$A$2:$O15796,2,0)</f>
        <v>DRBR24M</v>
      </c>
      <c r="G102" s="132" t="str">
        <f>VLOOKUP(E102,'LISTADO ATM'!$A$2:$B$900,2,0)</f>
        <v xml:space="preserve">ATM Oficina Americana Independencia I </v>
      </c>
      <c r="H102" s="132" t="str">
        <f>VLOOKUP(E102,VIP!$A$2:$O20757,7,FALSE)</f>
        <v>Si</v>
      </c>
      <c r="I102" s="132" t="str">
        <f>VLOOKUP(E102,VIP!$A$2:$O12722,8,FALSE)</f>
        <v>Si</v>
      </c>
      <c r="J102" s="132" t="str">
        <f>VLOOKUP(E102,VIP!$A$2:$O12672,8,FALSE)</f>
        <v>Si</v>
      </c>
      <c r="K102" s="132" t="str">
        <f>VLOOKUP(E102,VIP!$A$2:$O16246,6,0)</f>
        <v>SI</v>
      </c>
      <c r="L102" s="138" t="s">
        <v>2625</v>
      </c>
      <c r="M102" s="94" t="s">
        <v>2438</v>
      </c>
      <c r="N102" s="94" t="s">
        <v>2444</v>
      </c>
      <c r="O102" s="132" t="s">
        <v>2446</v>
      </c>
      <c r="P102" s="138"/>
      <c r="Q102" s="94" t="s">
        <v>2625</v>
      </c>
    </row>
    <row r="103" spans="1:17" ht="18" x14ac:dyDescent="0.25">
      <c r="A103" s="132" t="str">
        <f>VLOOKUP(E103,'LISTADO ATM'!$A$2:$C$901,3,0)</f>
        <v>ESTE</v>
      </c>
      <c r="B103" s="124">
        <v>3336014623</v>
      </c>
      <c r="C103" s="95">
        <v>44444.775717592594</v>
      </c>
      <c r="D103" s="95" t="s">
        <v>2174</v>
      </c>
      <c r="E103" s="124">
        <v>368</v>
      </c>
      <c r="F103" s="132" t="str">
        <f>VLOOKUP(E103,VIP!$A$2:$O15795,2,0)</f>
        <v xml:space="preserve">DRBR368 </v>
      </c>
      <c r="G103" s="132" t="str">
        <f>VLOOKUP(E103,'LISTADO ATM'!$A$2:$B$900,2,0)</f>
        <v>ATM Ayuntamiento Peralvillo</v>
      </c>
      <c r="H103" s="132" t="str">
        <f>VLOOKUP(E103,VIP!$A$2:$O20756,7,FALSE)</f>
        <v>N/A</v>
      </c>
      <c r="I103" s="132" t="str">
        <f>VLOOKUP(E103,VIP!$A$2:$O12721,8,FALSE)</f>
        <v>N/A</v>
      </c>
      <c r="J103" s="132" t="str">
        <f>VLOOKUP(E103,VIP!$A$2:$O12671,8,FALSE)</f>
        <v>N/A</v>
      </c>
      <c r="K103" s="132" t="str">
        <f>VLOOKUP(E103,VIP!$A$2:$O16245,6,0)</f>
        <v>N/A</v>
      </c>
      <c r="L103" s="138" t="s">
        <v>2239</v>
      </c>
      <c r="M103" s="94" t="s">
        <v>2438</v>
      </c>
      <c r="N103" s="94" t="s">
        <v>2444</v>
      </c>
      <c r="O103" s="132" t="s">
        <v>2446</v>
      </c>
      <c r="P103" s="138"/>
      <c r="Q103" s="94" t="s">
        <v>2239</v>
      </c>
    </row>
    <row r="104" spans="1:17" ht="18" x14ac:dyDescent="0.25">
      <c r="A104" s="132" t="str">
        <f>VLOOKUP(E104,'LISTADO ATM'!$A$2:$C$901,3,0)</f>
        <v>NORTE</v>
      </c>
      <c r="B104" s="124">
        <v>3336014624</v>
      </c>
      <c r="C104" s="95">
        <v>44444.777245370373</v>
      </c>
      <c r="D104" s="95" t="s">
        <v>2175</v>
      </c>
      <c r="E104" s="124">
        <v>632</v>
      </c>
      <c r="F104" s="132" t="str">
        <f>VLOOKUP(E104,VIP!$A$2:$O15794,2,0)</f>
        <v>DRBR263</v>
      </c>
      <c r="G104" s="132" t="str">
        <f>VLOOKUP(E104,'LISTADO ATM'!$A$2:$B$900,2,0)</f>
        <v xml:space="preserve">ATM Autobanco Gurabo </v>
      </c>
      <c r="H104" s="132" t="str">
        <f>VLOOKUP(E104,VIP!$A$2:$O20755,7,FALSE)</f>
        <v>Si</v>
      </c>
      <c r="I104" s="132" t="str">
        <f>VLOOKUP(E104,VIP!$A$2:$O12720,8,FALSE)</f>
        <v>Si</v>
      </c>
      <c r="J104" s="132" t="str">
        <f>VLOOKUP(E104,VIP!$A$2:$O12670,8,FALSE)</f>
        <v>Si</v>
      </c>
      <c r="K104" s="132" t="str">
        <f>VLOOKUP(E104,VIP!$A$2:$O16244,6,0)</f>
        <v>NO</v>
      </c>
      <c r="L104" s="138" t="s">
        <v>2625</v>
      </c>
      <c r="M104" s="94" t="s">
        <v>2438</v>
      </c>
      <c r="N104" s="94" t="s">
        <v>2444</v>
      </c>
      <c r="O104" s="132" t="s">
        <v>2624</v>
      </c>
      <c r="P104" s="138"/>
      <c r="Q104" s="94" t="s">
        <v>2625</v>
      </c>
    </row>
    <row r="105" spans="1:17" ht="18" x14ac:dyDescent="0.25">
      <c r="A105" s="132" t="str">
        <f>VLOOKUP(E105,'LISTADO ATM'!$A$2:$C$901,3,0)</f>
        <v>DISTRITO NACIONAL</v>
      </c>
      <c r="B105" s="124">
        <v>3336014626</v>
      </c>
      <c r="C105" s="95">
        <v>44444.793113425927</v>
      </c>
      <c r="D105" s="95" t="s">
        <v>2174</v>
      </c>
      <c r="E105" s="124">
        <v>32</v>
      </c>
      <c r="F105" s="132" t="str">
        <f>VLOOKUP(E105,VIP!$A$2:$O15793,2,0)</f>
        <v>DRBR032</v>
      </c>
      <c r="G105" s="132" t="str">
        <f>VLOOKUP(E105,'LISTADO ATM'!$A$2:$B$900,2,0)</f>
        <v xml:space="preserve">ATM Oficina San Martín II </v>
      </c>
      <c r="H105" s="132" t="str">
        <f>VLOOKUP(E105,VIP!$A$2:$O20754,7,FALSE)</f>
        <v>Si</v>
      </c>
      <c r="I105" s="132" t="str">
        <f>VLOOKUP(E105,VIP!$A$2:$O12719,8,FALSE)</f>
        <v>Si</v>
      </c>
      <c r="J105" s="132" t="str">
        <f>VLOOKUP(E105,VIP!$A$2:$O12669,8,FALSE)</f>
        <v>Si</v>
      </c>
      <c r="K105" s="132" t="str">
        <f>VLOOKUP(E105,VIP!$A$2:$O16243,6,0)</f>
        <v>NO</v>
      </c>
      <c r="L105" s="138" t="s">
        <v>2213</v>
      </c>
      <c r="M105" s="94" t="s">
        <v>2438</v>
      </c>
      <c r="N105" s="94" t="s">
        <v>2444</v>
      </c>
      <c r="O105" s="132" t="s">
        <v>2446</v>
      </c>
      <c r="P105" s="138"/>
      <c r="Q105" s="94" t="s">
        <v>2213</v>
      </c>
    </row>
    <row r="106" spans="1:17" ht="18" x14ac:dyDescent="0.25">
      <c r="A106" s="132" t="str">
        <f>VLOOKUP(E106,'LISTADO ATM'!$A$2:$C$901,3,0)</f>
        <v>DISTRITO NACIONAL</v>
      </c>
      <c r="B106" s="124">
        <v>3336014627</v>
      </c>
      <c r="C106" s="95">
        <v>44444.796585648146</v>
      </c>
      <c r="D106" s="95" t="s">
        <v>2441</v>
      </c>
      <c r="E106" s="124">
        <v>31</v>
      </c>
      <c r="F106" s="132" t="str">
        <f>VLOOKUP(E106,VIP!$A$2:$O15792,2,0)</f>
        <v>DRBR031</v>
      </c>
      <c r="G106" s="132" t="str">
        <f>VLOOKUP(E106,'LISTADO ATM'!$A$2:$B$900,2,0)</f>
        <v xml:space="preserve">ATM Oficina San Martín I </v>
      </c>
      <c r="H106" s="132" t="str">
        <f>VLOOKUP(E106,VIP!$A$2:$O20753,7,FALSE)</f>
        <v>Si</v>
      </c>
      <c r="I106" s="132" t="str">
        <f>VLOOKUP(E106,VIP!$A$2:$O12718,8,FALSE)</f>
        <v>Si</v>
      </c>
      <c r="J106" s="132" t="str">
        <f>VLOOKUP(E106,VIP!$A$2:$O12668,8,FALSE)</f>
        <v>Si</v>
      </c>
      <c r="K106" s="132" t="str">
        <f>VLOOKUP(E106,VIP!$A$2:$O16242,6,0)</f>
        <v>NO</v>
      </c>
      <c r="L106" s="138" t="s">
        <v>2410</v>
      </c>
      <c r="M106" s="94" t="s">
        <v>2438</v>
      </c>
      <c r="N106" s="94" t="s">
        <v>2444</v>
      </c>
      <c r="O106" s="132" t="s">
        <v>2445</v>
      </c>
      <c r="P106" s="138"/>
      <c r="Q106" s="94" t="s">
        <v>2410</v>
      </c>
    </row>
    <row r="107" spans="1:17" ht="18" x14ac:dyDescent="0.25">
      <c r="A107" s="132" t="str">
        <f>VLOOKUP(E107,'LISTADO ATM'!$A$2:$C$901,3,0)</f>
        <v>DISTRITO NACIONAL</v>
      </c>
      <c r="B107" s="124">
        <v>3336014628</v>
      </c>
      <c r="C107" s="95">
        <v>44444.807638888888</v>
      </c>
      <c r="D107" s="95" t="s">
        <v>2441</v>
      </c>
      <c r="E107" s="124">
        <v>507</v>
      </c>
      <c r="F107" s="132" t="str">
        <f>VLOOKUP(E107,VIP!$A$2:$O15792,2,0)</f>
        <v>DRBR507</v>
      </c>
      <c r="G107" s="132" t="str">
        <f>VLOOKUP(E107,'LISTADO ATM'!$A$2:$B$900,2,0)</f>
        <v>ATM Estación Sigma Boca Chica</v>
      </c>
      <c r="H107" s="132" t="str">
        <f>VLOOKUP(E107,VIP!$A$2:$O20753,7,FALSE)</f>
        <v>Si</v>
      </c>
      <c r="I107" s="132" t="str">
        <f>VLOOKUP(E107,VIP!$A$2:$O12718,8,FALSE)</f>
        <v>Si</v>
      </c>
      <c r="J107" s="132" t="str">
        <f>VLOOKUP(E107,VIP!$A$2:$O12668,8,FALSE)</f>
        <v>Si</v>
      </c>
      <c r="K107" s="132" t="str">
        <f>VLOOKUP(E107,VIP!$A$2:$O16242,6,0)</f>
        <v>NO</v>
      </c>
      <c r="L107" s="138" t="s">
        <v>2410</v>
      </c>
      <c r="M107" s="94" t="s">
        <v>2438</v>
      </c>
      <c r="N107" s="94" t="s">
        <v>2444</v>
      </c>
      <c r="O107" s="132" t="s">
        <v>2445</v>
      </c>
      <c r="P107" s="138"/>
      <c r="Q107" s="94" t="s">
        <v>2410</v>
      </c>
    </row>
    <row r="108" spans="1:17" ht="18" x14ac:dyDescent="0.25">
      <c r="A108" s="132" t="str">
        <f>VLOOKUP(E108,'LISTADO ATM'!$A$2:$C$901,3,0)</f>
        <v>DISTRITO NACIONAL</v>
      </c>
      <c r="B108" s="124">
        <v>3336014629</v>
      </c>
      <c r="C108" s="95">
        <v>44444.813773148147</v>
      </c>
      <c r="D108" s="95" t="s">
        <v>2174</v>
      </c>
      <c r="E108" s="124">
        <v>504</v>
      </c>
      <c r="F108" s="132" t="str">
        <f>VLOOKUP(E108,VIP!$A$2:$O15798,2,0)</f>
        <v>DRBR504</v>
      </c>
      <c r="G108" s="132" t="str">
        <f>VLOOKUP(E108,'LISTADO ATM'!$A$2:$B$900,2,0)</f>
        <v>ATM Oficina Plaza Moderna</v>
      </c>
      <c r="H108" s="132" t="str">
        <f>VLOOKUP(E108,VIP!$A$2:$O20759,7,FALSE)</f>
        <v>Si</v>
      </c>
      <c r="I108" s="132" t="str">
        <f>VLOOKUP(E108,VIP!$A$2:$O12724,8,FALSE)</f>
        <v>Si</v>
      </c>
      <c r="J108" s="132" t="str">
        <f>VLOOKUP(E108,VIP!$A$2:$O12674,8,FALSE)</f>
        <v>Si</v>
      </c>
      <c r="K108" s="132" t="str">
        <f>VLOOKUP(E108,VIP!$A$2:$O16248,6,0)</f>
        <v>NO</v>
      </c>
      <c r="L108" s="138" t="s">
        <v>2456</v>
      </c>
      <c r="M108" s="94" t="s">
        <v>2438</v>
      </c>
      <c r="N108" s="94" t="s">
        <v>2444</v>
      </c>
      <c r="O108" s="132" t="s">
        <v>2446</v>
      </c>
      <c r="P108" s="138"/>
      <c r="Q108" s="94" t="s">
        <v>2456</v>
      </c>
    </row>
    <row r="109" spans="1:17" ht="18" x14ac:dyDescent="0.25">
      <c r="A109" s="132" t="str">
        <f>VLOOKUP(E109,'LISTADO ATM'!$A$2:$C$901,3,0)</f>
        <v>ESTE</v>
      </c>
      <c r="B109" s="124">
        <v>3336014632</v>
      </c>
      <c r="C109" s="95">
        <v>44444.90084490741</v>
      </c>
      <c r="D109" s="95" t="s">
        <v>2174</v>
      </c>
      <c r="E109" s="124">
        <v>772</v>
      </c>
      <c r="F109" s="132" t="str">
        <f>VLOOKUP(E109,VIP!$A$2:$O15797,2,0)</f>
        <v>DRBR215</v>
      </c>
      <c r="G109" s="132" t="str">
        <f>VLOOKUP(E109,'LISTADO ATM'!$A$2:$B$900,2,0)</f>
        <v xml:space="preserve">ATM UNP Yamasá </v>
      </c>
      <c r="H109" s="132" t="str">
        <f>VLOOKUP(E109,VIP!$A$2:$O20758,7,FALSE)</f>
        <v>Si</v>
      </c>
      <c r="I109" s="132" t="str">
        <f>VLOOKUP(E109,VIP!$A$2:$O12723,8,FALSE)</f>
        <v>Si</v>
      </c>
      <c r="J109" s="132" t="str">
        <f>VLOOKUP(E109,VIP!$A$2:$O12673,8,FALSE)</f>
        <v>Si</v>
      </c>
      <c r="K109" s="132" t="str">
        <f>VLOOKUP(E109,VIP!$A$2:$O16247,6,0)</f>
        <v>NO</v>
      </c>
      <c r="L109" s="138" t="s">
        <v>2239</v>
      </c>
      <c r="M109" s="94" t="s">
        <v>2438</v>
      </c>
      <c r="N109" s="94" t="s">
        <v>2444</v>
      </c>
      <c r="O109" s="132" t="s">
        <v>2446</v>
      </c>
      <c r="P109" s="138"/>
      <c r="Q109" s="94" t="s">
        <v>2239</v>
      </c>
    </row>
    <row r="110" spans="1:17" ht="18" x14ac:dyDescent="0.25">
      <c r="A110" s="132" t="str">
        <f>VLOOKUP(E110,'LISTADO ATM'!$A$2:$C$901,3,0)</f>
        <v>ESTE</v>
      </c>
      <c r="B110" s="124">
        <v>3336014634</v>
      </c>
      <c r="C110" s="95">
        <v>44444.910902777781</v>
      </c>
      <c r="D110" s="95" t="s">
        <v>2174</v>
      </c>
      <c r="E110" s="124">
        <v>472</v>
      </c>
      <c r="F110" s="132" t="str">
        <f>VLOOKUP(E110,VIP!$A$2:$O15796,2,0)</f>
        <v>DRBRA72</v>
      </c>
      <c r="G110" s="132" t="str">
        <f>VLOOKUP(E110,'LISTADO ATM'!$A$2:$B$900,2,0)</f>
        <v>ATM Ayuntamiento Ramon Santana</v>
      </c>
      <c r="H110" s="132" t="str">
        <f>VLOOKUP(E110,VIP!$A$2:$O20757,7,FALSE)</f>
        <v>Si</v>
      </c>
      <c r="I110" s="132" t="str">
        <f>VLOOKUP(E110,VIP!$A$2:$O12722,8,FALSE)</f>
        <v>Si</v>
      </c>
      <c r="J110" s="132" t="str">
        <f>VLOOKUP(E110,VIP!$A$2:$O12672,8,FALSE)</f>
        <v>Si</v>
      </c>
      <c r="K110" s="132" t="str">
        <f>VLOOKUP(E110,VIP!$A$2:$O16246,6,0)</f>
        <v>NO</v>
      </c>
      <c r="L110" s="138" t="s">
        <v>2239</v>
      </c>
      <c r="M110" s="94" t="s">
        <v>2438</v>
      </c>
      <c r="N110" s="94" t="s">
        <v>2444</v>
      </c>
      <c r="O110" s="132" t="s">
        <v>2446</v>
      </c>
      <c r="P110" s="138"/>
      <c r="Q110" s="94" t="s">
        <v>2239</v>
      </c>
    </row>
    <row r="111" spans="1:17" ht="18" x14ac:dyDescent="0.25">
      <c r="A111" s="132" t="str">
        <f>VLOOKUP(E111,'LISTADO ATM'!$A$2:$C$901,3,0)</f>
        <v>SUR</v>
      </c>
      <c r="B111" s="124">
        <v>3336014635</v>
      </c>
      <c r="C111" s="95">
        <v>44444.913900462961</v>
      </c>
      <c r="D111" s="95" t="s">
        <v>2441</v>
      </c>
      <c r="E111" s="124">
        <v>592</v>
      </c>
      <c r="F111" s="132" t="str">
        <f>VLOOKUP(E111,VIP!$A$2:$O15795,2,0)</f>
        <v>DRBR081</v>
      </c>
      <c r="G111" s="132" t="str">
        <f>VLOOKUP(E111,'LISTADO ATM'!$A$2:$B$900,2,0)</f>
        <v xml:space="preserve">ATM Centro de Caja San Cristóbal I </v>
      </c>
      <c r="H111" s="132" t="str">
        <f>VLOOKUP(E111,VIP!$A$2:$O20756,7,FALSE)</f>
        <v>Si</v>
      </c>
      <c r="I111" s="132" t="str">
        <f>VLOOKUP(E111,VIP!$A$2:$O12721,8,FALSE)</f>
        <v>Si</v>
      </c>
      <c r="J111" s="132" t="str">
        <f>VLOOKUP(E111,VIP!$A$2:$O12671,8,FALSE)</f>
        <v>Si</v>
      </c>
      <c r="K111" s="132" t="str">
        <f>VLOOKUP(E111,VIP!$A$2:$O16245,6,0)</f>
        <v>SI</v>
      </c>
      <c r="L111" s="138" t="s">
        <v>2410</v>
      </c>
      <c r="M111" s="94" t="s">
        <v>2438</v>
      </c>
      <c r="N111" s="94" t="s">
        <v>2444</v>
      </c>
      <c r="O111" s="132" t="s">
        <v>2445</v>
      </c>
      <c r="P111" s="138"/>
      <c r="Q111" s="94" t="s">
        <v>2410</v>
      </c>
    </row>
    <row r="112" spans="1:17" ht="18" x14ac:dyDescent="0.25">
      <c r="A112" s="132" t="str">
        <f>VLOOKUP(E112,'LISTADO ATM'!$A$2:$C$901,3,0)</f>
        <v>ESTE</v>
      </c>
      <c r="B112" s="124">
        <v>3336014636</v>
      </c>
      <c r="C112" s="95">
        <v>44444.915891203702</v>
      </c>
      <c r="D112" s="95" t="s">
        <v>2174</v>
      </c>
      <c r="E112" s="124">
        <v>345</v>
      </c>
      <c r="F112" s="132" t="str">
        <f>VLOOKUP(E112,VIP!$A$2:$O15794,2,0)</f>
        <v>DRBR345</v>
      </c>
      <c r="G112" s="132" t="str">
        <f>VLOOKUP(E112,'LISTADO ATM'!$A$2:$B$900,2,0)</f>
        <v>ATM Oficina Yamasá  II</v>
      </c>
      <c r="H112" s="132" t="str">
        <f>VLOOKUP(E112,VIP!$A$2:$O20755,7,FALSE)</f>
        <v>N/A</v>
      </c>
      <c r="I112" s="132" t="str">
        <f>VLOOKUP(E112,VIP!$A$2:$O12720,8,FALSE)</f>
        <v>N/A</v>
      </c>
      <c r="J112" s="132" t="str">
        <f>VLOOKUP(E112,VIP!$A$2:$O12670,8,FALSE)</f>
        <v>N/A</v>
      </c>
      <c r="K112" s="132" t="str">
        <f>VLOOKUP(E112,VIP!$A$2:$O16244,6,0)</f>
        <v>N/A</v>
      </c>
      <c r="L112" s="138" t="s">
        <v>2456</v>
      </c>
      <c r="M112" s="94" t="s">
        <v>2438</v>
      </c>
      <c r="N112" s="94" t="s">
        <v>2444</v>
      </c>
      <c r="O112" s="132" t="s">
        <v>2446</v>
      </c>
      <c r="P112" s="138"/>
      <c r="Q112" s="94" t="s">
        <v>2456</v>
      </c>
    </row>
    <row r="113" spans="1:17" ht="18" x14ac:dyDescent="0.25">
      <c r="A113" s="132" t="str">
        <f>VLOOKUP(E113,'LISTADO ATM'!$A$2:$C$901,3,0)</f>
        <v>DISTRITO NACIONAL</v>
      </c>
      <c r="B113" s="124">
        <v>3336014637</v>
      </c>
      <c r="C113" s="95">
        <v>44444.926539351851</v>
      </c>
      <c r="D113" s="95" t="s">
        <v>2460</v>
      </c>
      <c r="E113" s="124">
        <v>973</v>
      </c>
      <c r="F113" s="132" t="str">
        <f>VLOOKUP(E113,VIP!$A$2:$O15793,2,0)</f>
        <v>DRBR912</v>
      </c>
      <c r="G113" s="132" t="str">
        <f>VLOOKUP(E113,'LISTADO ATM'!$A$2:$B$900,2,0)</f>
        <v xml:space="preserve">ATM Oficina Sabana de la Mar </v>
      </c>
      <c r="H113" s="132" t="str">
        <f>VLOOKUP(E113,VIP!$A$2:$O20754,7,FALSE)</f>
        <v>Si</v>
      </c>
      <c r="I113" s="132" t="str">
        <f>VLOOKUP(E113,VIP!$A$2:$O12719,8,FALSE)</f>
        <v>Si</v>
      </c>
      <c r="J113" s="132" t="str">
        <f>VLOOKUP(E113,VIP!$A$2:$O12669,8,FALSE)</f>
        <v>Si</v>
      </c>
      <c r="K113" s="132" t="str">
        <f>VLOOKUP(E113,VIP!$A$2:$O16243,6,0)</f>
        <v>NO</v>
      </c>
      <c r="L113" s="138" t="s">
        <v>2410</v>
      </c>
      <c r="M113" s="94" t="s">
        <v>2438</v>
      </c>
      <c r="N113" s="94" t="s">
        <v>2444</v>
      </c>
      <c r="O113" s="132" t="s">
        <v>2623</v>
      </c>
      <c r="P113" s="138"/>
      <c r="Q113" s="94" t="s">
        <v>2410</v>
      </c>
    </row>
    <row r="114" spans="1:17" ht="18" x14ac:dyDescent="0.25">
      <c r="A114" s="132" t="str">
        <f>VLOOKUP(E114,'LISTADO ATM'!$A$2:$C$901,3,0)</f>
        <v>DISTRITO NACIONAL</v>
      </c>
      <c r="B114" s="124">
        <v>3336014638</v>
      </c>
      <c r="C114" s="95">
        <v>44444.970925925925</v>
      </c>
      <c r="D114" s="95" t="s">
        <v>2460</v>
      </c>
      <c r="E114" s="124">
        <v>957</v>
      </c>
      <c r="F114" s="132" t="str">
        <f>VLOOKUP(E114,VIP!$A$2:$O15794,2,0)</f>
        <v>DRBR23F</v>
      </c>
      <c r="G114" s="132" t="str">
        <f>VLOOKUP(E114,'LISTADO ATM'!$A$2:$B$900,2,0)</f>
        <v xml:space="preserve">ATM Oficina Venezuela </v>
      </c>
      <c r="H114" s="132" t="str">
        <f>VLOOKUP(E114,VIP!$A$2:$O20755,7,FALSE)</f>
        <v>Si</v>
      </c>
      <c r="I114" s="132" t="str">
        <f>VLOOKUP(E114,VIP!$A$2:$O12720,8,FALSE)</f>
        <v>Si</v>
      </c>
      <c r="J114" s="132" t="str">
        <f>VLOOKUP(E114,VIP!$A$2:$O12670,8,FALSE)</f>
        <v>Si</v>
      </c>
      <c r="K114" s="132" t="str">
        <f>VLOOKUP(E114,VIP!$A$2:$O16244,6,0)</f>
        <v>SI</v>
      </c>
      <c r="L114" s="138" t="s">
        <v>2410</v>
      </c>
      <c r="M114" s="94" t="s">
        <v>2438</v>
      </c>
      <c r="N114" s="94" t="s">
        <v>2444</v>
      </c>
      <c r="O114" s="132" t="s">
        <v>2623</v>
      </c>
      <c r="P114" s="138"/>
      <c r="Q114" s="94" t="s">
        <v>2410</v>
      </c>
    </row>
    <row r="115" spans="1:17" ht="18" x14ac:dyDescent="0.25">
      <c r="A115" s="132" t="str">
        <f>VLOOKUP(E115,'LISTADO ATM'!$A$2:$C$901,3,0)</f>
        <v>DISTRITO NACIONAL</v>
      </c>
      <c r="B115" s="124">
        <v>3336014641</v>
      </c>
      <c r="C115" s="95">
        <v>44445.031759259262</v>
      </c>
      <c r="D115" s="95" t="s">
        <v>2174</v>
      </c>
      <c r="E115" s="124">
        <v>744</v>
      </c>
      <c r="F115" s="132" t="str">
        <f>VLOOKUP(E115,VIP!$A$2:$O15798,2,0)</f>
        <v>DRBR289</v>
      </c>
      <c r="G115" s="132" t="str">
        <f>VLOOKUP(E115,'LISTADO ATM'!$A$2:$B$900,2,0)</f>
        <v xml:space="preserve">ATM Multicentro La Sirena Venezuela </v>
      </c>
      <c r="H115" s="132" t="str">
        <f>VLOOKUP(E115,VIP!$A$2:$O20759,7,FALSE)</f>
        <v>Si</v>
      </c>
      <c r="I115" s="132" t="str">
        <f>VLOOKUP(E115,VIP!$A$2:$O12724,8,FALSE)</f>
        <v>Si</v>
      </c>
      <c r="J115" s="132" t="str">
        <f>VLOOKUP(E115,VIP!$A$2:$O12674,8,FALSE)</f>
        <v>Si</v>
      </c>
      <c r="K115" s="132" t="str">
        <f>VLOOKUP(E115,VIP!$A$2:$O16248,6,0)</f>
        <v>SI</v>
      </c>
      <c r="L115" s="138" t="s">
        <v>2239</v>
      </c>
      <c r="M115" s="94" t="s">
        <v>2438</v>
      </c>
      <c r="N115" s="94" t="s">
        <v>2444</v>
      </c>
      <c r="O115" s="132" t="s">
        <v>2446</v>
      </c>
      <c r="P115" s="138"/>
      <c r="Q115" s="94" t="s">
        <v>2239</v>
      </c>
    </row>
    <row r="116" spans="1:17" ht="18" x14ac:dyDescent="0.25">
      <c r="A116" s="132" t="str">
        <f>VLOOKUP(E116,'LISTADO ATM'!$A$2:$C$901,3,0)</f>
        <v>NORTE</v>
      </c>
      <c r="B116" s="124">
        <v>3336014643</v>
      </c>
      <c r="C116" s="95">
        <v>44445.032488425924</v>
      </c>
      <c r="D116" s="95" t="s">
        <v>2175</v>
      </c>
      <c r="E116" s="124">
        <v>666</v>
      </c>
      <c r="F116" s="132" t="str">
        <f>VLOOKUP(E116,VIP!$A$2:$O15797,2,0)</f>
        <v>DRBR666</v>
      </c>
      <c r="G116" s="132" t="str">
        <f>VLOOKUP(E116,'LISTADO ATM'!$A$2:$B$900,2,0)</f>
        <v>ATM S/M El Porvernir Libert</v>
      </c>
      <c r="H116" s="132" t="str">
        <f>VLOOKUP(E116,VIP!$A$2:$O20758,7,FALSE)</f>
        <v>N/A</v>
      </c>
      <c r="I116" s="132" t="str">
        <f>VLOOKUP(E116,VIP!$A$2:$O12723,8,FALSE)</f>
        <v>N/A</v>
      </c>
      <c r="J116" s="132" t="str">
        <f>VLOOKUP(E116,VIP!$A$2:$O12673,8,FALSE)</f>
        <v>N/A</v>
      </c>
      <c r="K116" s="132" t="str">
        <f>VLOOKUP(E116,VIP!$A$2:$O16247,6,0)</f>
        <v>N/A</v>
      </c>
      <c r="L116" s="138" t="s">
        <v>2456</v>
      </c>
      <c r="M116" s="94" t="s">
        <v>2438</v>
      </c>
      <c r="N116" s="94" t="s">
        <v>2444</v>
      </c>
      <c r="O116" s="132" t="s">
        <v>2578</v>
      </c>
      <c r="P116" s="138"/>
      <c r="Q116" s="94" t="s">
        <v>2456</v>
      </c>
    </row>
    <row r="117" spans="1:17" ht="18" x14ac:dyDescent="0.25">
      <c r="A117" s="132" t="str">
        <f>VLOOKUP(E117,'LISTADO ATM'!$A$2:$C$901,3,0)</f>
        <v>DISTRITO NACIONAL</v>
      </c>
      <c r="B117" s="124">
        <v>3336014644</v>
      </c>
      <c r="C117" s="95">
        <v>44445.033726851849</v>
      </c>
      <c r="D117" s="95" t="s">
        <v>2174</v>
      </c>
      <c r="E117" s="124">
        <v>239</v>
      </c>
      <c r="F117" s="132" t="str">
        <f>VLOOKUP(E117,VIP!$A$2:$O15796,2,0)</f>
        <v>DRBR239</v>
      </c>
      <c r="G117" s="132" t="str">
        <f>VLOOKUP(E117,'LISTADO ATM'!$A$2:$B$900,2,0)</f>
        <v xml:space="preserve">ATM Autobanco Charles de Gaulle </v>
      </c>
      <c r="H117" s="132" t="str">
        <f>VLOOKUP(E117,VIP!$A$2:$O20757,7,FALSE)</f>
        <v>Si</v>
      </c>
      <c r="I117" s="132" t="str">
        <f>VLOOKUP(E117,VIP!$A$2:$O12722,8,FALSE)</f>
        <v>Si</v>
      </c>
      <c r="J117" s="132" t="str">
        <f>VLOOKUP(E117,VIP!$A$2:$O12672,8,FALSE)</f>
        <v>Si</v>
      </c>
      <c r="K117" s="132" t="str">
        <f>VLOOKUP(E117,VIP!$A$2:$O16246,6,0)</f>
        <v>SI</v>
      </c>
      <c r="L117" s="138" t="s">
        <v>2456</v>
      </c>
      <c r="M117" s="94" t="s">
        <v>2438</v>
      </c>
      <c r="N117" s="94" t="s">
        <v>2444</v>
      </c>
      <c r="O117" s="132" t="s">
        <v>2446</v>
      </c>
      <c r="P117" s="138"/>
      <c r="Q117" s="94" t="s">
        <v>2456</v>
      </c>
    </row>
    <row r="118" spans="1:17" ht="18" x14ac:dyDescent="0.25">
      <c r="A118" s="132" t="str">
        <f>VLOOKUP(E118,'LISTADO ATM'!$A$2:$C$901,3,0)</f>
        <v>DISTRITO NACIONAL</v>
      </c>
      <c r="B118" s="124">
        <v>3336014645</v>
      </c>
      <c r="C118" s="95">
        <v>44445.053483796299</v>
      </c>
      <c r="D118" s="95" t="s">
        <v>2174</v>
      </c>
      <c r="E118" s="124">
        <v>850</v>
      </c>
      <c r="F118" s="132" t="str">
        <f>VLOOKUP(E118,VIP!$A$2:$O15795,2,0)</f>
        <v>DRBR850</v>
      </c>
      <c r="G118" s="132" t="str">
        <f>VLOOKUP(E118,'LISTADO ATM'!$A$2:$B$900,2,0)</f>
        <v xml:space="preserve">ATM Hotel Be Live Hamaca </v>
      </c>
      <c r="H118" s="132" t="str">
        <f>VLOOKUP(E118,VIP!$A$2:$O20756,7,FALSE)</f>
        <v>Si</v>
      </c>
      <c r="I118" s="132" t="str">
        <f>VLOOKUP(E118,VIP!$A$2:$O12721,8,FALSE)</f>
        <v>Si</v>
      </c>
      <c r="J118" s="132" t="str">
        <f>VLOOKUP(E118,VIP!$A$2:$O12671,8,FALSE)</f>
        <v>Si</v>
      </c>
      <c r="K118" s="132" t="str">
        <f>VLOOKUP(E118,VIP!$A$2:$O16245,6,0)</f>
        <v>NO</v>
      </c>
      <c r="L118" s="138" t="s">
        <v>2239</v>
      </c>
      <c r="M118" s="94" t="s">
        <v>2438</v>
      </c>
      <c r="N118" s="94" t="s">
        <v>2444</v>
      </c>
      <c r="O118" s="132" t="s">
        <v>2446</v>
      </c>
      <c r="P118" s="138"/>
      <c r="Q118" s="94" t="s">
        <v>2239</v>
      </c>
    </row>
    <row r="119" spans="1:17" ht="18" x14ac:dyDescent="0.25">
      <c r="A119" s="132" t="str">
        <f>VLOOKUP(E119,'LISTADO ATM'!$A$2:$C$901,3,0)</f>
        <v>DISTRITO NACIONAL</v>
      </c>
      <c r="B119" s="124">
        <v>3336014646</v>
      </c>
      <c r="C119" s="95">
        <v>44445.061111111114</v>
      </c>
      <c r="D119" s="95" t="s">
        <v>2174</v>
      </c>
      <c r="E119" s="124">
        <v>909</v>
      </c>
      <c r="F119" s="132" t="str">
        <f>VLOOKUP(E119,VIP!$A$2:$O15786,2,0)</f>
        <v>DRBR01A</v>
      </c>
      <c r="G119" s="132" t="str">
        <f>VLOOKUP(E119,'LISTADO ATM'!$A$2:$B$900,2,0)</f>
        <v xml:space="preserve">ATM UNP UASD </v>
      </c>
      <c r="H119" s="132" t="str">
        <f>VLOOKUP(E119,VIP!$A$2:$O20747,7,FALSE)</f>
        <v>Si</v>
      </c>
      <c r="I119" s="132" t="str">
        <f>VLOOKUP(E119,VIP!$A$2:$O12712,8,FALSE)</f>
        <v>Si</v>
      </c>
      <c r="J119" s="132" t="str">
        <f>VLOOKUP(E119,VIP!$A$2:$O12662,8,FALSE)</f>
        <v>Si</v>
      </c>
      <c r="K119" s="132" t="str">
        <f>VLOOKUP(E119,VIP!$A$2:$O16236,6,0)</f>
        <v>SI</v>
      </c>
      <c r="L119" s="138" t="s">
        <v>2239</v>
      </c>
      <c r="M119" s="94" t="s">
        <v>2438</v>
      </c>
      <c r="N119" s="94" t="s">
        <v>2444</v>
      </c>
      <c r="O119" s="132" t="s">
        <v>2446</v>
      </c>
      <c r="P119" s="138"/>
      <c r="Q119" s="94" t="s">
        <v>2239</v>
      </c>
    </row>
    <row r="1030046" spans="16:16" ht="18" x14ac:dyDescent="0.25">
      <c r="P1030046" s="138"/>
    </row>
  </sheetData>
  <autoFilter ref="A4:Q80">
    <sortState ref="A5:Q119">
      <sortCondition ref="B4:B8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81:B114 B14:B28 B1:B4 B30:B38 B116:B1048576">
    <cfRule type="duplicateValues" dxfId="292" priority="137733"/>
    <cfRule type="duplicateValues" dxfId="291" priority="137734"/>
  </conditionalFormatting>
  <conditionalFormatting sqref="B81:B114 B14:B28 B1:B4 B30:B38 B116:B1048576">
    <cfRule type="duplicateValues" dxfId="290" priority="137743"/>
  </conditionalFormatting>
  <conditionalFormatting sqref="E39">
    <cfRule type="duplicateValues" dxfId="289" priority="137785"/>
    <cfRule type="duplicateValues" dxfId="288" priority="137786"/>
  </conditionalFormatting>
  <conditionalFormatting sqref="B39">
    <cfRule type="duplicateValues" dxfId="287" priority="137787"/>
    <cfRule type="duplicateValues" dxfId="286" priority="137788"/>
  </conditionalFormatting>
  <conditionalFormatting sqref="B39">
    <cfRule type="duplicateValues" dxfId="285" priority="137789"/>
  </conditionalFormatting>
  <conditionalFormatting sqref="E39">
    <cfRule type="duplicateValues" dxfId="284" priority="137791"/>
    <cfRule type="duplicateValues" dxfId="283" priority="137792"/>
    <cfRule type="duplicateValues" dxfId="282" priority="137793"/>
  </conditionalFormatting>
  <conditionalFormatting sqref="E39">
    <cfRule type="duplicateValues" dxfId="281" priority="137794"/>
  </conditionalFormatting>
  <conditionalFormatting sqref="E81:E114 E1:E38 E116:E1048576">
    <cfRule type="duplicateValues" dxfId="280" priority="137815"/>
    <cfRule type="duplicateValues" dxfId="279" priority="137816"/>
  </conditionalFormatting>
  <conditionalFormatting sqref="E81:E114 E14:E38 E1:E4 E116:E1048576">
    <cfRule type="duplicateValues" dxfId="278" priority="137821"/>
    <cfRule type="duplicateValues" dxfId="277" priority="137822"/>
    <cfRule type="duplicateValues" dxfId="276" priority="137823"/>
  </conditionalFormatting>
  <conditionalFormatting sqref="E81:E114 E14:E38 E1:E4 E116:E1048576">
    <cfRule type="duplicateValues" dxfId="275" priority="137833"/>
  </conditionalFormatting>
  <conditionalFormatting sqref="E81:E114 E14:E38 E116:E1048576">
    <cfRule type="duplicateValues" dxfId="274" priority="137837"/>
  </conditionalFormatting>
  <conditionalFormatting sqref="E81:E114 E14:E38 E116:E1048576">
    <cfRule type="duplicateValues" dxfId="273" priority="137841"/>
    <cfRule type="duplicateValues" dxfId="272" priority="137842"/>
    <cfRule type="duplicateValues" dxfId="271" priority="137843"/>
  </conditionalFormatting>
  <conditionalFormatting sqref="E81:E114 E1:E39 E116:E1048576">
    <cfRule type="duplicateValues" dxfId="270" priority="137853"/>
  </conditionalFormatting>
  <conditionalFormatting sqref="E29:E38">
    <cfRule type="duplicateValues" dxfId="269" priority="138015"/>
    <cfRule type="duplicateValues" dxfId="268" priority="138016"/>
    <cfRule type="duplicateValues" dxfId="267" priority="138017"/>
  </conditionalFormatting>
  <conditionalFormatting sqref="E29:E38">
    <cfRule type="duplicateValues" dxfId="266" priority="138021"/>
  </conditionalFormatting>
  <conditionalFormatting sqref="B29:B38">
    <cfRule type="duplicateValues" dxfId="265" priority="138031"/>
    <cfRule type="duplicateValues" dxfId="264" priority="138032"/>
  </conditionalFormatting>
  <conditionalFormatting sqref="B29:B38">
    <cfRule type="duplicateValues" dxfId="263" priority="138035"/>
  </conditionalFormatting>
  <conditionalFormatting sqref="E49:E107">
    <cfRule type="duplicateValues" dxfId="262" priority="138109"/>
    <cfRule type="duplicateValues" dxfId="261" priority="138110"/>
  </conditionalFormatting>
  <conditionalFormatting sqref="B49:B114">
    <cfRule type="duplicateValues" dxfId="260" priority="138113"/>
    <cfRule type="duplicateValues" dxfId="259" priority="138114"/>
  </conditionalFormatting>
  <conditionalFormatting sqref="B49:B114">
    <cfRule type="duplicateValues" dxfId="258" priority="138117"/>
  </conditionalFormatting>
  <conditionalFormatting sqref="E49:E107">
    <cfRule type="duplicateValues" dxfId="257" priority="138119"/>
    <cfRule type="duplicateValues" dxfId="256" priority="138120"/>
    <cfRule type="duplicateValues" dxfId="255" priority="138121"/>
  </conditionalFormatting>
  <conditionalFormatting sqref="E49:E107">
    <cfRule type="duplicateValues" dxfId="254" priority="138125"/>
  </conditionalFormatting>
  <conditionalFormatting sqref="E108:E114">
    <cfRule type="duplicateValues" dxfId="253" priority="44"/>
    <cfRule type="duplicateValues" dxfId="252" priority="45"/>
  </conditionalFormatting>
  <conditionalFormatting sqref="E108:E114">
    <cfRule type="duplicateValues" dxfId="251" priority="41"/>
    <cfRule type="duplicateValues" dxfId="250" priority="42"/>
    <cfRule type="duplicateValues" dxfId="249" priority="43"/>
  </conditionalFormatting>
  <conditionalFormatting sqref="E108:E114">
    <cfRule type="duplicateValues" dxfId="248" priority="40"/>
  </conditionalFormatting>
  <conditionalFormatting sqref="E116:E1048576 E1:E114">
    <cfRule type="duplicateValues" dxfId="247" priority="38"/>
    <cfRule type="duplicateValues" dxfId="246" priority="39"/>
  </conditionalFormatting>
  <conditionalFormatting sqref="B115">
    <cfRule type="duplicateValues" dxfId="245" priority="36"/>
    <cfRule type="duplicateValues" dxfId="244" priority="37"/>
  </conditionalFormatting>
  <conditionalFormatting sqref="B115">
    <cfRule type="duplicateValues" dxfId="243" priority="35"/>
  </conditionalFormatting>
  <conditionalFormatting sqref="E115">
    <cfRule type="duplicateValues" dxfId="242" priority="33"/>
    <cfRule type="duplicateValues" dxfId="241" priority="34"/>
  </conditionalFormatting>
  <conditionalFormatting sqref="E115">
    <cfRule type="duplicateValues" dxfId="240" priority="30"/>
    <cfRule type="duplicateValues" dxfId="239" priority="31"/>
    <cfRule type="duplicateValues" dxfId="238" priority="32"/>
  </conditionalFormatting>
  <conditionalFormatting sqref="E115">
    <cfRule type="duplicateValues" dxfId="237" priority="29"/>
  </conditionalFormatting>
  <conditionalFormatting sqref="E115">
    <cfRule type="duplicateValues" dxfId="236" priority="28"/>
  </conditionalFormatting>
  <conditionalFormatting sqref="E115">
    <cfRule type="duplicateValues" dxfId="235" priority="25"/>
    <cfRule type="duplicateValues" dxfId="234" priority="26"/>
    <cfRule type="duplicateValues" dxfId="233" priority="27"/>
  </conditionalFormatting>
  <conditionalFormatting sqref="E115">
    <cfRule type="duplicateValues" dxfId="232" priority="24"/>
  </conditionalFormatting>
  <conditionalFormatting sqref="B115">
    <cfRule type="duplicateValues" dxfId="231" priority="22"/>
    <cfRule type="duplicateValues" dxfId="230" priority="23"/>
  </conditionalFormatting>
  <conditionalFormatting sqref="B115">
    <cfRule type="duplicateValues" dxfId="229" priority="21"/>
  </conditionalFormatting>
  <conditionalFormatting sqref="E115">
    <cfRule type="duplicateValues" dxfId="228" priority="19"/>
    <cfRule type="duplicateValues" dxfId="227" priority="20"/>
  </conditionalFormatting>
  <conditionalFormatting sqref="E115">
    <cfRule type="duplicateValues" dxfId="226" priority="16"/>
    <cfRule type="duplicateValues" dxfId="225" priority="17"/>
    <cfRule type="duplicateValues" dxfId="224" priority="18"/>
  </conditionalFormatting>
  <conditionalFormatting sqref="E115">
    <cfRule type="duplicateValues" dxfId="223" priority="15"/>
  </conditionalFormatting>
  <conditionalFormatting sqref="E115">
    <cfRule type="duplicateValues" dxfId="222" priority="13"/>
    <cfRule type="duplicateValues" dxfId="221" priority="14"/>
  </conditionalFormatting>
  <conditionalFormatting sqref="B1:B1048576">
    <cfRule type="duplicateValues" dxfId="220" priority="2"/>
    <cfRule type="duplicateValues" dxfId="219" priority="12"/>
  </conditionalFormatting>
  <conditionalFormatting sqref="E116:E119">
    <cfRule type="duplicateValues" dxfId="218" priority="10"/>
    <cfRule type="duplicateValues" dxfId="217" priority="11"/>
  </conditionalFormatting>
  <conditionalFormatting sqref="E116:E119">
    <cfRule type="duplicateValues" dxfId="216" priority="7"/>
    <cfRule type="duplicateValues" dxfId="215" priority="8"/>
    <cfRule type="duplicateValues" dxfId="214" priority="9"/>
  </conditionalFormatting>
  <conditionalFormatting sqref="E116:E119">
    <cfRule type="duplicateValues" dxfId="213" priority="6"/>
  </conditionalFormatting>
  <conditionalFormatting sqref="B116:B119">
    <cfRule type="duplicateValues" dxfId="212" priority="4"/>
    <cfRule type="duplicateValues" dxfId="211" priority="5"/>
  </conditionalFormatting>
  <conditionalFormatting sqref="B116:B119">
    <cfRule type="duplicateValues" dxfId="210" priority="3"/>
  </conditionalFormatting>
  <conditionalFormatting sqref="E1:E1048576">
    <cfRule type="duplicateValues" dxfId="209" priority="1"/>
  </conditionalFormatting>
  <conditionalFormatting sqref="E5:E28">
    <cfRule type="duplicateValues" dxfId="208" priority="138266"/>
    <cfRule type="duplicateValues" dxfId="207" priority="138267"/>
    <cfRule type="duplicateValues" dxfId="206" priority="138268"/>
  </conditionalFormatting>
  <conditionalFormatting sqref="E5:E28">
    <cfRule type="duplicateValues" dxfId="205" priority="138269"/>
  </conditionalFormatting>
  <conditionalFormatting sqref="B5:B28">
    <cfRule type="duplicateValues" dxfId="204" priority="138270"/>
    <cfRule type="duplicateValues" dxfId="203" priority="138271"/>
  </conditionalFormatting>
  <conditionalFormatting sqref="B5:B28">
    <cfRule type="duplicateValues" dxfId="202" priority="138272"/>
  </conditionalFormatting>
  <conditionalFormatting sqref="E40:E48">
    <cfRule type="duplicateValues" dxfId="8" priority="138311"/>
    <cfRule type="duplicateValues" dxfId="7" priority="138312"/>
  </conditionalFormatting>
  <conditionalFormatting sqref="B40:B48">
    <cfRule type="duplicateValues" dxfId="6" priority="138313"/>
    <cfRule type="duplicateValues" dxfId="5" priority="138314"/>
  </conditionalFormatting>
  <conditionalFormatting sqref="B40:B48">
    <cfRule type="duplicateValues" dxfId="4" priority="138315"/>
  </conditionalFormatting>
  <conditionalFormatting sqref="E40:E48">
    <cfRule type="duplicateValues" dxfId="3" priority="138316"/>
    <cfRule type="duplicateValues" dxfId="2" priority="138317"/>
    <cfRule type="duplicateValues" dxfId="1" priority="138318"/>
  </conditionalFormatting>
  <conditionalFormatting sqref="E40:E48">
    <cfRule type="duplicateValues" dxfId="0" priority="13831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0"/>
  <sheetViews>
    <sheetView zoomScale="70" zoomScaleNormal="70" workbookViewId="0">
      <selection activeCell="H3" sqref="H3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86" t="s">
        <v>2538</v>
      </c>
      <c r="G1" s="187"/>
      <c r="H1" s="99">
        <f>COUNTIF(A:E,"2 Gavetas Vacias + 1 Fallando")</f>
        <v>0</v>
      </c>
      <c r="I1" s="99">
        <f>COUNTIF(A:E,("3 Gavetas Vacías"))</f>
        <v>5</v>
      </c>
      <c r="J1" s="121">
        <f>COUNTIF(A:E,"2 Gavetas Fallando + 1 Vacia")</f>
        <v>0</v>
      </c>
      <c r="K1" s="121"/>
    </row>
    <row r="2" spans="1:11" ht="25.5" customHeight="1" x14ac:dyDescent="0.25">
      <c r="A2" s="191" t="s">
        <v>2616</v>
      </c>
      <c r="B2" s="192"/>
      <c r="C2" s="192"/>
      <c r="D2" s="192"/>
      <c r="E2" s="193"/>
      <c r="F2" s="98" t="s">
        <v>2537</v>
      </c>
      <c r="G2" s="97">
        <f>G3+G4</f>
        <v>115</v>
      </c>
      <c r="H2" s="98" t="s">
        <v>2544</v>
      </c>
      <c r="I2" s="97">
        <f>COUNTIF(A:E,"Abastecido")</f>
        <v>2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94"/>
      <c r="B3" s="195"/>
      <c r="C3" s="196"/>
      <c r="D3" s="196"/>
      <c r="E3" s="197"/>
      <c r="F3" s="98" t="s">
        <v>2536</v>
      </c>
      <c r="G3" s="97">
        <f>COUNTIF(REPORTE!A:Q,"fuera de Servicio")</f>
        <v>115</v>
      </c>
      <c r="H3" s="98" t="s">
        <v>2637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44443.708333333336</v>
      </c>
      <c r="C4" s="198"/>
      <c r="D4" s="198"/>
      <c r="E4" s="199"/>
      <c r="F4" s="98" t="s">
        <v>2533</v>
      </c>
      <c r="G4" s="97">
        <f>COUNTIF(REPORTE!A:Q,"En Servicio")</f>
        <v>0</v>
      </c>
      <c r="H4" s="98" t="s">
        <v>2628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44444.25</v>
      </c>
      <c r="C5" s="198"/>
      <c r="D5" s="198"/>
      <c r="E5" s="199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80"/>
      <c r="B6" s="181"/>
      <c r="C6" s="200"/>
      <c r="D6" s="200"/>
      <c r="E6" s="201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7</v>
      </c>
      <c r="J6" s="121"/>
      <c r="K6" s="121"/>
    </row>
    <row r="7" spans="1:11" ht="18" customHeight="1" thickBot="1" x14ac:dyDescent="0.3">
      <c r="A7" s="183" t="s">
        <v>2565</v>
      </c>
      <c r="B7" s="184"/>
      <c r="C7" s="184"/>
      <c r="D7" s="184"/>
      <c r="E7" s="185"/>
      <c r="F7" s="98" t="s">
        <v>2626</v>
      </c>
      <c r="G7" s="97">
        <f>COUNTIF(A:E,"Sin Efectivo")</f>
        <v>17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51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32">
        <v>180</v>
      </c>
      <c r="C9" s="134" t="str">
        <f>VLOOKUP(B9,'[1]LISTADO ATM'!$A$2:$B$922,2,0)</f>
        <v xml:space="preserve">ATM Megacentro II </v>
      </c>
      <c r="D9" s="133" t="s">
        <v>2633</v>
      </c>
      <c r="E9" s="132" t="s">
        <v>2629</v>
      </c>
    </row>
    <row r="10" spans="1:11" s="107" customFormat="1" ht="18" x14ac:dyDescent="0.25">
      <c r="A10" s="134" t="str">
        <f>VLOOKUP(B10,'[1]LISTADO ATM'!$A$2:$C$922,3,0)</f>
        <v>NORTE</v>
      </c>
      <c r="B10" s="132">
        <v>775</v>
      </c>
      <c r="C10" s="134" t="str">
        <f>VLOOKUP(B10,'[1]LISTADO ATM'!$A$2:$B$922,2,0)</f>
        <v xml:space="preserve">ATM S/M Lilo (Montecristi) </v>
      </c>
      <c r="D10" s="133" t="s">
        <v>2633</v>
      </c>
      <c r="E10" s="142">
        <v>3336014543</v>
      </c>
    </row>
    <row r="11" spans="1:11" s="107" customFormat="1" ht="18" x14ac:dyDescent="0.25">
      <c r="A11" s="135" t="s">
        <v>2462</v>
      </c>
      <c r="B11" s="136">
        <f>COUNTA(B9:B10)</f>
        <v>2</v>
      </c>
      <c r="C11" s="179"/>
      <c r="D11" s="179"/>
      <c r="E11" s="179"/>
    </row>
    <row r="12" spans="1:11" s="107" customFormat="1" ht="18" customHeight="1" x14ac:dyDescent="0.25">
      <c r="A12" s="180"/>
      <c r="B12" s="181"/>
      <c r="C12" s="181"/>
      <c r="D12" s="181"/>
      <c r="E12" s="182"/>
    </row>
    <row r="13" spans="1:11" s="107" customFormat="1" ht="18" customHeight="1" thickBot="1" x14ac:dyDescent="0.3">
      <c r="A13" s="183" t="s">
        <v>2566</v>
      </c>
      <c r="B13" s="184"/>
      <c r="C13" s="184"/>
      <c r="D13" s="184"/>
      <c r="E13" s="185"/>
    </row>
    <row r="14" spans="1:11" s="107" customFormat="1" ht="18" customHeight="1" x14ac:dyDescent="0.25">
      <c r="A14" s="130" t="s">
        <v>15</v>
      </c>
      <c r="B14" s="130" t="s">
        <v>2408</v>
      </c>
      <c r="C14" s="130" t="s">
        <v>46</v>
      </c>
      <c r="D14" s="162" t="s">
        <v>2411</v>
      </c>
      <c r="E14" s="163" t="s">
        <v>2409</v>
      </c>
    </row>
    <row r="15" spans="1:11" s="107" customFormat="1" ht="18" x14ac:dyDescent="0.25">
      <c r="A15" s="128" t="e">
        <f>VLOOKUP(B15,'[1]LISTADO ATM'!$A$2:$C$922,3,0)</f>
        <v>#N/A</v>
      </c>
      <c r="B15" s="132"/>
      <c r="C15" s="134" t="e">
        <f>VLOOKUP(B15,'[1]LISTADO ATM'!$A$2:$B$922,2,0)</f>
        <v>#N/A</v>
      </c>
      <c r="D15" s="133"/>
      <c r="E15" s="142"/>
    </row>
    <row r="16" spans="1:11" s="107" customFormat="1" ht="18" customHeight="1" x14ac:dyDescent="0.25">
      <c r="A16" s="134" t="str">
        <f>VLOOKUP(B16,'[1]LISTADO ATM'!$A$2:$C$922,3,0)</f>
        <v>NORTE</v>
      </c>
      <c r="B16" s="150">
        <v>307</v>
      </c>
      <c r="C16" s="134" t="str">
        <f>VLOOKUP(B16,'[1]LISTADO ATM'!$A$2:$B$822,2,0)</f>
        <v>ATM Oficina Nagua II</v>
      </c>
      <c r="D16" s="133" t="s">
        <v>2634</v>
      </c>
      <c r="E16" s="132">
        <v>3336014509</v>
      </c>
    </row>
    <row r="17" spans="1:5" s="107" customFormat="1" ht="18.75" customHeight="1" x14ac:dyDescent="0.25">
      <c r="A17" s="135" t="s">
        <v>2462</v>
      </c>
      <c r="B17" s="136">
        <f>COUNTA(B15:B16)</f>
        <v>1</v>
      </c>
      <c r="C17" s="179"/>
      <c r="D17" s="179"/>
      <c r="E17" s="179"/>
    </row>
    <row r="18" spans="1:5" s="107" customFormat="1" ht="18" customHeight="1" thickBot="1" x14ac:dyDescent="0.3">
      <c r="A18" s="167"/>
      <c r="B18" s="168"/>
      <c r="C18" s="168"/>
      <c r="D18" s="168"/>
      <c r="E18" s="169"/>
    </row>
    <row r="19" spans="1:5" s="107" customFormat="1" ht="18" customHeight="1" thickBot="1" x14ac:dyDescent="0.3">
      <c r="A19" s="204" t="s">
        <v>2463</v>
      </c>
      <c r="B19" s="205"/>
      <c r="C19" s="205"/>
      <c r="D19" s="205"/>
      <c r="E19" s="206"/>
    </row>
    <row r="20" spans="1:5" s="112" customFormat="1" ht="18" customHeight="1" x14ac:dyDescent="0.25">
      <c r="A20" s="130" t="s">
        <v>15</v>
      </c>
      <c r="B20" s="130" t="s">
        <v>2408</v>
      </c>
      <c r="C20" s="130" t="s">
        <v>46</v>
      </c>
      <c r="D20" s="151" t="s">
        <v>2411</v>
      </c>
      <c r="E20" s="151" t="s">
        <v>2409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563</v>
      </c>
      <c r="C21" s="134" t="str">
        <f>VLOOKUP(B21,'[1]LISTADO ATM'!$A$2:$B$922,2,0)</f>
        <v xml:space="preserve">ATM Base Aérea San Isidro </v>
      </c>
      <c r="D21" s="137" t="s">
        <v>2429</v>
      </c>
      <c r="E21" s="140">
        <v>3336009199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147</v>
      </c>
      <c r="C22" s="134" t="str">
        <f>VLOOKUP(B22,'[1]LISTADO ATM'!$A$2:$B$922,2,0)</f>
        <v xml:space="preserve">ATM Kiosco Megacentro I </v>
      </c>
      <c r="D22" s="137" t="s">
        <v>2429</v>
      </c>
      <c r="E22" s="142">
        <v>3336009175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354</v>
      </c>
      <c r="C23" s="134" t="str">
        <f>VLOOKUP(B23,'[1]LISTADO ATM'!$A$2:$B$922,2,0)</f>
        <v xml:space="preserve">ATM Oficina Núñez de Cáceres II </v>
      </c>
      <c r="D23" s="137" t="s">
        <v>2429</v>
      </c>
      <c r="E23" s="142">
        <v>3336014085</v>
      </c>
    </row>
    <row r="24" spans="1:5" s="112" customFormat="1" ht="18" customHeight="1" x14ac:dyDescent="0.25">
      <c r="A24" s="134" t="str">
        <f>VLOOKUP(B24,'[1]LISTADO ATM'!$A$2:$C$922,3,0)</f>
        <v>SUR</v>
      </c>
      <c r="B24" s="132">
        <v>582</v>
      </c>
      <c r="C24" s="134" t="str">
        <f>VLOOKUP(B24,'[1]LISTADO ATM'!$A$2:$B$922,2,0)</f>
        <v>ATM Estación Sabana Yegua</v>
      </c>
      <c r="D24" s="137" t="s">
        <v>2429</v>
      </c>
      <c r="E24" s="142">
        <v>3336014170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142</v>
      </c>
      <c r="C25" s="134" t="str">
        <f>VLOOKUP(B25,'[1]LISTADO ATM'!$A$2:$B$922,2,0)</f>
        <v xml:space="preserve">ATM Centro de Caja Galerías Bonao </v>
      </c>
      <c r="D25" s="137" t="s">
        <v>2429</v>
      </c>
      <c r="E25" s="142">
        <v>3336014441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231</v>
      </c>
      <c r="C26" s="134" t="str">
        <f>VLOOKUP(B26,'[1]LISTADO ATM'!$A$2:$B$922,2,0)</f>
        <v xml:space="preserve">ATM Oficina Zona Oriental </v>
      </c>
      <c r="D26" s="137" t="s">
        <v>2429</v>
      </c>
      <c r="E26" s="142">
        <v>3336014351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590</v>
      </c>
      <c r="C27" s="134" t="str">
        <f>VLOOKUP(B27,'[1]LISTADO ATM'!$A$2:$B$922,2,0)</f>
        <v xml:space="preserve">ATM Olé Aut. Las Américas </v>
      </c>
      <c r="D27" s="137" t="s">
        <v>2429</v>
      </c>
      <c r="E27" s="142">
        <v>3336014501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300</v>
      </c>
      <c r="C28" s="134" t="str">
        <f>VLOOKUP(B28,'[1]LISTADO ATM'!$A$2:$B$922,2,0)</f>
        <v xml:space="preserve">ATM S/M Aprezio Los Guaricanos </v>
      </c>
      <c r="D28" s="137" t="s">
        <v>2429</v>
      </c>
      <c r="E28" s="142">
        <v>3336014501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235</v>
      </c>
      <c r="C29" s="134" t="str">
        <f>VLOOKUP(B29,'[1]LISTADO ATM'!$A$2:$B$922,2,0)</f>
        <v xml:space="preserve">ATM Oficina Multicentro La Sirena San Isidro </v>
      </c>
      <c r="D29" s="137" t="s">
        <v>2429</v>
      </c>
      <c r="E29" s="142">
        <v>3336014510</v>
      </c>
    </row>
    <row r="30" spans="1:5" s="121" customFormat="1" ht="18.75" customHeight="1" x14ac:dyDescent="0.25">
      <c r="A30" s="134" t="str">
        <f>VLOOKUP(B30,'[1]LISTADO ATM'!$A$2:$C$922,3,0)</f>
        <v>ESTE</v>
      </c>
      <c r="B30" s="132">
        <v>385</v>
      </c>
      <c r="C30" s="134" t="str">
        <f>VLOOKUP(B30,'[1]LISTADO ATM'!$A$2:$B$922,2,0)</f>
        <v xml:space="preserve">ATM Plaza Verón I </v>
      </c>
      <c r="D30" s="137" t="s">
        <v>2429</v>
      </c>
      <c r="E30" s="142">
        <v>3336014544</v>
      </c>
    </row>
    <row r="31" spans="1:5" s="121" customFormat="1" ht="18.75" customHeight="1" x14ac:dyDescent="0.25">
      <c r="A31" s="134" t="str">
        <f>VLOOKUP(B31,'[1]LISTADO ATM'!$A$2:$C$922,3,0)</f>
        <v>SUR</v>
      </c>
      <c r="B31" s="132">
        <v>829</v>
      </c>
      <c r="C31" s="134" t="str">
        <f>VLOOKUP(B31,'[1]LISTADO ATM'!$A$2:$B$922,2,0)</f>
        <v xml:space="preserve">ATM UNP Multicentro Sirena Baní </v>
      </c>
      <c r="D31" s="137" t="s">
        <v>2429</v>
      </c>
      <c r="E31" s="142">
        <v>3336014545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986</v>
      </c>
      <c r="C32" s="134" t="str">
        <f>VLOOKUP(B32,'[1]LISTADO ATM'!$A$2:$B$922,2,0)</f>
        <v xml:space="preserve">ATM S/M Jumbo (La Vega) </v>
      </c>
      <c r="D32" s="137" t="s">
        <v>2429</v>
      </c>
      <c r="E32" s="142">
        <v>3336014546</v>
      </c>
    </row>
    <row r="33" spans="1:10" s="121" customFormat="1" ht="18.75" customHeight="1" x14ac:dyDescent="0.25">
      <c r="A33" s="134" t="str">
        <f>VLOOKUP(B33,'[1]LISTADO ATM'!$A$2:$C$922,3,0)</f>
        <v>DISTRITO NACIONAL</v>
      </c>
      <c r="B33" s="132">
        <v>755</v>
      </c>
      <c r="C33" s="134" t="str">
        <f>VLOOKUP(B33,'[1]LISTADO ATM'!$A$2:$B$922,2,0)</f>
        <v xml:space="preserve">ATM Oficina Galería del Este (Plaza) </v>
      </c>
      <c r="D33" s="137" t="s">
        <v>2429</v>
      </c>
      <c r="E33" s="142">
        <v>3336014543</v>
      </c>
    </row>
    <row r="34" spans="1:10" s="121" customFormat="1" ht="18.75" customHeight="1" x14ac:dyDescent="0.25">
      <c r="A34" s="134" t="str">
        <f>VLOOKUP(B34,'[1]LISTADO ATM'!$A$2:$C$922,3,0)</f>
        <v>DISTRITO NACIONAL</v>
      </c>
      <c r="B34" s="132">
        <v>577</v>
      </c>
      <c r="C34" s="134" t="str">
        <f>VLOOKUP(B34,'[1]LISTADO ATM'!$A$2:$B$922,2,0)</f>
        <v xml:space="preserve">ATM Olé Ave. Duarte </v>
      </c>
      <c r="D34" s="137" t="s">
        <v>2429</v>
      </c>
      <c r="E34" s="142">
        <v>3336014556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7" t="s">
        <v>2429</v>
      </c>
      <c r="E35" s="142">
        <v>3336014595</v>
      </c>
    </row>
    <row r="36" spans="1:10" s="112" customFormat="1" ht="18.75" customHeight="1" x14ac:dyDescent="0.25">
      <c r="A36" s="134" t="str">
        <f>VLOOKUP(B36,'[1]LISTADO ATM'!$A$2:$C$922,3,0)</f>
        <v>NORTE</v>
      </c>
      <c r="B36" s="132">
        <v>763</v>
      </c>
      <c r="C36" s="134" t="str">
        <f>VLOOKUP(B36,'[1]LISTADO ATM'!$A$2:$B$922,2,0)</f>
        <v xml:space="preserve">ATM UNP Montellano </v>
      </c>
      <c r="D36" s="137" t="s">
        <v>2429</v>
      </c>
      <c r="E36" s="142">
        <v>3336014596</v>
      </c>
    </row>
    <row r="37" spans="1:10" s="112" customFormat="1" ht="18" customHeight="1" x14ac:dyDescent="0.25">
      <c r="A37" s="134" t="str">
        <f>VLOOKUP(B37,'[1]LISTADO ATM'!$A$2:$C$922,3,0)</f>
        <v>NORTE</v>
      </c>
      <c r="B37" s="132">
        <v>277</v>
      </c>
      <c r="C37" s="134" t="str">
        <f>VLOOKUP(B37,'[1]LISTADO ATM'!$A$2:$B$922,2,0)</f>
        <v xml:space="preserve">ATM Oficina Duarte (Santiago) </v>
      </c>
      <c r="D37" s="137" t="s">
        <v>2429</v>
      </c>
      <c r="E37" s="140">
        <v>3336014592</v>
      </c>
    </row>
    <row r="38" spans="1:10" s="112" customFormat="1" ht="18.75" customHeight="1" x14ac:dyDescent="0.25">
      <c r="A38" s="135"/>
      <c r="B38" s="136">
        <f>COUNT(B21:B37)</f>
        <v>17</v>
      </c>
      <c r="C38" s="164"/>
      <c r="D38" s="165"/>
      <c r="E38" s="166"/>
      <c r="G38" s="120"/>
    </row>
    <row r="39" spans="1:10" s="112" customFormat="1" ht="18" customHeight="1" thickBot="1" x14ac:dyDescent="0.3">
      <c r="A39" s="167"/>
      <c r="B39" s="168"/>
      <c r="C39" s="168"/>
      <c r="D39" s="168"/>
      <c r="E39" s="169"/>
      <c r="F39" s="120"/>
      <c r="G39" s="120"/>
      <c r="H39" s="120"/>
      <c r="I39" s="120"/>
      <c r="J39" s="120"/>
    </row>
    <row r="40" spans="1:10" s="112" customFormat="1" ht="18.75" customHeight="1" thickBot="1" x14ac:dyDescent="0.3">
      <c r="A40" s="170" t="s">
        <v>2434</v>
      </c>
      <c r="B40" s="171"/>
      <c r="C40" s="171"/>
      <c r="D40" s="171"/>
      <c r="E40" s="172"/>
      <c r="F40" s="120"/>
      <c r="G40" s="120"/>
      <c r="H40" s="120"/>
      <c r="I40" s="120"/>
      <c r="J40" s="120"/>
    </row>
    <row r="41" spans="1:10" s="120" customFormat="1" ht="18" customHeight="1" x14ac:dyDescent="0.25">
      <c r="A41" s="130" t="s">
        <v>15</v>
      </c>
      <c r="B41" s="130" t="s">
        <v>2408</v>
      </c>
      <c r="C41" s="130" t="s">
        <v>46</v>
      </c>
      <c r="D41" s="151" t="s">
        <v>2411</v>
      </c>
      <c r="E41" s="151" t="s">
        <v>2409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49">
        <v>515</v>
      </c>
      <c r="C42" s="134" t="str">
        <f>VLOOKUP(B42,'[1]LISTADO ATM'!$A$2:$B$922,2,0)</f>
        <v xml:space="preserve">ATM Oficina Agora Mall I </v>
      </c>
      <c r="D42" s="134" t="s">
        <v>2469</v>
      </c>
      <c r="E42" s="132">
        <v>3336014341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567</v>
      </c>
      <c r="C43" s="134" t="str">
        <f>VLOOKUP(B43,'[1]LISTADO ATM'!$A$2:$B$922,2,0)</f>
        <v xml:space="preserve">ATM Oficina Máximo Gómez </v>
      </c>
      <c r="D43" s="134" t="s">
        <v>2469</v>
      </c>
      <c r="E43" s="132">
        <v>3336014486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160</v>
      </c>
      <c r="C44" s="134" t="str">
        <f>VLOOKUP(B44,'[1]LISTADO ATM'!$A$2:$B$922,2,0)</f>
        <v xml:space="preserve">ATM Oficina Herrera </v>
      </c>
      <c r="D44" s="134" t="s">
        <v>2469</v>
      </c>
      <c r="E44" s="132">
        <v>3336014488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49">
        <v>224</v>
      </c>
      <c r="C45" s="134" t="str">
        <f>VLOOKUP(B45,'[1]LISTADO ATM'!$A$2:$B$922,2,0)</f>
        <v xml:space="preserve">ATM S/M Nacional El Millón (Núñez de Cáceres) </v>
      </c>
      <c r="D45" s="134" t="s">
        <v>2469</v>
      </c>
      <c r="E45" s="149">
        <v>3336014489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DISTRITO NACIONAL</v>
      </c>
      <c r="B46" s="132">
        <v>34</v>
      </c>
      <c r="C46" s="134" t="str">
        <f>VLOOKUP(B46,'[1]LISTADO ATM'!$A$2:$B$922,2,0)</f>
        <v xml:space="preserve">ATM Plaza de la Salud </v>
      </c>
      <c r="D46" s="134" t="s">
        <v>2469</v>
      </c>
      <c r="E46" s="132" t="s">
        <v>2630</v>
      </c>
    </row>
    <row r="47" spans="1:10" s="120" customFormat="1" ht="18" customHeight="1" x14ac:dyDescent="0.25">
      <c r="A47" s="134" t="str">
        <f>VLOOKUP(B47,'[1]LISTADO ATM'!$A$2:$C$922,3,0)</f>
        <v>DISTRITO NACIONAL</v>
      </c>
      <c r="B47" s="132">
        <v>466</v>
      </c>
      <c r="C47" s="134" t="str">
        <f>VLOOKUP(B47,'[1]LISTADO ATM'!$A$2:$B$922,2,0)</f>
        <v>ATM Superintendencia de Valores</v>
      </c>
      <c r="D47" s="134" t="s">
        <v>2469</v>
      </c>
      <c r="E47" s="132" t="s">
        <v>2631</v>
      </c>
    </row>
    <row r="48" spans="1:10" s="120" customFormat="1" ht="18" customHeight="1" x14ac:dyDescent="0.25">
      <c r="A48" s="134" t="str">
        <f>VLOOKUP(B48,'[1]LISTADO ATM'!$A$2:$C$922,3,0)</f>
        <v>ESTE</v>
      </c>
      <c r="B48" s="150">
        <v>844</v>
      </c>
      <c r="C48" s="134" t="str">
        <f>VLOOKUP(B48,'[1]LISTADO ATM'!$A$2:$B$922,2,0)</f>
        <v xml:space="preserve">ATM San Juan Shopping Center (Bávaro) </v>
      </c>
      <c r="D48" s="134" t="s">
        <v>2469</v>
      </c>
      <c r="E48" s="152">
        <v>3336014555</v>
      </c>
    </row>
    <row r="49" spans="1:5" s="120" customFormat="1" ht="18" customHeight="1" thickBot="1" x14ac:dyDescent="0.3">
      <c r="A49" s="141" t="s">
        <v>2462</v>
      </c>
      <c r="B49" s="131">
        <f>COUNTA(B42:B48)</f>
        <v>7</v>
      </c>
      <c r="C49" s="173"/>
      <c r="D49" s="174"/>
      <c r="E49" s="175"/>
    </row>
    <row r="50" spans="1:5" s="120" customFormat="1" ht="18.75" customHeight="1" thickBot="1" x14ac:dyDescent="0.3">
      <c r="A50" s="167"/>
      <c r="B50" s="168"/>
      <c r="C50" s="168"/>
      <c r="D50" s="168"/>
      <c r="E50" s="169"/>
    </row>
    <row r="51" spans="1:5" s="120" customFormat="1" ht="18" customHeight="1" thickBot="1" x14ac:dyDescent="0.3">
      <c r="A51" s="176" t="s">
        <v>2580</v>
      </c>
      <c r="B51" s="177"/>
      <c r="C51" s="177"/>
      <c r="D51" s="177"/>
      <c r="E51" s="178"/>
    </row>
    <row r="52" spans="1:5" s="121" customFormat="1" ht="18" customHeight="1" x14ac:dyDescent="0.25">
      <c r="A52" s="130" t="s">
        <v>15</v>
      </c>
      <c r="B52" s="130" t="s">
        <v>2408</v>
      </c>
      <c r="C52" s="130" t="s">
        <v>46</v>
      </c>
      <c r="D52" s="151" t="s">
        <v>2411</v>
      </c>
      <c r="E52" s="151" t="s">
        <v>2409</v>
      </c>
    </row>
    <row r="53" spans="1:5" s="146" customFormat="1" ht="18" customHeight="1" x14ac:dyDescent="0.25">
      <c r="A53" s="128" t="str">
        <f>VLOOKUP(B53,'[1]LISTADO ATM'!$A$2:$C$922,3,0)</f>
        <v>DISTRITO NACIONAL</v>
      </c>
      <c r="B53" s="132">
        <v>113</v>
      </c>
      <c r="C53" s="128" t="str">
        <f>VLOOKUP(B53,'[1]LISTADO ATM'!$A$2:$B$822,2,0)</f>
        <v xml:space="preserve">ATM Autoservicio Atalaya del Mar </v>
      </c>
      <c r="D53" s="145" t="s">
        <v>2618</v>
      </c>
      <c r="E53" s="142">
        <v>3336009158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514</v>
      </c>
      <c r="C54" s="128" t="str">
        <f>VLOOKUP(B54,'[1]LISTADO ATM'!$A$2:$B$822,2,0)</f>
        <v>ATM Autoservicio Charles de Gaulle</v>
      </c>
      <c r="D54" s="145" t="s">
        <v>2618</v>
      </c>
      <c r="E54" s="142">
        <v>3336012412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240</v>
      </c>
      <c r="C55" s="128" t="str">
        <f>VLOOKUP(B55,'[1]LISTADO ATM'!$A$2:$B$822,2,0)</f>
        <v xml:space="preserve">ATM Oficina Carrefour I </v>
      </c>
      <c r="D55" s="138" t="s">
        <v>2545</v>
      </c>
      <c r="E55" s="142">
        <v>3336012434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</v>
      </c>
      <c r="C56" s="128" t="str">
        <f>VLOOKUP(B56,'[1]LISTADO ATM'!$A$2:$B$822,2,0)</f>
        <v>ATM Autoservicio Yaque</v>
      </c>
      <c r="D56" s="145" t="s">
        <v>2618</v>
      </c>
      <c r="E56" s="142">
        <v>3336012583</v>
      </c>
    </row>
    <row r="57" spans="1:5" s="121" customFormat="1" ht="18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8" t="s">
        <v>2545</v>
      </c>
      <c r="E57" s="142">
        <v>3336012296</v>
      </c>
    </row>
    <row r="58" spans="1:5" s="121" customFormat="1" ht="18" customHeight="1" x14ac:dyDescent="0.25">
      <c r="A58" s="128" t="str">
        <f>VLOOKUP(B58,'[1]LISTADO ATM'!$A$2:$C$922,3,0)</f>
        <v>ESTE</v>
      </c>
      <c r="B58" s="132">
        <v>158</v>
      </c>
      <c r="C58" s="128" t="str">
        <f>VLOOKUP(B58,'[1]LISTADO ATM'!$A$2:$B$822,2,0)</f>
        <v xml:space="preserve">ATM Oficina Romana Norte </v>
      </c>
      <c r="D58" s="145" t="s">
        <v>2618</v>
      </c>
      <c r="E58" s="142">
        <v>3336013985</v>
      </c>
    </row>
    <row r="59" spans="1:5" s="120" customFormat="1" ht="18.75" customHeight="1" x14ac:dyDescent="0.25">
      <c r="A59" s="128" t="str">
        <f>VLOOKUP(B59,'[1]LISTADO ATM'!$A$2:$C$922,3,0)</f>
        <v>NORTE</v>
      </c>
      <c r="B59" s="132">
        <v>716</v>
      </c>
      <c r="C59" s="128" t="str">
        <f>VLOOKUP(B59,'[1]LISTADO ATM'!$A$2:$B$822,2,0)</f>
        <v xml:space="preserve">ATM Oficina Zona Franca (Santiago) </v>
      </c>
      <c r="D59" s="138" t="s">
        <v>2545</v>
      </c>
      <c r="E59" s="142">
        <v>3336014121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813</v>
      </c>
      <c r="C60" s="128" t="str">
        <f>VLOOKUP(B60,'[1]LISTADO ATM'!$A$2:$B$822,2,0)</f>
        <v>ATM Oficina Occidental Mall</v>
      </c>
      <c r="D60" s="145" t="s">
        <v>2618</v>
      </c>
      <c r="E60" s="142">
        <v>3336014505</v>
      </c>
    </row>
    <row r="61" spans="1:5" s="121" customFormat="1" ht="18" customHeight="1" x14ac:dyDescent="0.25">
      <c r="A61" s="128" t="str">
        <f>VLOOKUP(B61,'[1]LISTADO ATM'!$A$2:$C$922,3,0)</f>
        <v>ESTE</v>
      </c>
      <c r="B61" s="132">
        <v>330</v>
      </c>
      <c r="C61" s="128" t="str">
        <f>VLOOKUP(B61,'[1]LISTADO ATM'!$A$2:$B$822,2,0)</f>
        <v xml:space="preserve">ATM Oficina Boulevard (Higuey) </v>
      </c>
      <c r="D61" s="145" t="s">
        <v>2618</v>
      </c>
      <c r="E61" s="142">
        <v>3336014506</v>
      </c>
    </row>
    <row r="62" spans="1:5" s="121" customFormat="1" ht="18" customHeight="1" x14ac:dyDescent="0.25">
      <c r="A62" s="134" t="str">
        <f>VLOOKUP(B62,'[1]LISTADO ATM'!$A$2:$C$922,3,0)</f>
        <v>SUR</v>
      </c>
      <c r="B62" s="132">
        <v>48</v>
      </c>
      <c r="C62" s="134" t="str">
        <f>VLOOKUP(B62,'[1]LISTADO ATM'!$A$2:$B$822,2,0)</f>
        <v xml:space="preserve">ATM Autoservicio Neiba I </v>
      </c>
      <c r="D62" s="145" t="s">
        <v>2618</v>
      </c>
      <c r="E62" s="132">
        <v>3336014508</v>
      </c>
    </row>
    <row r="63" spans="1:5" s="121" customFormat="1" ht="18" customHeight="1" x14ac:dyDescent="0.25">
      <c r="A63" s="134" t="e">
        <f>VLOOKUP(B63,'[1]LISTADO ATM'!$A$2:$C$922,3,0)</f>
        <v>#N/A</v>
      </c>
      <c r="B63" s="132"/>
      <c r="C63" s="134" t="e">
        <f>VLOOKUP(B63,'[1]LISTADO ATM'!$A$2:$B$822,2,0)</f>
        <v>#N/A</v>
      </c>
      <c r="D63" s="138"/>
      <c r="E63" s="132"/>
    </row>
    <row r="64" spans="1:5" s="121" customFormat="1" ht="18" customHeight="1" thickBot="1" x14ac:dyDescent="0.3">
      <c r="A64" s="141" t="s">
        <v>2462</v>
      </c>
      <c r="B64" s="131">
        <f>COUNT(B53:B62)</f>
        <v>10</v>
      </c>
      <c r="C64" s="173"/>
      <c r="D64" s="174"/>
      <c r="E64" s="175"/>
    </row>
    <row r="65" spans="1:5" s="121" customFormat="1" ht="18" customHeight="1" thickBot="1" x14ac:dyDescent="0.3">
      <c r="A65" s="167"/>
      <c r="B65" s="168"/>
      <c r="C65" s="195"/>
      <c r="D65" s="195"/>
      <c r="E65" s="207"/>
    </row>
    <row r="66" spans="1:5" s="121" customFormat="1" ht="18" customHeight="1" thickBot="1" x14ac:dyDescent="0.3">
      <c r="A66" s="210" t="s">
        <v>2464</v>
      </c>
      <c r="B66" s="211"/>
      <c r="C66" s="208"/>
      <c r="D66" s="208"/>
      <c r="E66" s="209"/>
    </row>
    <row r="67" spans="1:5" s="121" customFormat="1" ht="18" customHeight="1" thickBot="1" x14ac:dyDescent="0.3">
      <c r="A67" s="212">
        <f>+B38+B49+B64</f>
        <v>34</v>
      </c>
      <c r="B67" s="213"/>
      <c r="C67" s="208"/>
      <c r="D67" s="208"/>
      <c r="E67" s="209"/>
    </row>
    <row r="68" spans="1:5" s="121" customFormat="1" ht="18" customHeight="1" thickBot="1" x14ac:dyDescent="0.3">
      <c r="A68" s="214"/>
      <c r="B68" s="215"/>
      <c r="C68" s="168"/>
      <c r="D68" s="168"/>
      <c r="E68" s="169"/>
    </row>
    <row r="69" spans="1:5" s="121" customFormat="1" ht="18" customHeight="1" thickBot="1" x14ac:dyDescent="0.3">
      <c r="A69" s="204" t="s">
        <v>2465</v>
      </c>
      <c r="B69" s="205"/>
      <c r="C69" s="205"/>
      <c r="D69" s="205"/>
      <c r="E69" s="206"/>
    </row>
    <row r="70" spans="1:5" s="121" customFormat="1" ht="18" customHeight="1" x14ac:dyDescent="0.25">
      <c r="A70" s="130" t="s">
        <v>15</v>
      </c>
      <c r="B70" s="130" t="s">
        <v>2408</v>
      </c>
      <c r="C70" s="130" t="s">
        <v>46</v>
      </c>
      <c r="D70" s="162" t="s">
        <v>2411</v>
      </c>
      <c r="E70" s="163"/>
    </row>
    <row r="71" spans="1:5" s="120" customFormat="1" ht="18.75" customHeight="1" x14ac:dyDescent="0.25">
      <c r="A71" s="128" t="str">
        <f>VLOOKUP(B71,'[1]LISTADO ATM'!$A$2:$C$922,3,0)</f>
        <v>DISTRITO NACIONAL</v>
      </c>
      <c r="B71" s="132">
        <v>784</v>
      </c>
      <c r="C71" s="128" t="str">
        <f>VLOOKUP(B71,'[1]LISTADO ATM'!$A$2:$B$822,2,0)</f>
        <v xml:space="preserve">ATM Tribunal Superior Electoral </v>
      </c>
      <c r="D71" s="202" t="s">
        <v>2582</v>
      </c>
      <c r="E71" s="203"/>
    </row>
    <row r="72" spans="1:5" s="120" customFormat="1" ht="18.75" customHeight="1" x14ac:dyDescent="0.25">
      <c r="A72" s="128" t="str">
        <f>VLOOKUP(B72,'[1]LISTADO ATM'!$A$2:$C$922,3,0)</f>
        <v>NORTE</v>
      </c>
      <c r="B72" s="132">
        <v>310</v>
      </c>
      <c r="C72" s="128" t="str">
        <f>VLOOKUP(B72,'[1]LISTADO ATM'!$A$2:$B$822,2,0)</f>
        <v xml:space="preserve">ATM Farmacia San Judas Tadeo Jarabacoa </v>
      </c>
      <c r="D72" s="202" t="s">
        <v>2582</v>
      </c>
      <c r="E72" s="203"/>
    </row>
    <row r="73" spans="1:5" s="112" customFormat="1" ht="18.75" customHeight="1" x14ac:dyDescent="0.25">
      <c r="A73" s="128" t="str">
        <f>VLOOKUP(B73,'[1]LISTADO ATM'!$A$2:$C$922,3,0)</f>
        <v>DISTRITO NACIONAL</v>
      </c>
      <c r="B73" s="132">
        <v>743</v>
      </c>
      <c r="C73" s="128" t="str">
        <f>VLOOKUP(B73,'[1]LISTADO ATM'!$A$2:$B$822,2,0)</f>
        <v xml:space="preserve">ATM Oficina Los Frailes </v>
      </c>
      <c r="D73" s="202" t="s">
        <v>2582</v>
      </c>
      <c r="E73" s="203"/>
    </row>
    <row r="74" spans="1:5" s="112" customFormat="1" ht="18" customHeight="1" x14ac:dyDescent="0.25">
      <c r="A74" s="128" t="str">
        <f>VLOOKUP(B74,'[1]LISTADO ATM'!$A$2:$C$922,3,0)</f>
        <v>SUR</v>
      </c>
      <c r="B74" s="132">
        <v>870</v>
      </c>
      <c r="C74" s="128" t="str">
        <f>VLOOKUP(B74,'[1]LISTADO ATM'!$A$2:$B$822,2,0)</f>
        <v xml:space="preserve">ATM Willbes Dominicana (Barahona) </v>
      </c>
      <c r="D74" s="202" t="s">
        <v>2582</v>
      </c>
      <c r="E74" s="203"/>
    </row>
    <row r="75" spans="1:5" s="120" customFormat="1" ht="18.75" customHeight="1" x14ac:dyDescent="0.25">
      <c r="A75" s="128" t="str">
        <f>VLOOKUP(B75,'[1]LISTADO ATM'!$A$2:$C$922,3,0)</f>
        <v>SUR</v>
      </c>
      <c r="B75" s="132">
        <v>750</v>
      </c>
      <c r="C75" s="128" t="str">
        <f>VLOOKUP(B75,'[1]LISTADO ATM'!$A$2:$B$822,2,0)</f>
        <v xml:space="preserve">ATM UNP Duvergé </v>
      </c>
      <c r="D75" s="202" t="s">
        <v>2582</v>
      </c>
      <c r="E75" s="203"/>
    </row>
    <row r="76" spans="1:5" s="121" customFormat="1" ht="18.75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202"/>
      <c r="E76" s="203"/>
    </row>
    <row r="77" spans="1:5" s="121" customFormat="1" ht="18.75" customHeight="1" thickBot="1" x14ac:dyDescent="0.3">
      <c r="A77" s="141" t="s">
        <v>2462</v>
      </c>
      <c r="B77" s="131">
        <f>COUNT(B71:B75)</f>
        <v>5</v>
      </c>
      <c r="C77" s="173"/>
      <c r="D77" s="174"/>
      <c r="E77" s="175"/>
    </row>
    <row r="78" spans="1:5" s="121" customFormat="1" ht="18.75" customHeight="1" x14ac:dyDescent="0.25">
      <c r="B78" s="115"/>
      <c r="E78" s="69"/>
    </row>
    <row r="79" spans="1:5" s="112" customFormat="1" ht="18" customHeight="1" x14ac:dyDescent="0.25">
      <c r="A79" s="121"/>
      <c r="B79" s="115"/>
      <c r="C79" s="121"/>
      <c r="D79" s="121"/>
      <c r="E79" s="69"/>
    </row>
    <row r="80" spans="1:5" s="121" customFormat="1" ht="18" customHeight="1" x14ac:dyDescent="0.25">
      <c r="B80" s="115"/>
      <c r="E80" s="69"/>
    </row>
    <row r="81" spans="1:4" ht="18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ht="18.75" customHeight="1" x14ac:dyDescent="0.25">
      <c r="A84" s="121"/>
      <c r="C84" s="121"/>
      <c r="D84" s="121"/>
    </row>
    <row r="85" spans="1:4" ht="18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ht="18.75" customHeight="1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ht="18.75" customHeight="1" x14ac:dyDescent="0.25">
      <c r="A91" s="121"/>
      <c r="C91" s="121"/>
      <c r="D91" s="121"/>
    </row>
    <row r="92" spans="1:4" ht="18.75" customHeight="1" x14ac:dyDescent="0.25">
      <c r="A92" s="121"/>
      <c r="C92" s="121"/>
      <c r="D92" s="121"/>
    </row>
    <row r="93" spans="1:4" x14ac:dyDescent="0.25">
      <c r="A93" s="121"/>
      <c r="C93" s="121"/>
      <c r="D93" s="121"/>
    </row>
    <row r="94" spans="1:4" ht="18.75" customHeight="1" x14ac:dyDescent="0.25">
      <c r="A94" s="121"/>
      <c r="C94" s="121"/>
      <c r="D94" s="121"/>
    </row>
    <row r="95" spans="1:4" ht="18" customHeight="1" x14ac:dyDescent="0.25">
      <c r="A95" s="121"/>
      <c r="C95" s="121"/>
      <c r="D95" s="121"/>
    </row>
    <row r="96" spans="1:4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121"/>
      <c r="C327" s="121"/>
      <c r="D327" s="12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</sheetData>
  <mergeCells count="35">
    <mergeCell ref="D74:E74"/>
    <mergeCell ref="D75:E75"/>
    <mergeCell ref="D76:E76"/>
    <mergeCell ref="C77:E77"/>
    <mergeCell ref="A18:E18"/>
    <mergeCell ref="A19:E19"/>
    <mergeCell ref="D71:E71"/>
    <mergeCell ref="D72:E72"/>
    <mergeCell ref="C64:E64"/>
    <mergeCell ref="A65:B65"/>
    <mergeCell ref="C65:E68"/>
    <mergeCell ref="A66:B66"/>
    <mergeCell ref="A67:B67"/>
    <mergeCell ref="A68:B68"/>
    <mergeCell ref="A69:E69"/>
    <mergeCell ref="D73:E73"/>
    <mergeCell ref="F1:G1"/>
    <mergeCell ref="A1:E1"/>
    <mergeCell ref="A2:E2"/>
    <mergeCell ref="A6:B6"/>
    <mergeCell ref="A7:E7"/>
    <mergeCell ref="A3:B3"/>
    <mergeCell ref="C3:E6"/>
    <mergeCell ref="C11:E11"/>
    <mergeCell ref="A12:E12"/>
    <mergeCell ref="A13:E13"/>
    <mergeCell ref="D14:E14"/>
    <mergeCell ref="C17:E17"/>
    <mergeCell ref="D70:E70"/>
    <mergeCell ref="C38:E38"/>
    <mergeCell ref="A39:E39"/>
    <mergeCell ref="A40:E40"/>
    <mergeCell ref="C49:E49"/>
    <mergeCell ref="A50:E50"/>
    <mergeCell ref="A51:E51"/>
  </mergeCells>
  <phoneticPr fontId="45" type="noConversion"/>
  <conditionalFormatting sqref="E10">
    <cfRule type="duplicateValues" dxfId="201" priority="19"/>
  </conditionalFormatting>
  <conditionalFormatting sqref="B71 B53:B63 B21:B37 B10 B18:B19 B49:B51 B12:B13 B65:B69 B39:B40 B15 B1:B7">
    <cfRule type="duplicateValues" dxfId="200" priority="40"/>
  </conditionalFormatting>
  <conditionalFormatting sqref="E65:E71 E53:E58 E1:E7 E21:E24 E18:E19 E49:E51 E39:E40 E26 E12:E15 E30:E37">
    <cfRule type="duplicateValues" dxfId="199" priority="39"/>
  </conditionalFormatting>
  <conditionalFormatting sqref="E17">
    <cfRule type="duplicateValues" dxfId="198" priority="38"/>
  </conditionalFormatting>
  <conditionalFormatting sqref="E59">
    <cfRule type="duplicateValues" dxfId="197" priority="37"/>
  </conditionalFormatting>
  <conditionalFormatting sqref="E11">
    <cfRule type="duplicateValues" dxfId="196" priority="36"/>
  </conditionalFormatting>
  <conditionalFormatting sqref="B17">
    <cfRule type="duplicateValues" dxfId="195" priority="35"/>
  </conditionalFormatting>
  <conditionalFormatting sqref="B64">
    <cfRule type="duplicateValues" dxfId="194" priority="34"/>
  </conditionalFormatting>
  <conditionalFormatting sqref="E64">
    <cfRule type="duplicateValues" dxfId="193" priority="33"/>
  </conditionalFormatting>
  <conditionalFormatting sqref="E38">
    <cfRule type="duplicateValues" dxfId="192" priority="32"/>
  </conditionalFormatting>
  <conditionalFormatting sqref="B38">
    <cfRule type="duplicateValues" dxfId="191" priority="31"/>
  </conditionalFormatting>
  <conditionalFormatting sqref="B42:B48 B9">
    <cfRule type="duplicateValues" dxfId="190" priority="30"/>
  </conditionalFormatting>
  <conditionalFormatting sqref="E42">
    <cfRule type="duplicateValues" dxfId="189" priority="29"/>
  </conditionalFormatting>
  <conditionalFormatting sqref="E25">
    <cfRule type="duplicateValues" dxfId="188" priority="27"/>
  </conditionalFormatting>
  <conditionalFormatting sqref="E43">
    <cfRule type="duplicateValues" dxfId="187" priority="25"/>
  </conditionalFormatting>
  <conditionalFormatting sqref="E44:E48 E9">
    <cfRule type="duplicateValues" dxfId="186" priority="24"/>
  </conditionalFormatting>
  <conditionalFormatting sqref="E27">
    <cfRule type="duplicateValues" dxfId="185" priority="23"/>
  </conditionalFormatting>
  <conditionalFormatting sqref="E28">
    <cfRule type="duplicateValues" dxfId="184" priority="22"/>
  </conditionalFormatting>
  <conditionalFormatting sqref="E60">
    <cfRule type="duplicateValues" dxfId="183" priority="21"/>
  </conditionalFormatting>
  <conditionalFormatting sqref="E61">
    <cfRule type="duplicateValues" dxfId="182" priority="20"/>
  </conditionalFormatting>
  <conditionalFormatting sqref="E63">
    <cfRule type="duplicateValues" dxfId="181" priority="18"/>
  </conditionalFormatting>
  <conditionalFormatting sqref="E29">
    <cfRule type="duplicateValues" dxfId="180" priority="17"/>
  </conditionalFormatting>
  <conditionalFormatting sqref="E62">
    <cfRule type="duplicateValues" dxfId="179" priority="16"/>
  </conditionalFormatting>
  <conditionalFormatting sqref="B11">
    <cfRule type="duplicateValues" dxfId="178" priority="14"/>
  </conditionalFormatting>
  <conditionalFormatting sqref="B11">
    <cfRule type="duplicateValues" dxfId="177" priority="13"/>
  </conditionalFormatting>
  <conditionalFormatting sqref="B11">
    <cfRule type="duplicateValues" dxfId="176" priority="12"/>
  </conditionalFormatting>
  <conditionalFormatting sqref="B77">
    <cfRule type="duplicateValues" dxfId="175" priority="11"/>
  </conditionalFormatting>
  <conditionalFormatting sqref="E77">
    <cfRule type="duplicateValues" dxfId="174" priority="10"/>
  </conditionalFormatting>
  <conditionalFormatting sqref="B77">
    <cfRule type="duplicateValues" dxfId="173" priority="9"/>
  </conditionalFormatting>
  <conditionalFormatting sqref="B77">
    <cfRule type="duplicateValues" dxfId="172" priority="8"/>
  </conditionalFormatting>
  <conditionalFormatting sqref="E75">
    <cfRule type="duplicateValues" dxfId="171" priority="7"/>
  </conditionalFormatting>
  <conditionalFormatting sqref="E76">
    <cfRule type="duplicateValues" dxfId="170" priority="6"/>
  </conditionalFormatting>
  <conditionalFormatting sqref="E72:E74">
    <cfRule type="duplicateValues" dxfId="169" priority="41"/>
  </conditionalFormatting>
  <conditionalFormatting sqref="B72:B76">
    <cfRule type="duplicateValues" dxfId="168" priority="42"/>
  </conditionalFormatting>
  <conditionalFormatting sqref="B16">
    <cfRule type="duplicateValues" dxfId="167" priority="5"/>
  </conditionalFormatting>
  <conditionalFormatting sqref="B16">
    <cfRule type="duplicateValues" dxfId="166" priority="4"/>
  </conditionalFormatting>
  <conditionalFormatting sqref="B16">
    <cfRule type="duplicateValues" dxfId="165" priority="3"/>
  </conditionalFormatting>
  <conditionalFormatting sqref="E16">
    <cfRule type="duplicateValues" dxfId="164" priority="2"/>
  </conditionalFormatting>
  <conditionalFormatting sqref="B16">
    <cfRule type="duplicateValues" dxfId="163" priority="1"/>
  </conditionalFormatting>
  <conditionalFormatting sqref="B53:B76 B42:B51 B15 B21:B40 B9:B10 B1:B7 B12:B13 B17:B19">
    <cfRule type="duplicateValues" dxfId="162" priority="137850"/>
  </conditionalFormatting>
  <conditionalFormatting sqref="B59:B63">
    <cfRule type="duplicateValues" dxfId="161" priority="137859"/>
  </conditionalFormatting>
  <conditionalFormatting sqref="B42:B51 B1:B7 B12:B13 B15 B21:B40 B9:B10 B53:B76 B17:B19">
    <cfRule type="duplicateValues" dxfId="160" priority="1378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7" t="s">
        <v>2405</v>
      </c>
      <c r="E1" s="148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7" t="s">
        <v>2405</v>
      </c>
    </row>
    <row r="3" spans="2:5" s="121" customFormat="1" ht="18.75" thickBot="1" x14ac:dyDescent="0.3">
      <c r="B3" s="124">
        <v>347</v>
      </c>
      <c r="C3" s="147" t="s">
        <v>2405</v>
      </c>
    </row>
    <row r="4" spans="2:5" s="121" customFormat="1" ht="18.75" thickBot="1" x14ac:dyDescent="0.3">
      <c r="B4" s="124">
        <v>149</v>
      </c>
      <c r="C4" s="147" t="s">
        <v>2405</v>
      </c>
    </row>
    <row r="5" spans="2:5" s="121" customFormat="1" ht="18.75" thickBot="1" x14ac:dyDescent="0.3">
      <c r="B5" s="124">
        <v>910</v>
      </c>
      <c r="C5" s="147" t="s">
        <v>2405</v>
      </c>
    </row>
    <row r="6" spans="2:5" s="121" customFormat="1" ht="18.75" thickBot="1" x14ac:dyDescent="0.3">
      <c r="B6" s="124">
        <v>836</v>
      </c>
      <c r="C6" s="147" t="s">
        <v>2405</v>
      </c>
    </row>
    <row r="7" spans="2:5" s="121" customFormat="1" ht="18.75" thickBot="1" x14ac:dyDescent="0.3">
      <c r="B7" s="124">
        <v>974</v>
      </c>
      <c r="C7" s="147" t="s">
        <v>2405</v>
      </c>
    </row>
    <row r="8" spans="2:5" s="121" customFormat="1" ht="18.75" thickBot="1" x14ac:dyDescent="0.3">
      <c r="B8" s="124">
        <v>676</v>
      </c>
      <c r="C8" s="147" t="s">
        <v>2405</v>
      </c>
    </row>
    <row r="9" spans="2:5" s="121" customFormat="1" ht="18.75" thickBot="1" x14ac:dyDescent="0.3">
      <c r="B9" s="124">
        <v>520</v>
      </c>
      <c r="C9" s="147" t="s">
        <v>2405</v>
      </c>
    </row>
    <row r="10" spans="2:5" s="121" customFormat="1" ht="18.75" thickBot="1" x14ac:dyDescent="0.3">
      <c r="B10" s="124">
        <v>238</v>
      </c>
      <c r="C10" s="147" t="s">
        <v>2405</v>
      </c>
    </row>
    <row r="11" spans="2:5" s="121" customFormat="1" ht="18.75" thickBot="1" x14ac:dyDescent="0.3">
      <c r="B11" s="124">
        <v>304</v>
      </c>
      <c r="C11" s="147" t="s">
        <v>2405</v>
      </c>
    </row>
    <row r="12" spans="2:5" s="121" customFormat="1" ht="18.75" thickBot="1" x14ac:dyDescent="0.3">
      <c r="B12" s="124">
        <v>562</v>
      </c>
      <c r="C12" s="147" t="s">
        <v>2405</v>
      </c>
    </row>
    <row r="13" spans="2:5" s="121" customFormat="1" ht="18.75" thickBot="1" x14ac:dyDescent="0.3">
      <c r="B13" s="124"/>
      <c r="C13" s="147" t="s">
        <v>2405</v>
      </c>
    </row>
    <row r="14" spans="2:5" s="121" customFormat="1" ht="18.75" thickBot="1" x14ac:dyDescent="0.3">
      <c r="B14" s="124"/>
      <c r="C14" s="147" t="s">
        <v>2405</v>
      </c>
    </row>
    <row r="15" spans="2:5" s="121" customFormat="1" ht="18.75" thickBot="1" x14ac:dyDescent="0.3">
      <c r="B15" s="124"/>
      <c r="C15" s="147" t="s">
        <v>2405</v>
      </c>
    </row>
    <row r="16" spans="2:5" s="121" customFormat="1" ht="18.75" thickBot="1" x14ac:dyDescent="0.3">
      <c r="B16" s="132"/>
      <c r="C16" s="147" t="s">
        <v>2405</v>
      </c>
    </row>
    <row r="17" spans="2:3" s="121" customFormat="1" ht="18.75" thickBot="1" x14ac:dyDescent="0.3">
      <c r="B17" s="132"/>
      <c r="C17" s="147" t="s">
        <v>2405</v>
      </c>
    </row>
    <row r="18" spans="2:3" s="121" customFormat="1" ht="18.75" thickBot="1" x14ac:dyDescent="0.3">
      <c r="B18" s="132"/>
      <c r="C18" s="147" t="s">
        <v>2405</v>
      </c>
    </row>
    <row r="19" spans="2:3" s="121" customFormat="1" ht="18.75" thickBot="1" x14ac:dyDescent="0.3">
      <c r="B19" s="132"/>
      <c r="C19" s="147" t="s">
        <v>2405</v>
      </c>
    </row>
    <row r="20" spans="2:3" s="121" customFormat="1" ht="18.75" thickBot="1" x14ac:dyDescent="0.3">
      <c r="B20" s="132"/>
      <c r="C20" s="147" t="s">
        <v>2405</v>
      </c>
    </row>
    <row r="21" spans="2:3" s="121" customFormat="1" ht="18.75" thickBot="1" x14ac:dyDescent="0.3">
      <c r="B21" s="132"/>
      <c r="C21" s="147" t="s">
        <v>2405</v>
      </c>
    </row>
    <row r="22" spans="2:3" s="121" customFormat="1" ht="18.75" thickBot="1" x14ac:dyDescent="0.3">
      <c r="B22" s="132"/>
      <c r="C22" s="147" t="s">
        <v>2405</v>
      </c>
    </row>
    <row r="23" spans="2:3" s="121" customFormat="1" ht="18.75" thickBot="1" x14ac:dyDescent="0.3">
      <c r="B23" s="132"/>
      <c r="C23" s="147" t="s">
        <v>2405</v>
      </c>
    </row>
    <row r="24" spans="2:3" s="121" customFormat="1" ht="18.75" thickBot="1" x14ac:dyDescent="0.3">
      <c r="B24" s="132"/>
      <c r="C24" s="147" t="s">
        <v>2405</v>
      </c>
    </row>
    <row r="25" spans="2:3" s="121" customFormat="1" ht="18.75" thickBot="1" x14ac:dyDescent="0.3">
      <c r="B25" s="132"/>
      <c r="C25" s="147" t="s">
        <v>2405</v>
      </c>
    </row>
    <row r="26" spans="2:3" s="121" customFormat="1" ht="18.75" thickBot="1" x14ac:dyDescent="0.3">
      <c r="B26" s="132"/>
      <c r="C26" s="147" t="s">
        <v>2405</v>
      </c>
    </row>
    <row r="27" spans="2:3" s="121" customFormat="1" ht="18.75" thickBot="1" x14ac:dyDescent="0.3">
      <c r="B27" s="132"/>
      <c r="C27" s="147" t="s">
        <v>2405</v>
      </c>
    </row>
    <row r="28" spans="2:3" s="121" customFormat="1" ht="18.75" thickBot="1" x14ac:dyDescent="0.3">
      <c r="B28" s="132"/>
      <c r="C28" s="147" t="s">
        <v>2405</v>
      </c>
    </row>
    <row r="29" spans="2:3" s="121" customFormat="1" ht="18.75" thickBot="1" x14ac:dyDescent="0.3">
      <c r="B29" s="132"/>
      <c r="C29" s="147" t="s">
        <v>2405</v>
      </c>
    </row>
    <row r="30" spans="2:3" s="121" customFormat="1" ht="18.75" thickBot="1" x14ac:dyDescent="0.3">
      <c r="B30" s="132"/>
      <c r="C30" s="147" t="s">
        <v>2405</v>
      </c>
    </row>
    <row r="31" spans="2:3" s="121" customFormat="1" ht="18.75" thickBot="1" x14ac:dyDescent="0.3">
      <c r="B31" s="132"/>
      <c r="C31" s="147" t="s">
        <v>2405</v>
      </c>
    </row>
    <row r="32" spans="2:3" s="121" customFormat="1" ht="18.75" thickBot="1" x14ac:dyDescent="0.3">
      <c r="B32" s="132"/>
      <c r="C32" s="147" t="s">
        <v>2405</v>
      </c>
    </row>
    <row r="33" spans="2:3" s="121" customFormat="1" ht="18.75" thickBot="1" x14ac:dyDescent="0.3">
      <c r="B33" s="132"/>
      <c r="C33" s="147" t="s">
        <v>2405</v>
      </c>
    </row>
    <row r="34" spans="2:3" s="121" customFormat="1" ht="18.75" thickBot="1" x14ac:dyDescent="0.3">
      <c r="B34" s="132"/>
      <c r="C34" s="147" t="s">
        <v>2405</v>
      </c>
    </row>
    <row r="35" spans="2:3" s="121" customFormat="1" ht="18.75" thickBot="1" x14ac:dyDescent="0.3">
      <c r="B35" s="132"/>
      <c r="C35" s="147" t="s">
        <v>2405</v>
      </c>
    </row>
    <row r="36" spans="2:3" s="121" customFormat="1" ht="18.75" thickBot="1" x14ac:dyDescent="0.3">
      <c r="B36" s="132"/>
      <c r="C36" s="147" t="s">
        <v>2405</v>
      </c>
    </row>
    <row r="37" spans="2:3" s="121" customFormat="1" ht="18.75" thickBot="1" x14ac:dyDescent="0.3">
      <c r="B37" s="132"/>
      <c r="C37" s="147" t="s">
        <v>2405</v>
      </c>
    </row>
    <row r="38" spans="2:3" s="121" customFormat="1" ht="18.75" thickBot="1" x14ac:dyDescent="0.3">
      <c r="B38" s="132"/>
      <c r="C38" s="147" t="s">
        <v>2405</v>
      </c>
    </row>
    <row r="39" spans="2:3" s="121" customFormat="1" ht="18.75" thickBot="1" x14ac:dyDescent="0.3">
      <c r="B39" s="132"/>
      <c r="C39" s="147" t="s">
        <v>2405</v>
      </c>
    </row>
    <row r="40" spans="2:3" s="121" customFormat="1" ht="18.75" thickBot="1" x14ac:dyDescent="0.3">
      <c r="B40" s="132"/>
      <c r="C40" s="147" t="s">
        <v>2405</v>
      </c>
    </row>
    <row r="41" spans="2:3" s="121" customFormat="1" ht="18.75" thickBot="1" x14ac:dyDescent="0.3">
      <c r="B41" s="132"/>
      <c r="C41" s="147" t="s">
        <v>2405</v>
      </c>
    </row>
    <row r="42" spans="2:3" s="121" customFormat="1" ht="18.75" thickBot="1" x14ac:dyDescent="0.3">
      <c r="B42" s="132"/>
      <c r="C42" s="147" t="s">
        <v>2405</v>
      </c>
    </row>
    <row r="43" spans="2:3" s="121" customFormat="1" ht="18.75" thickBot="1" x14ac:dyDescent="0.3">
      <c r="B43" s="132"/>
      <c r="C43" s="147" t="s">
        <v>2405</v>
      </c>
    </row>
    <row r="44" spans="2:3" s="121" customFormat="1" ht="18.75" thickBot="1" x14ac:dyDescent="0.3">
      <c r="B44" s="132"/>
      <c r="C44" s="147" t="s">
        <v>2405</v>
      </c>
    </row>
    <row r="45" spans="2:3" s="121" customFormat="1" ht="18.75" thickBot="1" x14ac:dyDescent="0.3">
      <c r="B45" s="132"/>
      <c r="C45" s="147" t="s">
        <v>2405</v>
      </c>
    </row>
    <row r="46" spans="2:3" s="121" customFormat="1" ht="18.75" thickBot="1" x14ac:dyDescent="0.3">
      <c r="B46" s="132"/>
      <c r="C46" s="147" t="s">
        <v>2405</v>
      </c>
    </row>
    <row r="47" spans="2:3" s="121" customFormat="1" ht="18.75" thickBot="1" x14ac:dyDescent="0.3">
      <c r="B47" s="132"/>
      <c r="C47" s="147" t="s">
        <v>2405</v>
      </c>
    </row>
    <row r="48" spans="2:3" s="121" customFormat="1" ht="18.75" thickBot="1" x14ac:dyDescent="0.3">
      <c r="B48" s="132"/>
      <c r="C48" s="147" t="s">
        <v>2405</v>
      </c>
    </row>
    <row r="49" spans="2:3" s="121" customFormat="1" ht="18.75" thickBot="1" x14ac:dyDescent="0.3">
      <c r="B49" s="132"/>
      <c r="C49" s="147" t="s">
        <v>2405</v>
      </c>
    </row>
    <row r="50" spans="2:3" s="121" customFormat="1" ht="18.75" thickBot="1" x14ac:dyDescent="0.3">
      <c r="B50" s="132"/>
      <c r="C50" s="147" t="s">
        <v>2405</v>
      </c>
    </row>
    <row r="51" spans="2:3" s="121" customFormat="1" ht="18.75" thickBot="1" x14ac:dyDescent="0.3">
      <c r="B51" s="132"/>
      <c r="C51" s="147" t="s">
        <v>2405</v>
      </c>
    </row>
    <row r="52" spans="2:3" s="121" customFormat="1" ht="18.75" thickBot="1" x14ac:dyDescent="0.3">
      <c r="B52" s="132"/>
      <c r="C52" s="147" t="s">
        <v>2405</v>
      </c>
    </row>
    <row r="53" spans="2:3" s="121" customFormat="1" ht="18.75" thickBot="1" x14ac:dyDescent="0.3">
      <c r="B53" s="132"/>
      <c r="C53" s="147" t="s">
        <v>2405</v>
      </c>
    </row>
    <row r="54" spans="2:3" s="121" customFormat="1" ht="18.75" thickBot="1" x14ac:dyDescent="0.3">
      <c r="B54" s="132"/>
      <c r="C54" s="147" t="s">
        <v>2405</v>
      </c>
    </row>
    <row r="55" spans="2:3" s="121" customFormat="1" ht="18.75" thickBot="1" x14ac:dyDescent="0.3">
      <c r="B55" s="132"/>
      <c r="C55" s="147" t="s">
        <v>2405</v>
      </c>
    </row>
    <row r="56" spans="2:3" s="121" customFormat="1" ht="18.75" thickBot="1" x14ac:dyDescent="0.3">
      <c r="B56" s="132"/>
      <c r="C56" s="147" t="s">
        <v>2405</v>
      </c>
    </row>
    <row r="57" spans="2:3" s="121" customFormat="1" ht="18.75" thickBot="1" x14ac:dyDescent="0.3">
      <c r="B57" s="128"/>
      <c r="C57" s="147" t="s">
        <v>2405</v>
      </c>
    </row>
    <row r="58" spans="2:3" s="121" customFormat="1" ht="18.75" thickBot="1" x14ac:dyDescent="0.3">
      <c r="B58" s="128"/>
      <c r="C58" s="147" t="s">
        <v>2405</v>
      </c>
    </row>
    <row r="59" spans="2:3" s="121" customFormat="1" ht="18.75" thickBot="1" x14ac:dyDescent="0.3">
      <c r="B59" s="128"/>
      <c r="C59" s="147" t="s">
        <v>2405</v>
      </c>
    </row>
    <row r="60" spans="2:3" s="121" customFormat="1" ht="18.75" thickBot="1" x14ac:dyDescent="0.3">
      <c r="B60" s="128"/>
      <c r="C60" s="147" t="s">
        <v>2405</v>
      </c>
    </row>
    <row r="61" spans="2:3" s="121" customFormat="1" ht="18.75" thickBot="1" x14ac:dyDescent="0.3">
      <c r="B61" s="132"/>
      <c r="C61" s="147" t="s">
        <v>2405</v>
      </c>
    </row>
    <row r="62" spans="2:3" s="121" customFormat="1" ht="18.75" thickBot="1" x14ac:dyDescent="0.3">
      <c r="B62" s="132"/>
      <c r="C62" s="147" t="s">
        <v>2405</v>
      </c>
    </row>
    <row r="63" spans="2:3" s="121" customFormat="1" ht="18.75" thickBot="1" x14ac:dyDescent="0.3">
      <c r="B63" s="132"/>
      <c r="C63" s="147" t="s">
        <v>2405</v>
      </c>
    </row>
    <row r="64" spans="2:3" s="121" customFormat="1" ht="18.75" thickBot="1" x14ac:dyDescent="0.3">
      <c r="B64" s="132"/>
      <c r="C64" s="147" t="s">
        <v>2405</v>
      </c>
    </row>
    <row r="65" spans="2:3" s="121" customFormat="1" ht="18.75" thickBot="1" x14ac:dyDescent="0.3">
      <c r="B65" s="132"/>
      <c r="C65" s="147" t="s">
        <v>2405</v>
      </c>
    </row>
    <row r="66" spans="2:3" s="121" customFormat="1" ht="18.75" thickBot="1" x14ac:dyDescent="0.3">
      <c r="B66" s="132"/>
      <c r="C66" s="147" t="s">
        <v>2405</v>
      </c>
    </row>
    <row r="67" spans="2:3" s="121" customFormat="1" ht="18" x14ac:dyDescent="0.25">
      <c r="B67" s="132"/>
      <c r="C67" s="147" t="s">
        <v>2405</v>
      </c>
    </row>
  </sheetData>
  <conditionalFormatting sqref="B61:B67">
    <cfRule type="duplicateValues" dxfId="159" priority="149"/>
  </conditionalFormatting>
  <conditionalFormatting sqref="B61:B67">
    <cfRule type="duplicateValues" dxfId="158" priority="148"/>
  </conditionalFormatting>
  <conditionalFormatting sqref="B57:B60">
    <cfRule type="duplicateValues" dxfId="157" priority="146"/>
  </conditionalFormatting>
  <conditionalFormatting sqref="B57:B60">
    <cfRule type="duplicateValues" dxfId="156" priority="147"/>
  </conditionalFormatting>
  <conditionalFormatting sqref="B40:B56">
    <cfRule type="duplicateValues" dxfId="155" priority="145"/>
  </conditionalFormatting>
  <conditionalFormatting sqref="B39">
    <cfRule type="duplicateValues" dxfId="154" priority="144"/>
  </conditionalFormatting>
  <conditionalFormatting sqref="B20:B38">
    <cfRule type="duplicateValues" dxfId="153" priority="138"/>
  </conditionalFormatting>
  <conditionalFormatting sqref="B20:B38">
    <cfRule type="duplicateValues" dxfId="152" priority="139"/>
    <cfRule type="duplicateValues" dxfId="151" priority="140"/>
  </conditionalFormatting>
  <conditionalFormatting sqref="B20:B38">
    <cfRule type="duplicateValues" dxfId="150" priority="141"/>
  </conditionalFormatting>
  <conditionalFormatting sqref="B20:B38">
    <cfRule type="duplicateValues" dxfId="149" priority="137"/>
  </conditionalFormatting>
  <conditionalFormatting sqref="B20:B38">
    <cfRule type="duplicateValues" dxfId="148" priority="142"/>
  </conditionalFormatting>
  <conditionalFormatting sqref="B20:B38">
    <cfRule type="duplicateValues" dxfId="147" priority="143"/>
  </conditionalFormatting>
  <conditionalFormatting sqref="B17:B19">
    <cfRule type="duplicateValues" dxfId="146" priority="131"/>
  </conditionalFormatting>
  <conditionalFormatting sqref="B17:B19">
    <cfRule type="duplicateValues" dxfId="145" priority="132"/>
    <cfRule type="duplicateValues" dxfId="144" priority="133"/>
  </conditionalFormatting>
  <conditionalFormatting sqref="B17:B19">
    <cfRule type="duplicateValues" dxfId="143" priority="134"/>
  </conditionalFormatting>
  <conditionalFormatting sqref="B17:B19">
    <cfRule type="duplicateValues" dxfId="142" priority="130"/>
  </conditionalFormatting>
  <conditionalFormatting sqref="B17:B19">
    <cfRule type="duplicateValues" dxfId="141" priority="135"/>
  </conditionalFormatting>
  <conditionalFormatting sqref="B17:B19">
    <cfRule type="duplicateValues" dxfId="140" priority="136"/>
  </conditionalFormatting>
  <conditionalFormatting sqref="B16">
    <cfRule type="duplicateValues" dxfId="139" priority="128"/>
  </conditionalFormatting>
  <conditionalFormatting sqref="B16">
    <cfRule type="duplicateValues" dxfId="138" priority="129"/>
  </conditionalFormatting>
  <conditionalFormatting sqref="B13:B15">
    <cfRule type="duplicateValues" dxfId="137" priority="56"/>
    <cfRule type="duplicateValues" dxfId="136" priority="57"/>
  </conditionalFormatting>
  <conditionalFormatting sqref="B15">
    <cfRule type="duplicateValues" dxfId="135" priority="53"/>
    <cfRule type="duplicateValues" dxfId="134" priority="54"/>
    <cfRule type="duplicateValues" dxfId="133" priority="55"/>
  </conditionalFormatting>
  <conditionalFormatting sqref="B15">
    <cfRule type="duplicateValues" dxfId="132" priority="52"/>
  </conditionalFormatting>
  <conditionalFormatting sqref="B15">
    <cfRule type="duplicateValues" dxfId="131" priority="51"/>
  </conditionalFormatting>
  <conditionalFormatting sqref="B15">
    <cfRule type="duplicateValues" dxfId="130" priority="48"/>
    <cfRule type="duplicateValues" dxfId="129" priority="49"/>
    <cfRule type="duplicateValues" dxfId="128" priority="50"/>
  </conditionalFormatting>
  <conditionalFormatting sqref="B13:B15">
    <cfRule type="duplicateValues" dxfId="127" priority="47"/>
  </conditionalFormatting>
  <conditionalFormatting sqref="B13:B15">
    <cfRule type="duplicateValues" dxfId="126" priority="44"/>
    <cfRule type="duplicateValues" dxfId="125" priority="45"/>
    <cfRule type="duplicateValues" dxfId="124" priority="46"/>
  </conditionalFormatting>
  <conditionalFormatting sqref="B13:B15">
    <cfRule type="duplicateValues" dxfId="123" priority="43"/>
  </conditionalFormatting>
  <conditionalFormatting sqref="B13:B15">
    <cfRule type="duplicateValues" dxfId="122" priority="40"/>
    <cfRule type="duplicateValues" dxfId="121" priority="41"/>
    <cfRule type="duplicateValues" dxfId="120" priority="42"/>
  </conditionalFormatting>
  <conditionalFormatting sqref="B13:B15">
    <cfRule type="duplicateValues" dxfId="119" priority="39"/>
  </conditionalFormatting>
  <conditionalFormatting sqref="B1:B12">
    <cfRule type="duplicateValues" dxfId="118" priority="5"/>
    <cfRule type="duplicateValues" dxfId="117" priority="6"/>
  </conditionalFormatting>
  <conditionalFormatting sqref="B1:B12">
    <cfRule type="duplicateValues" dxfId="116" priority="2"/>
    <cfRule type="duplicateValues" dxfId="115" priority="3"/>
    <cfRule type="duplicateValues" dxfId="114" priority="4"/>
  </conditionalFormatting>
  <conditionalFormatting sqref="B1:B12">
    <cfRule type="duplicateValues" dxfId="1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9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2" priority="20"/>
  </conditionalFormatting>
  <conditionalFormatting sqref="A830">
    <cfRule type="duplicateValues" dxfId="111" priority="19"/>
  </conditionalFormatting>
  <conditionalFormatting sqref="A831">
    <cfRule type="duplicateValues" dxfId="110" priority="18"/>
  </conditionalFormatting>
  <conditionalFormatting sqref="A832">
    <cfRule type="duplicateValues" dxfId="109" priority="17"/>
  </conditionalFormatting>
  <conditionalFormatting sqref="A833">
    <cfRule type="duplicateValues" dxfId="108" priority="16"/>
  </conditionalFormatting>
  <conditionalFormatting sqref="A844:A1048576 A1:A833">
    <cfRule type="duplicateValues" dxfId="107" priority="15"/>
  </conditionalFormatting>
  <conditionalFormatting sqref="A834:A840">
    <cfRule type="duplicateValues" dxfId="106" priority="14"/>
  </conditionalFormatting>
  <conditionalFormatting sqref="A834:A840">
    <cfRule type="duplicateValues" dxfId="105" priority="13"/>
  </conditionalFormatting>
  <conditionalFormatting sqref="A844:A1048576 A1:A840">
    <cfRule type="duplicateValues" dxfId="104" priority="12"/>
  </conditionalFormatting>
  <conditionalFormatting sqref="A841">
    <cfRule type="duplicateValues" dxfId="103" priority="11"/>
  </conditionalFormatting>
  <conditionalFormatting sqref="A841">
    <cfRule type="duplicateValues" dxfId="102" priority="10"/>
  </conditionalFormatting>
  <conditionalFormatting sqref="A841">
    <cfRule type="duplicateValues" dxfId="101" priority="9"/>
  </conditionalFormatting>
  <conditionalFormatting sqref="A842">
    <cfRule type="duplicateValues" dxfId="100" priority="8"/>
  </conditionalFormatting>
  <conditionalFormatting sqref="A842">
    <cfRule type="duplicateValues" dxfId="99" priority="7"/>
  </conditionalFormatting>
  <conditionalFormatting sqref="A842">
    <cfRule type="duplicateValues" dxfId="98" priority="6"/>
  </conditionalFormatting>
  <conditionalFormatting sqref="A1:A842 A844:A1048576">
    <cfRule type="duplicateValues" dxfId="97" priority="5"/>
  </conditionalFormatting>
  <conditionalFormatting sqref="A843">
    <cfRule type="duplicateValues" dxfId="96" priority="4"/>
  </conditionalFormatting>
  <conditionalFormatting sqref="A843">
    <cfRule type="duplicateValues" dxfId="95" priority="3"/>
  </conditionalFormatting>
  <conditionalFormatting sqref="A843">
    <cfRule type="duplicateValues" dxfId="94" priority="2"/>
  </conditionalFormatting>
  <conditionalFormatting sqref="A843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2021-09-06T09:03:20Z</dcterms:modified>
</cp:coreProperties>
</file>