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06\"/>
    </mc:Choice>
  </mc:AlternateContent>
  <bookViews>
    <workbookView xWindow="0" yWindow="0" windowWidth="2049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REPORTE!$A$4:$Q$171</definedName>
    <definedName name="_xlnm._FilterDatabase" localSheetId="8" hidden="1">'Sin Efectivo'!$A$73:$E$78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4" i="16" l="1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B55" i="16"/>
  <c r="B91" i="16"/>
  <c r="B79" i="16"/>
  <c r="A39" i="16"/>
  <c r="A38" i="16"/>
  <c r="A37" i="16"/>
  <c r="A36" i="16"/>
  <c r="A35" i="16"/>
  <c r="A34" i="16"/>
  <c r="A33" i="16"/>
  <c r="B115" i="16"/>
  <c r="B103" i="16"/>
  <c r="A106" i="16" s="1"/>
  <c r="C114" i="16"/>
  <c r="A114" i="16"/>
  <c r="C113" i="16"/>
  <c r="A113" i="16"/>
  <c r="C112" i="16"/>
  <c r="A112" i="16"/>
  <c r="C111" i="16"/>
  <c r="A111" i="16"/>
  <c r="C110" i="16"/>
  <c r="A110" i="16"/>
  <c r="C63" i="16"/>
  <c r="A6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2" i="16"/>
  <c r="A62" i="16"/>
  <c r="C61" i="16"/>
  <c r="A61" i="16"/>
  <c r="C60" i="16"/>
  <c r="A60" i="16"/>
  <c r="C59" i="16"/>
  <c r="A59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7" i="1" l="1"/>
  <c r="G7" i="1"/>
  <c r="H7" i="1"/>
  <c r="I7" i="1"/>
  <c r="J7" i="1"/>
  <c r="K7" i="1"/>
  <c r="F8" i="1"/>
  <c r="G8" i="1"/>
  <c r="H8" i="1"/>
  <c r="I8" i="1"/>
  <c r="J8" i="1"/>
  <c r="K8" i="1"/>
  <c r="F11" i="1"/>
  <c r="G11" i="1"/>
  <c r="H11" i="1"/>
  <c r="I11" i="1"/>
  <c r="J11" i="1"/>
  <c r="K11" i="1"/>
  <c r="F43" i="1"/>
  <c r="G43" i="1"/>
  <c r="H43" i="1"/>
  <c r="I43" i="1"/>
  <c r="J43" i="1"/>
  <c r="K43" i="1"/>
  <c r="F49" i="1"/>
  <c r="G49" i="1"/>
  <c r="H49" i="1"/>
  <c r="I49" i="1"/>
  <c r="J49" i="1"/>
  <c r="K49" i="1"/>
  <c r="F48" i="1"/>
  <c r="G48" i="1"/>
  <c r="H48" i="1"/>
  <c r="I48" i="1"/>
  <c r="J48" i="1"/>
  <c r="K48" i="1"/>
  <c r="F53" i="1"/>
  <c r="G53" i="1"/>
  <c r="H53" i="1"/>
  <c r="I53" i="1"/>
  <c r="J53" i="1"/>
  <c r="K53" i="1"/>
  <c r="F77" i="1"/>
  <c r="G77" i="1"/>
  <c r="H77" i="1"/>
  <c r="I77" i="1"/>
  <c r="J77" i="1"/>
  <c r="K77" i="1"/>
  <c r="F151" i="1"/>
  <c r="G151" i="1"/>
  <c r="H151" i="1"/>
  <c r="I151" i="1"/>
  <c r="J151" i="1"/>
  <c r="K151" i="1"/>
  <c r="F149" i="1"/>
  <c r="G149" i="1"/>
  <c r="H149" i="1"/>
  <c r="I149" i="1"/>
  <c r="J149" i="1"/>
  <c r="K149" i="1"/>
  <c r="F51" i="1"/>
  <c r="G51" i="1"/>
  <c r="H51" i="1"/>
  <c r="I51" i="1"/>
  <c r="J51" i="1"/>
  <c r="K51" i="1"/>
  <c r="F163" i="1"/>
  <c r="G163" i="1"/>
  <c r="H163" i="1"/>
  <c r="I163" i="1"/>
  <c r="J163" i="1"/>
  <c r="K163" i="1"/>
  <c r="F38" i="1"/>
  <c r="G38" i="1"/>
  <c r="H38" i="1"/>
  <c r="I38" i="1"/>
  <c r="J38" i="1"/>
  <c r="K38" i="1"/>
  <c r="F94" i="1"/>
  <c r="G94" i="1"/>
  <c r="H94" i="1"/>
  <c r="I94" i="1"/>
  <c r="J94" i="1"/>
  <c r="K94" i="1"/>
  <c r="F162" i="1"/>
  <c r="G162" i="1"/>
  <c r="H162" i="1"/>
  <c r="I162" i="1"/>
  <c r="J162" i="1"/>
  <c r="K162" i="1"/>
  <c r="F124" i="1"/>
  <c r="G124" i="1"/>
  <c r="H124" i="1"/>
  <c r="I124" i="1"/>
  <c r="J124" i="1"/>
  <c r="K124" i="1"/>
  <c r="F92" i="1"/>
  <c r="G92" i="1"/>
  <c r="H92" i="1"/>
  <c r="I92" i="1"/>
  <c r="J92" i="1"/>
  <c r="K92" i="1"/>
  <c r="F89" i="1"/>
  <c r="G89" i="1"/>
  <c r="H89" i="1"/>
  <c r="I89" i="1"/>
  <c r="J89" i="1"/>
  <c r="K89" i="1"/>
  <c r="F10" i="1"/>
  <c r="G10" i="1"/>
  <c r="H10" i="1"/>
  <c r="I10" i="1"/>
  <c r="J10" i="1"/>
  <c r="K10" i="1"/>
  <c r="F152" i="1"/>
  <c r="G152" i="1"/>
  <c r="H152" i="1"/>
  <c r="I152" i="1"/>
  <c r="J152" i="1"/>
  <c r="K152" i="1"/>
  <c r="F147" i="1"/>
  <c r="G147" i="1"/>
  <c r="H147" i="1"/>
  <c r="I147" i="1"/>
  <c r="J147" i="1"/>
  <c r="K147" i="1"/>
  <c r="F52" i="1"/>
  <c r="G52" i="1"/>
  <c r="H52" i="1"/>
  <c r="I52" i="1"/>
  <c r="J52" i="1"/>
  <c r="K52" i="1"/>
  <c r="F150" i="1"/>
  <c r="G150" i="1"/>
  <c r="H150" i="1"/>
  <c r="I150" i="1"/>
  <c r="J150" i="1"/>
  <c r="K150" i="1"/>
  <c r="F50" i="1"/>
  <c r="G50" i="1"/>
  <c r="H50" i="1"/>
  <c r="I50" i="1"/>
  <c r="J50" i="1"/>
  <c r="K50" i="1"/>
  <c r="F9" i="1"/>
  <c r="G9" i="1"/>
  <c r="H9" i="1"/>
  <c r="I9" i="1"/>
  <c r="J9" i="1"/>
  <c r="K9" i="1"/>
  <c r="F114" i="1"/>
  <c r="G114" i="1"/>
  <c r="H114" i="1"/>
  <c r="I114" i="1"/>
  <c r="J114" i="1"/>
  <c r="K114" i="1"/>
  <c r="F165" i="1"/>
  <c r="G165" i="1"/>
  <c r="H165" i="1"/>
  <c r="I165" i="1"/>
  <c r="J165" i="1"/>
  <c r="K165" i="1"/>
  <c r="F117" i="1"/>
  <c r="G117" i="1"/>
  <c r="H117" i="1"/>
  <c r="I117" i="1"/>
  <c r="J117" i="1"/>
  <c r="K117" i="1"/>
  <c r="F123" i="1"/>
  <c r="G123" i="1"/>
  <c r="H123" i="1"/>
  <c r="I123" i="1"/>
  <c r="J123" i="1"/>
  <c r="K123" i="1"/>
  <c r="F126" i="1"/>
  <c r="G126" i="1"/>
  <c r="H126" i="1"/>
  <c r="I126" i="1"/>
  <c r="J126" i="1"/>
  <c r="K126" i="1"/>
  <c r="F166" i="1"/>
  <c r="G166" i="1"/>
  <c r="H166" i="1"/>
  <c r="I166" i="1"/>
  <c r="J166" i="1"/>
  <c r="K166" i="1"/>
  <c r="F109" i="1"/>
  <c r="G109" i="1"/>
  <c r="H109" i="1"/>
  <c r="I109" i="1"/>
  <c r="J109" i="1"/>
  <c r="K109" i="1"/>
  <c r="F146" i="1"/>
  <c r="G146" i="1"/>
  <c r="H146" i="1"/>
  <c r="I146" i="1"/>
  <c r="J146" i="1"/>
  <c r="K146" i="1"/>
  <c r="F159" i="1"/>
  <c r="G159" i="1"/>
  <c r="H159" i="1"/>
  <c r="I159" i="1"/>
  <c r="J159" i="1"/>
  <c r="K159" i="1"/>
  <c r="F82" i="1"/>
  <c r="G82" i="1"/>
  <c r="H82" i="1"/>
  <c r="I82" i="1"/>
  <c r="J82" i="1"/>
  <c r="K82" i="1"/>
  <c r="F78" i="1"/>
  <c r="G78" i="1"/>
  <c r="H78" i="1"/>
  <c r="I78" i="1"/>
  <c r="J78" i="1"/>
  <c r="K78" i="1"/>
  <c r="A7" i="1"/>
  <c r="A8" i="1"/>
  <c r="A11" i="1"/>
  <c r="A43" i="1"/>
  <c r="A49" i="1"/>
  <c r="A48" i="1"/>
  <c r="A53" i="1"/>
  <c r="A77" i="1"/>
  <c r="A151" i="1"/>
  <c r="A149" i="1"/>
  <c r="A51" i="1"/>
  <c r="A163" i="1"/>
  <c r="A38" i="1"/>
  <c r="A94" i="1"/>
  <c r="A162" i="1"/>
  <c r="A124" i="1"/>
  <c r="A92" i="1"/>
  <c r="A89" i="1"/>
  <c r="A10" i="1"/>
  <c r="A152" i="1"/>
  <c r="A147" i="1"/>
  <c r="A52" i="1"/>
  <c r="A150" i="1"/>
  <c r="A50" i="1"/>
  <c r="A9" i="1"/>
  <c r="A114" i="1"/>
  <c r="A165" i="1"/>
  <c r="A117" i="1"/>
  <c r="A123" i="1"/>
  <c r="A126" i="1"/>
  <c r="A166" i="1"/>
  <c r="A109" i="1"/>
  <c r="A146" i="1"/>
  <c r="A159" i="1"/>
  <c r="A82" i="1"/>
  <c r="A78" i="1"/>
  <c r="A85" i="1" l="1"/>
  <c r="A5" i="1"/>
  <c r="A6" i="1"/>
  <c r="A46" i="1"/>
  <c r="A76" i="1"/>
  <c r="A154" i="1"/>
  <c r="A27" i="1"/>
  <c r="A93" i="1"/>
  <c r="A47" i="1"/>
  <c r="A61" i="1"/>
  <c r="A24" i="1"/>
  <c r="A13" i="1"/>
  <c r="A67" i="1"/>
  <c r="A86" i="1"/>
  <c r="A164" i="1"/>
  <c r="A157" i="1"/>
  <c r="A12" i="1"/>
  <c r="A35" i="1"/>
  <c r="A71" i="1"/>
  <c r="A130" i="1"/>
  <c r="A80" i="1"/>
  <c r="A45" i="1"/>
  <c r="A44" i="1"/>
  <c r="F85" i="1"/>
  <c r="G85" i="1"/>
  <c r="H85" i="1"/>
  <c r="I85" i="1"/>
  <c r="J85" i="1"/>
  <c r="K85" i="1"/>
  <c r="F5" i="1"/>
  <c r="G5" i="1"/>
  <c r="H5" i="1"/>
  <c r="I5" i="1"/>
  <c r="J5" i="1"/>
  <c r="K5" i="1"/>
  <c r="F6" i="1"/>
  <c r="G6" i="1"/>
  <c r="H6" i="1"/>
  <c r="I6" i="1"/>
  <c r="J6" i="1"/>
  <c r="K6" i="1"/>
  <c r="F46" i="1"/>
  <c r="G46" i="1"/>
  <c r="H46" i="1"/>
  <c r="I46" i="1"/>
  <c r="J46" i="1"/>
  <c r="K46" i="1"/>
  <c r="F76" i="1"/>
  <c r="G76" i="1"/>
  <c r="H76" i="1"/>
  <c r="I76" i="1"/>
  <c r="J76" i="1"/>
  <c r="K76" i="1"/>
  <c r="F154" i="1"/>
  <c r="G154" i="1"/>
  <c r="H154" i="1"/>
  <c r="I154" i="1"/>
  <c r="J154" i="1"/>
  <c r="K154" i="1"/>
  <c r="F27" i="1"/>
  <c r="G27" i="1"/>
  <c r="H27" i="1"/>
  <c r="I27" i="1"/>
  <c r="J27" i="1"/>
  <c r="K27" i="1"/>
  <c r="F93" i="1"/>
  <c r="G93" i="1"/>
  <c r="H93" i="1"/>
  <c r="I93" i="1"/>
  <c r="J93" i="1"/>
  <c r="K93" i="1"/>
  <c r="F47" i="1"/>
  <c r="G47" i="1"/>
  <c r="H47" i="1"/>
  <c r="I47" i="1"/>
  <c r="J47" i="1"/>
  <c r="K47" i="1"/>
  <c r="F61" i="1"/>
  <c r="G61" i="1"/>
  <c r="H61" i="1"/>
  <c r="I61" i="1"/>
  <c r="J61" i="1"/>
  <c r="K61" i="1"/>
  <c r="F24" i="1"/>
  <c r="G24" i="1"/>
  <c r="H24" i="1"/>
  <c r="I24" i="1"/>
  <c r="J24" i="1"/>
  <c r="K24" i="1"/>
  <c r="F13" i="1"/>
  <c r="G13" i="1"/>
  <c r="H13" i="1"/>
  <c r="I13" i="1"/>
  <c r="J13" i="1"/>
  <c r="K13" i="1"/>
  <c r="F67" i="1"/>
  <c r="G67" i="1"/>
  <c r="H67" i="1"/>
  <c r="I67" i="1"/>
  <c r="J67" i="1"/>
  <c r="K67" i="1"/>
  <c r="F86" i="1"/>
  <c r="G86" i="1"/>
  <c r="H86" i="1"/>
  <c r="I86" i="1"/>
  <c r="J86" i="1"/>
  <c r="K86" i="1"/>
  <c r="F164" i="1"/>
  <c r="G164" i="1"/>
  <c r="H164" i="1"/>
  <c r="I164" i="1"/>
  <c r="J164" i="1"/>
  <c r="K164" i="1"/>
  <c r="F157" i="1"/>
  <c r="G157" i="1"/>
  <c r="H157" i="1"/>
  <c r="I157" i="1"/>
  <c r="J157" i="1"/>
  <c r="K157" i="1"/>
  <c r="F12" i="1"/>
  <c r="G12" i="1"/>
  <c r="H12" i="1"/>
  <c r="I12" i="1"/>
  <c r="J12" i="1"/>
  <c r="K12" i="1"/>
  <c r="F35" i="1"/>
  <c r="G35" i="1"/>
  <c r="H35" i="1"/>
  <c r="I35" i="1"/>
  <c r="J35" i="1"/>
  <c r="K35" i="1"/>
  <c r="F71" i="1"/>
  <c r="G71" i="1"/>
  <c r="H71" i="1"/>
  <c r="I71" i="1"/>
  <c r="J71" i="1"/>
  <c r="K71" i="1"/>
  <c r="F130" i="1"/>
  <c r="G130" i="1"/>
  <c r="H130" i="1"/>
  <c r="I130" i="1"/>
  <c r="J130" i="1"/>
  <c r="K130" i="1"/>
  <c r="F80" i="1"/>
  <c r="G80" i="1"/>
  <c r="H80" i="1"/>
  <c r="I80" i="1"/>
  <c r="J80" i="1"/>
  <c r="K80" i="1"/>
  <c r="F45" i="1"/>
  <c r="G45" i="1"/>
  <c r="H45" i="1"/>
  <c r="I45" i="1"/>
  <c r="J45" i="1"/>
  <c r="K45" i="1"/>
  <c r="F44" i="1"/>
  <c r="G44" i="1"/>
  <c r="H44" i="1"/>
  <c r="I44" i="1"/>
  <c r="J44" i="1"/>
  <c r="K44" i="1"/>
  <c r="H145" i="1" l="1"/>
  <c r="I145" i="1"/>
  <c r="J145" i="1"/>
  <c r="K145" i="1"/>
  <c r="F145" i="1"/>
  <c r="A145" i="1"/>
  <c r="G132" i="1"/>
  <c r="G156" i="1"/>
  <c r="G160" i="1"/>
  <c r="G138" i="1"/>
  <c r="G135" i="1"/>
  <c r="G32" i="1"/>
  <c r="G131" i="1"/>
  <c r="G100" i="1"/>
  <c r="G122" i="1"/>
  <c r="G112" i="1"/>
  <c r="G108" i="1"/>
  <c r="G133" i="1"/>
  <c r="G105" i="1"/>
  <c r="G158" i="1"/>
  <c r="G19" i="1"/>
  <c r="G20" i="1"/>
  <c r="G115" i="1"/>
  <c r="G31" i="1"/>
  <c r="G161" i="1"/>
  <c r="G54" i="1"/>
  <c r="G17" i="1"/>
  <c r="G143" i="1"/>
  <c r="G84" i="1"/>
  <c r="G15" i="1"/>
  <c r="G125" i="1"/>
  <c r="G16" i="1"/>
  <c r="G171" i="1"/>
  <c r="G155" i="1"/>
  <c r="G144" i="1"/>
  <c r="G140" i="1"/>
  <c r="G33" i="1"/>
  <c r="G107" i="1"/>
  <c r="G87" i="1"/>
  <c r="G81" i="1"/>
  <c r="G22" i="1"/>
  <c r="G136" i="1"/>
  <c r="G30" i="1"/>
  <c r="G29" i="1"/>
  <c r="G134" i="1"/>
  <c r="G83" i="1"/>
  <c r="G99" i="1"/>
  <c r="G40" i="1"/>
  <c r="G139" i="1"/>
  <c r="G141" i="1"/>
  <c r="G59" i="1"/>
  <c r="G57" i="1"/>
  <c r="G64" i="1"/>
  <c r="G148" i="1"/>
  <c r="G62" i="1"/>
  <c r="G65" i="1"/>
  <c r="G68" i="1"/>
  <c r="G95" i="1"/>
  <c r="G73" i="1"/>
  <c r="G23" i="1"/>
  <c r="G26" i="1"/>
  <c r="G37" i="1"/>
  <c r="G70" i="1"/>
  <c r="G153" i="1"/>
  <c r="G55" i="1"/>
  <c r="G58" i="1"/>
  <c r="G60" i="1"/>
  <c r="G56" i="1"/>
  <c r="G63" i="1"/>
  <c r="G170" i="1"/>
  <c r="G98" i="1"/>
  <c r="G167" i="1"/>
  <c r="G21" i="1"/>
  <c r="G18" i="1"/>
  <c r="G66" i="1"/>
  <c r="G25" i="1"/>
  <c r="G88" i="1"/>
  <c r="G137" i="1"/>
  <c r="G28" i="1"/>
  <c r="G142" i="1"/>
  <c r="G102" i="1"/>
  <c r="G36" i="1"/>
  <c r="G97" i="1"/>
  <c r="G14" i="1"/>
  <c r="G120" i="1"/>
  <c r="G101" i="1"/>
  <c r="G116" i="1"/>
  <c r="G113" i="1"/>
  <c r="G118" i="1"/>
  <c r="G121" i="1"/>
  <c r="G72" i="1"/>
  <c r="G119" i="1"/>
  <c r="G74" i="1"/>
  <c r="G34" i="1"/>
  <c r="G75" i="1"/>
  <c r="G169" i="1"/>
  <c r="G39" i="1"/>
  <c r="G41" i="1"/>
  <c r="G127" i="1"/>
  <c r="G42" i="1"/>
  <c r="G111" i="1"/>
  <c r="G79" i="1"/>
  <c r="G90" i="1"/>
  <c r="G106" i="1"/>
  <c r="G91" i="1"/>
  <c r="G104" i="1"/>
  <c r="G96" i="1"/>
  <c r="G69" i="1"/>
  <c r="G103" i="1"/>
  <c r="G168" i="1"/>
  <c r="G128" i="1"/>
  <c r="G129" i="1"/>
  <c r="G145" i="1"/>
  <c r="A128" i="1" l="1"/>
  <c r="A168" i="1"/>
  <c r="A103" i="1"/>
  <c r="F128" i="1"/>
  <c r="H128" i="1"/>
  <c r="I128" i="1"/>
  <c r="J128" i="1"/>
  <c r="K128" i="1"/>
  <c r="F168" i="1"/>
  <c r="H168" i="1"/>
  <c r="I168" i="1"/>
  <c r="J168" i="1"/>
  <c r="K168" i="1"/>
  <c r="F103" i="1"/>
  <c r="H103" i="1"/>
  <c r="I103" i="1"/>
  <c r="J103" i="1"/>
  <c r="K103" i="1"/>
  <c r="A69" i="1"/>
  <c r="F69" i="1"/>
  <c r="H69" i="1"/>
  <c r="I69" i="1"/>
  <c r="J69" i="1"/>
  <c r="K69" i="1"/>
  <c r="A96" i="1" l="1"/>
  <c r="A104" i="1"/>
  <c r="A91" i="1"/>
  <c r="A106" i="1"/>
  <c r="F96" i="1"/>
  <c r="H96" i="1"/>
  <c r="I96" i="1"/>
  <c r="J96" i="1"/>
  <c r="K96" i="1"/>
  <c r="F104" i="1"/>
  <c r="H104" i="1"/>
  <c r="I104" i="1"/>
  <c r="J104" i="1"/>
  <c r="K104" i="1"/>
  <c r="F91" i="1"/>
  <c r="H91" i="1"/>
  <c r="I91" i="1"/>
  <c r="J91" i="1"/>
  <c r="K91" i="1"/>
  <c r="F106" i="1"/>
  <c r="H106" i="1"/>
  <c r="I106" i="1"/>
  <c r="J106" i="1"/>
  <c r="K106" i="1"/>
  <c r="A90" i="1"/>
  <c r="F90" i="1"/>
  <c r="H90" i="1"/>
  <c r="I90" i="1"/>
  <c r="J90" i="1"/>
  <c r="K90" i="1"/>
  <c r="F79" i="1" l="1"/>
  <c r="H79" i="1"/>
  <c r="I79" i="1"/>
  <c r="J79" i="1"/>
  <c r="K79" i="1"/>
  <c r="F111" i="1"/>
  <c r="H111" i="1"/>
  <c r="I111" i="1"/>
  <c r="J111" i="1"/>
  <c r="K111" i="1"/>
  <c r="F42" i="1"/>
  <c r="H42" i="1"/>
  <c r="I42" i="1"/>
  <c r="J42" i="1"/>
  <c r="K42" i="1"/>
  <c r="F127" i="1"/>
  <c r="H127" i="1"/>
  <c r="I127" i="1"/>
  <c r="J127" i="1"/>
  <c r="K127" i="1"/>
  <c r="F41" i="1"/>
  <c r="H41" i="1"/>
  <c r="I41" i="1"/>
  <c r="J41" i="1"/>
  <c r="K41" i="1"/>
  <c r="F39" i="1"/>
  <c r="H39" i="1"/>
  <c r="I39" i="1"/>
  <c r="J39" i="1"/>
  <c r="K39" i="1"/>
  <c r="F169" i="1"/>
  <c r="H169" i="1"/>
  <c r="I169" i="1"/>
  <c r="J169" i="1"/>
  <c r="K169" i="1"/>
  <c r="F75" i="1"/>
  <c r="H75" i="1"/>
  <c r="I75" i="1"/>
  <c r="J75" i="1"/>
  <c r="K75" i="1"/>
  <c r="F34" i="1"/>
  <c r="H34" i="1"/>
  <c r="I34" i="1"/>
  <c r="J34" i="1"/>
  <c r="K34" i="1"/>
  <c r="F74" i="1"/>
  <c r="H74" i="1"/>
  <c r="I74" i="1"/>
  <c r="J74" i="1"/>
  <c r="K74" i="1"/>
  <c r="F119" i="1"/>
  <c r="H119" i="1"/>
  <c r="I119" i="1"/>
  <c r="J119" i="1"/>
  <c r="K119" i="1"/>
  <c r="F72" i="1"/>
  <c r="H72" i="1"/>
  <c r="I72" i="1"/>
  <c r="J72" i="1"/>
  <c r="K72" i="1"/>
  <c r="F121" i="1"/>
  <c r="H121" i="1"/>
  <c r="I121" i="1"/>
  <c r="J121" i="1"/>
  <c r="K121" i="1"/>
  <c r="F118" i="1"/>
  <c r="H118" i="1"/>
  <c r="I118" i="1"/>
  <c r="J118" i="1"/>
  <c r="K118" i="1"/>
  <c r="F113" i="1"/>
  <c r="H113" i="1"/>
  <c r="I113" i="1"/>
  <c r="J113" i="1"/>
  <c r="K113" i="1"/>
  <c r="F116" i="1"/>
  <c r="H116" i="1"/>
  <c r="I116" i="1"/>
  <c r="J116" i="1"/>
  <c r="K116" i="1"/>
  <c r="F101" i="1"/>
  <c r="H101" i="1"/>
  <c r="I101" i="1"/>
  <c r="J101" i="1"/>
  <c r="K101" i="1"/>
  <c r="F120" i="1"/>
  <c r="H120" i="1"/>
  <c r="I120" i="1"/>
  <c r="J120" i="1"/>
  <c r="K120" i="1"/>
  <c r="F14" i="1"/>
  <c r="H14" i="1"/>
  <c r="I14" i="1"/>
  <c r="J14" i="1"/>
  <c r="K14" i="1"/>
  <c r="F97" i="1"/>
  <c r="H97" i="1"/>
  <c r="I97" i="1"/>
  <c r="J97" i="1"/>
  <c r="K97" i="1"/>
  <c r="F36" i="1"/>
  <c r="H36" i="1"/>
  <c r="I36" i="1"/>
  <c r="J36" i="1"/>
  <c r="K36" i="1"/>
  <c r="F102" i="1"/>
  <c r="H102" i="1"/>
  <c r="I102" i="1"/>
  <c r="J102" i="1"/>
  <c r="K102" i="1"/>
  <c r="F142" i="1"/>
  <c r="H142" i="1"/>
  <c r="I142" i="1"/>
  <c r="J142" i="1"/>
  <c r="K142" i="1"/>
  <c r="F28" i="1"/>
  <c r="H28" i="1"/>
  <c r="I28" i="1"/>
  <c r="J28" i="1"/>
  <c r="K28" i="1"/>
  <c r="F137" i="1"/>
  <c r="H137" i="1"/>
  <c r="I137" i="1"/>
  <c r="J137" i="1"/>
  <c r="K137" i="1"/>
  <c r="A79" i="1"/>
  <c r="A111" i="1"/>
  <c r="A42" i="1"/>
  <c r="A127" i="1"/>
  <c r="A41" i="1"/>
  <c r="A39" i="1"/>
  <c r="A169" i="1"/>
  <c r="A75" i="1"/>
  <c r="A34" i="1"/>
  <c r="A74" i="1"/>
  <c r="A119" i="1"/>
  <c r="A72" i="1"/>
  <c r="A121" i="1"/>
  <c r="A118" i="1"/>
  <c r="A113" i="1"/>
  <c r="A116" i="1"/>
  <c r="A101" i="1"/>
  <c r="A120" i="1"/>
  <c r="A14" i="1"/>
  <c r="A97" i="1"/>
  <c r="A36" i="1"/>
  <c r="A102" i="1"/>
  <c r="A142" i="1"/>
  <c r="A28" i="1"/>
  <c r="A137" i="1"/>
  <c r="F88" i="1" l="1"/>
  <c r="H88" i="1"/>
  <c r="I88" i="1"/>
  <c r="J88" i="1"/>
  <c r="K88" i="1"/>
  <c r="F25" i="1"/>
  <c r="H25" i="1"/>
  <c r="I25" i="1"/>
  <c r="J25" i="1"/>
  <c r="K25" i="1"/>
  <c r="F66" i="1"/>
  <c r="H66" i="1"/>
  <c r="I66" i="1"/>
  <c r="J66" i="1"/>
  <c r="K66" i="1"/>
  <c r="F21" i="1"/>
  <c r="H21" i="1"/>
  <c r="I21" i="1"/>
  <c r="J21" i="1"/>
  <c r="K21" i="1"/>
  <c r="F167" i="1"/>
  <c r="H167" i="1"/>
  <c r="I167" i="1"/>
  <c r="J167" i="1"/>
  <c r="K167" i="1"/>
  <c r="F98" i="1"/>
  <c r="H98" i="1"/>
  <c r="I98" i="1"/>
  <c r="J98" i="1"/>
  <c r="K98" i="1"/>
  <c r="F170" i="1"/>
  <c r="H170" i="1"/>
  <c r="I170" i="1"/>
  <c r="J170" i="1"/>
  <c r="K170" i="1"/>
  <c r="F63" i="1"/>
  <c r="H63" i="1"/>
  <c r="I63" i="1"/>
  <c r="J63" i="1"/>
  <c r="K63" i="1"/>
  <c r="F56" i="1"/>
  <c r="H56" i="1"/>
  <c r="I56" i="1"/>
  <c r="J56" i="1"/>
  <c r="K56" i="1"/>
  <c r="F60" i="1"/>
  <c r="H60" i="1"/>
  <c r="I60" i="1"/>
  <c r="J60" i="1"/>
  <c r="K60" i="1"/>
  <c r="F58" i="1"/>
  <c r="H58" i="1"/>
  <c r="I58" i="1"/>
  <c r="J58" i="1"/>
  <c r="K58" i="1"/>
  <c r="F55" i="1"/>
  <c r="H55" i="1"/>
  <c r="I55" i="1"/>
  <c r="J55" i="1"/>
  <c r="K55" i="1"/>
  <c r="F153" i="1"/>
  <c r="H153" i="1"/>
  <c r="I153" i="1"/>
  <c r="J153" i="1"/>
  <c r="K153" i="1"/>
  <c r="F70" i="1"/>
  <c r="H70" i="1"/>
  <c r="I70" i="1"/>
  <c r="J70" i="1"/>
  <c r="K70" i="1"/>
  <c r="F37" i="1"/>
  <c r="H37" i="1"/>
  <c r="I37" i="1"/>
  <c r="J37" i="1"/>
  <c r="K37" i="1"/>
  <c r="F26" i="1"/>
  <c r="H26" i="1"/>
  <c r="I26" i="1"/>
  <c r="J26" i="1"/>
  <c r="K26" i="1"/>
  <c r="F23" i="1"/>
  <c r="H23" i="1"/>
  <c r="I23" i="1"/>
  <c r="J23" i="1"/>
  <c r="K23" i="1"/>
  <c r="F73" i="1"/>
  <c r="H73" i="1"/>
  <c r="I73" i="1"/>
  <c r="J73" i="1"/>
  <c r="K73" i="1"/>
  <c r="F95" i="1"/>
  <c r="H95" i="1"/>
  <c r="I95" i="1"/>
  <c r="J95" i="1"/>
  <c r="K95" i="1"/>
  <c r="F68" i="1"/>
  <c r="H68" i="1"/>
  <c r="I68" i="1"/>
  <c r="J68" i="1"/>
  <c r="K68" i="1"/>
  <c r="F65" i="1"/>
  <c r="H65" i="1"/>
  <c r="I65" i="1"/>
  <c r="J65" i="1"/>
  <c r="K65" i="1"/>
  <c r="A88" i="1"/>
  <c r="A25" i="1"/>
  <c r="A66" i="1"/>
  <c r="A21" i="1"/>
  <c r="A167" i="1"/>
  <c r="A98" i="1"/>
  <c r="A170" i="1"/>
  <c r="A63" i="1"/>
  <c r="A56" i="1"/>
  <c r="A60" i="1"/>
  <c r="A58" i="1"/>
  <c r="A55" i="1"/>
  <c r="A153" i="1"/>
  <c r="A70" i="1"/>
  <c r="A37" i="1"/>
  <c r="A26" i="1"/>
  <c r="A23" i="1"/>
  <c r="A73" i="1"/>
  <c r="A95" i="1"/>
  <c r="A68" i="1"/>
  <c r="A65" i="1"/>
  <c r="I62" i="1" l="1"/>
  <c r="J62" i="1"/>
  <c r="K62" i="1"/>
  <c r="I148" i="1"/>
  <c r="J148" i="1"/>
  <c r="K148" i="1"/>
  <c r="I64" i="1"/>
  <c r="J64" i="1"/>
  <c r="K64" i="1"/>
  <c r="I57" i="1"/>
  <c r="J57" i="1"/>
  <c r="K57" i="1"/>
  <c r="I59" i="1"/>
  <c r="J59" i="1"/>
  <c r="K59" i="1"/>
  <c r="H62" i="1"/>
  <c r="H148" i="1"/>
  <c r="H64" i="1"/>
  <c r="H57" i="1"/>
  <c r="H59" i="1"/>
  <c r="F62" i="1"/>
  <c r="F148" i="1"/>
  <c r="F64" i="1"/>
  <c r="F57" i="1"/>
  <c r="F59" i="1"/>
  <c r="A62" i="1"/>
  <c r="A148" i="1"/>
  <c r="A64" i="1"/>
  <c r="A57" i="1"/>
  <c r="A59" i="1"/>
  <c r="F141" i="1" l="1"/>
  <c r="H141" i="1"/>
  <c r="I141" i="1"/>
  <c r="J141" i="1"/>
  <c r="K141" i="1"/>
  <c r="F139" i="1"/>
  <c r="H139" i="1"/>
  <c r="I139" i="1"/>
  <c r="J139" i="1"/>
  <c r="K139" i="1"/>
  <c r="F40" i="1"/>
  <c r="H40" i="1"/>
  <c r="I40" i="1"/>
  <c r="J40" i="1"/>
  <c r="K40" i="1"/>
  <c r="F99" i="1"/>
  <c r="H99" i="1"/>
  <c r="I99" i="1"/>
  <c r="J99" i="1"/>
  <c r="K99" i="1"/>
  <c r="A141" i="1"/>
  <c r="A139" i="1"/>
  <c r="A40" i="1"/>
  <c r="A99" i="1"/>
  <c r="A83" i="1" l="1"/>
  <c r="A134" i="1"/>
  <c r="A29" i="1"/>
  <c r="A30" i="1"/>
  <c r="A136" i="1"/>
  <c r="A22" i="1"/>
  <c r="A81" i="1"/>
  <c r="A87" i="1"/>
  <c r="F83" i="1"/>
  <c r="H83" i="1"/>
  <c r="I83" i="1"/>
  <c r="J83" i="1"/>
  <c r="K83" i="1"/>
  <c r="F134" i="1"/>
  <c r="H134" i="1"/>
  <c r="I134" i="1"/>
  <c r="J134" i="1"/>
  <c r="K134" i="1"/>
  <c r="F29" i="1"/>
  <c r="H29" i="1"/>
  <c r="I29" i="1"/>
  <c r="J29" i="1"/>
  <c r="K29" i="1"/>
  <c r="F30" i="1"/>
  <c r="H30" i="1"/>
  <c r="I30" i="1"/>
  <c r="J30" i="1"/>
  <c r="K30" i="1"/>
  <c r="F136" i="1"/>
  <c r="H136" i="1"/>
  <c r="I136" i="1"/>
  <c r="J136" i="1"/>
  <c r="K136" i="1"/>
  <c r="F22" i="1"/>
  <c r="H22" i="1"/>
  <c r="I22" i="1"/>
  <c r="J22" i="1"/>
  <c r="K22" i="1"/>
  <c r="F81" i="1"/>
  <c r="H81" i="1"/>
  <c r="I81" i="1"/>
  <c r="J81" i="1"/>
  <c r="K81" i="1"/>
  <c r="F87" i="1"/>
  <c r="H87" i="1"/>
  <c r="I87" i="1"/>
  <c r="J87" i="1"/>
  <c r="K87" i="1"/>
  <c r="A31" i="1"/>
  <c r="F31" i="1"/>
  <c r="H31" i="1"/>
  <c r="I31" i="1"/>
  <c r="J31" i="1"/>
  <c r="K31" i="1"/>
  <c r="A18" i="1" l="1"/>
  <c r="A107" i="1"/>
  <c r="A33" i="1"/>
  <c r="A140" i="1"/>
  <c r="A144" i="1"/>
  <c r="A155" i="1"/>
  <c r="F18" i="1"/>
  <c r="H18" i="1"/>
  <c r="I18" i="1"/>
  <c r="J18" i="1"/>
  <c r="K18" i="1"/>
  <c r="F107" i="1"/>
  <c r="H107" i="1"/>
  <c r="I107" i="1"/>
  <c r="J107" i="1"/>
  <c r="K107" i="1"/>
  <c r="F33" i="1"/>
  <c r="H33" i="1"/>
  <c r="I33" i="1"/>
  <c r="J33" i="1"/>
  <c r="K33" i="1"/>
  <c r="F140" i="1"/>
  <c r="H140" i="1"/>
  <c r="I140" i="1"/>
  <c r="J140" i="1"/>
  <c r="K140" i="1"/>
  <c r="F144" i="1"/>
  <c r="H144" i="1"/>
  <c r="I144" i="1"/>
  <c r="J144" i="1"/>
  <c r="K144" i="1"/>
  <c r="F155" i="1"/>
  <c r="H155" i="1"/>
  <c r="I155" i="1"/>
  <c r="J155" i="1"/>
  <c r="K155" i="1"/>
  <c r="E1" i="32"/>
  <c r="K171" i="1" l="1"/>
  <c r="K16" i="1"/>
  <c r="K125" i="1"/>
  <c r="K15" i="1"/>
  <c r="K84" i="1"/>
  <c r="K143" i="1"/>
  <c r="J171" i="1"/>
  <c r="J16" i="1"/>
  <c r="J125" i="1"/>
  <c r="J15" i="1"/>
  <c r="J84" i="1"/>
  <c r="J143" i="1"/>
  <c r="I171" i="1"/>
  <c r="I16" i="1"/>
  <c r="I125" i="1"/>
  <c r="I15" i="1"/>
  <c r="I84" i="1"/>
  <c r="I143" i="1"/>
  <c r="H171" i="1"/>
  <c r="H16" i="1"/>
  <c r="H125" i="1"/>
  <c r="H15" i="1"/>
  <c r="H84" i="1"/>
  <c r="H143" i="1"/>
  <c r="F171" i="1"/>
  <c r="F16" i="1"/>
  <c r="F125" i="1"/>
  <c r="F15" i="1"/>
  <c r="F84" i="1"/>
  <c r="F143" i="1"/>
  <c r="A171" i="1"/>
  <c r="A16" i="1"/>
  <c r="A125" i="1"/>
  <c r="A15" i="1"/>
  <c r="A84" i="1"/>
  <c r="A143" i="1"/>
  <c r="H1" i="16" l="1"/>
  <c r="A17" i="1"/>
  <c r="A54" i="1"/>
  <c r="A161" i="1"/>
  <c r="F17" i="1"/>
  <c r="F54" i="1"/>
  <c r="F161" i="1"/>
  <c r="J17" i="1"/>
  <c r="J54" i="1"/>
  <c r="J161" i="1"/>
  <c r="K17" i="1"/>
  <c r="K54" i="1"/>
  <c r="K161" i="1"/>
  <c r="I17" i="1"/>
  <c r="I54" i="1"/>
  <c r="I161" i="1"/>
  <c r="H17" i="1"/>
  <c r="H54" i="1"/>
  <c r="H161" i="1"/>
  <c r="F115" i="1" l="1"/>
  <c r="H115" i="1"/>
  <c r="I115" i="1"/>
  <c r="J115" i="1"/>
  <c r="K115" i="1"/>
  <c r="A115" i="1"/>
  <c r="A20" i="1" l="1"/>
  <c r="A129" i="1"/>
  <c r="F20" i="1"/>
  <c r="H20" i="1"/>
  <c r="I20" i="1"/>
  <c r="J20" i="1"/>
  <c r="K20" i="1"/>
  <c r="F129" i="1"/>
  <c r="H129" i="1"/>
  <c r="I129" i="1"/>
  <c r="J129" i="1"/>
  <c r="K129" i="1"/>
  <c r="A19" i="1" l="1"/>
  <c r="A158" i="1"/>
  <c r="F19" i="1"/>
  <c r="H19" i="1"/>
  <c r="I19" i="1"/>
  <c r="J19" i="1"/>
  <c r="K19" i="1"/>
  <c r="F158" i="1"/>
  <c r="H158" i="1"/>
  <c r="I158" i="1"/>
  <c r="J158" i="1"/>
  <c r="K158" i="1"/>
  <c r="A105" i="1" l="1"/>
  <c r="A133" i="1"/>
  <c r="A108" i="1"/>
  <c r="A112" i="1"/>
  <c r="F105" i="1"/>
  <c r="H105" i="1"/>
  <c r="I105" i="1"/>
  <c r="J105" i="1"/>
  <c r="K105" i="1"/>
  <c r="F133" i="1"/>
  <c r="H133" i="1"/>
  <c r="I133" i="1"/>
  <c r="J133" i="1"/>
  <c r="K133" i="1"/>
  <c r="F108" i="1"/>
  <c r="H108" i="1"/>
  <c r="I108" i="1"/>
  <c r="J108" i="1"/>
  <c r="K108" i="1"/>
  <c r="F112" i="1"/>
  <c r="H112" i="1"/>
  <c r="I112" i="1"/>
  <c r="J112" i="1"/>
  <c r="K112" i="1"/>
  <c r="A122" i="1" l="1"/>
  <c r="F122" i="1"/>
  <c r="H122" i="1"/>
  <c r="I122" i="1"/>
  <c r="J122" i="1"/>
  <c r="K122" i="1"/>
  <c r="A100" i="1"/>
  <c r="F100" i="1"/>
  <c r="H100" i="1"/>
  <c r="I100" i="1"/>
  <c r="J100" i="1"/>
  <c r="K100" i="1"/>
  <c r="A131" i="1" l="1"/>
  <c r="A32" i="1"/>
  <c r="A135" i="1"/>
  <c r="A138" i="1"/>
  <c r="F131" i="1"/>
  <c r="H131" i="1"/>
  <c r="I131" i="1"/>
  <c r="J131" i="1"/>
  <c r="K131" i="1"/>
  <c r="F32" i="1"/>
  <c r="H32" i="1"/>
  <c r="I32" i="1"/>
  <c r="J32" i="1"/>
  <c r="K32" i="1"/>
  <c r="F135" i="1"/>
  <c r="H135" i="1"/>
  <c r="I135" i="1"/>
  <c r="J135" i="1"/>
  <c r="K135" i="1"/>
  <c r="F138" i="1"/>
  <c r="H138" i="1"/>
  <c r="I138" i="1"/>
  <c r="J138" i="1"/>
  <c r="K138" i="1"/>
  <c r="F160" i="1" l="1"/>
  <c r="H160" i="1"/>
  <c r="I160" i="1"/>
  <c r="J160" i="1"/>
  <c r="K160" i="1"/>
  <c r="F110" i="1"/>
  <c r="G110" i="1"/>
  <c r="H110" i="1"/>
  <c r="I110" i="1"/>
  <c r="J110" i="1"/>
  <c r="K110" i="1"/>
  <c r="F132" i="1"/>
  <c r="H132" i="1"/>
  <c r="I132" i="1"/>
  <c r="J132" i="1"/>
  <c r="K132" i="1"/>
  <c r="F156" i="1"/>
  <c r="H156" i="1"/>
  <c r="I156" i="1"/>
  <c r="J156" i="1"/>
  <c r="K156" i="1"/>
  <c r="A156" i="1" l="1"/>
  <c r="A132" i="1"/>
  <c r="I2" i="16" l="1"/>
  <c r="A160" i="1" l="1"/>
  <c r="A110" i="1" l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<sst xmlns="http://schemas.openxmlformats.org/spreadsheetml/2006/main" count="14278" uniqueCount="2714">
  <si>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</si>
  <si>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</si>
  <si>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</si>
  <si>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</si>
  <si>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</si>
  <si>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</si>
  <si>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</si>
  <si>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</si>
  <si>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</si>
  <si>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</si>
  <si>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</si>
  <si>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</si>
  <si>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</si>
  <si>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</si>
  <si>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</si>
  <si>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</si>
  <si>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</si>
  <si>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</si>
  <si>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</si>
  <si>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</si>
  <si>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</si>
  <si>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</si>
  <si>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</si>
  <si>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</si>
  <si>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</si>
  <si>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</si>
  <si>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</si>
  <si>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</si>
  <si>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</si>
  <si>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</si>
  <si>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</si>
  <si>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</si>
  <si>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</si>
  <si>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</si>
  <si>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</si>
  <si>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</si>
  <si>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</si>
  <si>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</si>
  <si>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</si>
  <si>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</si>
  <si>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</si>
  <si>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</si>
  <si>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</si>
  <si>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</si>
  <si>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</si>
  <si>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</si>
  <si>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</si>
  <si>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</si>
  <si>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</si>
  <si>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</si>
  <si>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</si>
  <si>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</si>
  <si>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</si>
  <si>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</si>
  <si>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</si>
  <si>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</si>
  <si>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</si>
  <si>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</si>
  <si>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</si>
  <si>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</si>
  <si>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</si>
  <si>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</si>
  <si>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</si>
  <si>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</si>
  <si>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</si>
  <si>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</si>
  <si>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</si>
  <si>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</si>
  <si>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</si>
  <si>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</si>
  <si>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</si>
  <si>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</si>
  <si>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</si>
  <si>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</si>
  <si>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</si>
  <si>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</si>
  <si>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</si>
  <si>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</si>
  <si>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</si>
  <si>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</si>
  <si>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</si>
  <si>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</si>
  <si>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</si>
  <si>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</si>
  <si>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</si>
  <si>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</si>
  <si>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</si>
  <si>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</si>
  <si>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</si>
  <si>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</si>
  <si>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</si>
  <si>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</si>
  <si>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</si>
  <si>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</si>
  <si>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</si>
  <si>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</si>
  <si>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</si>
  <si>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</si>
  <si>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</si>
  <si>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</si>
  <si>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</si>
  <si>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</si>
  <si>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</si>
  <si>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</si>
  <si>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</si>
  <si>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</si>
  <si>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</si>
  <si>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</si>
  <si>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</si>
  <si>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</si>
  <si>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</si>
  <si>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</si>
  <si>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</si>
  <si>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</si>
  <si>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</si>
  <si>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</si>
  <si>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</si>
  <si>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</si>
  <si>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</si>
  <si>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</si>
  <si>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</si>
  <si>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</si>
  <si>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</si>
  <si>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</si>
  <si>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</si>
  <si>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</si>
  <si>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</si>
  <si>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</si>
  <si>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</si>
  <si>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</si>
  <si>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</si>
  <si>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</si>
  <si>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</si>
  <si>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</si>
  <si>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</si>
  <si>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</si>
  <si>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</si>
  <si>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</si>
  <si>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</si>
  <si>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</si>
  <si>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</si>
  <si>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</si>
  <si>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</si>
  <si>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</si>
  <si>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</si>
  <si>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</si>
  <si>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</si>
  <si>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</si>
  <si>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</si>
  <si>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</si>
  <si>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</si>
  <si>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</si>
  <si>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</si>
  <si>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</si>
  <si>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</si>
  <si>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</si>
  <si>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</si>
  <si>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</si>
  <si>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</si>
  <si>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</si>
  <si>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</si>
  <si>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</si>
  <si>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</si>
  <si>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</si>
  <si>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</si>
  <si>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</si>
  <si>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</si>
  <si>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</si>
  <si>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</si>
  <si>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</si>
  <si>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</si>
  <si>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</si>
  <si>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</si>
  <si>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</si>
  <si>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</si>
  <si>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</si>
  <si>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</si>
  <si>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</si>
  <si>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</si>
  <si>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</si>
  <si>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</si>
  <si>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</si>
  <si>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</si>
  <si>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</si>
  <si>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</si>
  <si>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</si>
  <si>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</si>
  <si>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</si>
  <si>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</si>
  <si>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</si>
  <si>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</si>
  <si>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</si>
  <si>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</si>
  <si>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</si>
  <si>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</si>
  <si>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</si>
  <si>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</si>
  <si>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</si>
  <si>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</si>
  <si>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</si>
  <si>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</si>
  <si>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</si>
  <si>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</si>
  <si>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</si>
  <si>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</si>
  <si>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</si>
  <si>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</si>
  <si>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</si>
  <si>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</si>
  <si>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</si>
  <si>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</si>
  <si>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</si>
  <si>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</si>
  <si>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</si>
  <si>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</si>
  <si>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</si>
  <si>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</si>
  <si>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</si>
  <si>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</si>
  <si>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</si>
  <si>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</si>
  <si>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</si>
  <si>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</si>
  <si>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</si>
  <si>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</si>
  <si>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</si>
  <si>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</si>
  <si>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</si>
  <si>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</si>
  <si>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</si>
  <si>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</si>
  <si>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</si>
  <si>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</si>
  <si>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</si>
  <si>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</si>
  <si>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</si>
  <si>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</si>
  <si>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</si>
  <si>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</si>
  <si>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</si>
  <si>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</si>
  <si>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</si>
  <si>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</si>
  <si>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</si>
  <si>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</si>
  <si>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</si>
  <si>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</si>
  <si>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</si>
  <si>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</si>
  <si>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</si>
  <si>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</si>
  <si>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</si>
  <si>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</si>
  <si>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</si>
  <si>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</si>
  <si>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</si>
  <si>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</si>
  <si>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</si>
  <si>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</si>
  <si>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</si>
  <si>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</si>
  <si>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</si>
  <si>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</si>
  <si>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</si>
  <si>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</si>
  <si>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</si>
  <si>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</si>
  <si>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</si>
  <si>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</si>
  <si>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</si>
  <si>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</si>
  <si>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</si>
  <si>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</si>
  <si>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</si>
  <si>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</si>
  <si>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</si>
  <si>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</si>
  <si>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</si>
  <si>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</si>
  <si>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</si>
  <si>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</si>
  <si>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</si>
  <si>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</si>
  <si>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</si>
  <si>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</si>
  <si>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</si>
  <si>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</si>
  <si>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</si>
  <si>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</si>
  <si>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</si>
  <si>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</si>
  <si>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</si>
  <si>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</si>
  <si>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</si>
  <si>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</si>
  <si>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</si>
  <si>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</si>
  <si>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</si>
  <si>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</si>
  <si>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</si>
  <si>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</si>
  <si>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</si>
  <si>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</si>
  <si>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</si>
  <si>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</si>
  <si>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</si>
  <si>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</si>
  <si>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</si>
  <si>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</si>
  <si>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</si>
  <si>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</si>
  <si>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</si>
  <si>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</si>
  <si>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</si>
  <si>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</si>
  <si>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</si>
  <si>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</si>
  <si>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</si>
  <si>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</si>
  <si>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</si>
  <si>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</si>
  <si>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</si>
  <si>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</si>
  <si>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</si>
  <si>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</si>
  <si>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</si>
  <si>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</si>
  <si>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</si>
  <si>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</si>
  <si>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</si>
  <si>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</si>
  <si>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</si>
  <si>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</si>
  <si>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</si>
  <si>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</si>
  <si>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</si>
  <si>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</si>
  <si>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</si>
  <si>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</si>
  <si>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</si>
  <si>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</si>
  <si>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</si>
  <si>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</si>
  <si>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</si>
  <si>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</si>
  <si>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</si>
  <si>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</si>
  <si>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</si>
  <si>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</si>
  <si>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</si>
  <si>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</si>
  <si>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</si>
  <si>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</si>
  <si>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</si>
  <si>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</si>
  <si>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</si>
  <si>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</si>
  <si>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</si>
  <si>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</si>
  <si>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</si>
  <si>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</si>
  <si>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</si>
  <si>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</si>
  <si>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</si>
  <si>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</si>
  <si>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</si>
  <si>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</si>
  <si>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</si>
  <si>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</si>
  <si>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</si>
  <si>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</si>
  <si>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</si>
  <si>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</si>
  <si>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</si>
  <si>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</si>
  <si>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</si>
  <si>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</si>
  <si>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</si>
  <si>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</si>
  <si>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</si>
  <si>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</si>
  <si>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</si>
  <si>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</si>
  <si>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</si>
  <si>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</si>
  <si>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</si>
  <si>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</si>
  <si>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</si>
  <si>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</si>
  <si>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</si>
  <si>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</si>
  <si>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</si>
  <si>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</si>
  <si>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</si>
  <si>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</si>
  <si>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</si>
  <si>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</si>
  <si>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</si>
  <si>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</si>
  <si>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</si>
  <si>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</si>
  <si>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</si>
  <si>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</si>
  <si>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</si>
  <si>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</si>
  <si>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</si>
  <si>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</si>
  <si>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</si>
  <si>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</si>
  <si>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</si>
  <si>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</si>
  <si>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</si>
  <si>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</si>
  <si>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</si>
  <si>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</si>
  <si>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</si>
  <si>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</si>
  <si>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</si>
  <si>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</si>
  <si>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</si>
  <si>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</si>
  <si>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</si>
  <si>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</si>
  <si>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</si>
  <si>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</si>
  <si>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</si>
  <si>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</si>
  <si>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</si>
  <si>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</si>
  <si>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</si>
  <si>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</si>
  <si>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</si>
  <si>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</si>
  <si>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</si>
  <si>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</si>
  <si>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</si>
  <si>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</si>
  <si>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</si>
  <si>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</si>
  <si>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</si>
  <si>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</si>
  <si>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</si>
  <si>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</si>
  <si>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</si>
  <si>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</si>
  <si>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</si>
  <si>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</si>
  <si>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</si>
  <si>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</si>
  <si>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</si>
  <si>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</si>
  <si>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</si>
  <si>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</si>
  <si>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</si>
  <si>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</si>
  <si>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</si>
  <si>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</si>
  <si>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</si>
  <si>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</si>
  <si>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</si>
  <si>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</si>
  <si>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</si>
  <si>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</si>
  <si>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</si>
  <si>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</si>
  <si>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</si>
  <si>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</si>
  <si>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</si>
  <si>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</si>
  <si>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</si>
  <si>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</si>
  <si>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</si>
  <si>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</si>
  <si>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</si>
  <si>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</si>
  <si>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</si>
  <si>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</si>
  <si>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</si>
  <si>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</si>
  <si>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</si>
  <si>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</si>
  <si>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</si>
  <si>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</si>
  <si>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</si>
  <si>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</si>
  <si>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</si>
  <si>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</si>
  <si>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</si>
  <si>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</si>
  <si>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</si>
  <si>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</si>
  <si>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</si>
  <si>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</si>
  <si>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</si>
  <si>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</si>
  <si>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</si>
  <si>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</si>
  <si>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</si>
  <si>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</si>
  <si>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</si>
  <si>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</si>
  <si>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</si>
  <si>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</si>
  <si>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</si>
  <si>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</si>
  <si>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</si>
  <si>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</si>
  <si>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</si>
  <si>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</si>
  <si>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</si>
  <si>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</si>
  <si>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</si>
  <si>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</si>
  <si>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</si>
  <si>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</si>
  <si>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</si>
  <si>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</si>
  <si>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</si>
  <si>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</si>
  <si>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</si>
  <si>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</si>
  <si>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</si>
  <si>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</si>
  <si>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</si>
  <si>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</si>
  <si>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</si>
  <si>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</si>
  <si>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</si>
  <si>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</si>
  <si>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</si>
  <si>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</si>
  <si>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</si>
  <si>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</si>
  <si>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</si>
  <si>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</si>
  <si>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</si>
  <si>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</si>
  <si>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</si>
  <si>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</si>
  <si>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</si>
  <si>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</si>
  <si>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</si>
  <si>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</si>
  <si>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</si>
  <si>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</si>
  <si>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</si>
  <si>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</si>
  <si>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</si>
  <si>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</si>
  <si>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</si>
  <si>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</si>
  <si>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</si>
  <si>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</si>
  <si>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</si>
  <si>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</si>
  <si>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</si>
  <si>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</si>
  <si>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</si>
  <si>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</si>
  <si>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</si>
  <si>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</si>
  <si>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</si>
  <si>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</si>
  <si>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</si>
  <si>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</si>
  <si>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</si>
  <si>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</si>
  <si>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</si>
  <si>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</si>
  <si>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</si>
  <si>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</si>
  <si>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</si>
  <si>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</si>
  <si>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</si>
  <si>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</si>
  <si>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</si>
  <si>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</si>
  <si>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</si>
  <si>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</si>
  <si>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</si>
  <si>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</si>
  <si>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</si>
  <si>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</si>
  <si>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</si>
  <si>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</si>
  <si>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</si>
  <si>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</si>
  <si>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</si>
  <si>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</si>
  <si>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</si>
  <si>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</si>
  <si>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</si>
  <si>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</si>
  <si>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</si>
  <si>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</si>
  <si>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</si>
  <si>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</si>
  <si>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</si>
  <si>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</si>
  <si>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</si>
  <si>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</si>
  <si>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</si>
  <si>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</si>
  <si>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</si>
  <si>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</si>
  <si>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</si>
  <si>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</si>
  <si>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</si>
  <si>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</si>
  <si>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</si>
  <si>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</si>
  <si>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</si>
  <si>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</si>
  <si>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</si>
  <si>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</si>
  <si>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</si>
  <si>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</si>
  <si>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</si>
  <si>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</si>
  <si>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</si>
  <si>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</si>
  <si>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</si>
  <si>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</si>
  <si>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</si>
  <si>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</si>
  <si>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</si>
  <si>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</si>
  <si>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</si>
  <si>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</si>
  <si>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</si>
  <si>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</si>
  <si>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</si>
  <si>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</si>
  <si>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</si>
  <si>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</si>
  <si>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</si>
  <si>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</si>
  <si>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</si>
  <si>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</si>
  <si>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</si>
  <si>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</si>
  <si>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</si>
  <si>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</si>
  <si>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</si>
  <si>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</si>
  <si>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</si>
  <si>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</si>
  <si>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</si>
  <si>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</si>
  <si>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</si>
  <si>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</si>
  <si>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</si>
  <si>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</si>
  <si>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</si>
  <si>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</si>
  <si>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</si>
  <si>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</si>
  <si>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</si>
  <si>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</si>
  <si>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</si>
  <si>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</si>
  <si>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</si>
  <si>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</si>
  <si>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</si>
  <si>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</si>
  <si>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</si>
  <si>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</si>
  <si>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</si>
  <si>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</si>
  <si>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</si>
  <si>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</si>
  <si>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</si>
  <si>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</si>
  <si>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</si>
  <si>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</si>
  <si>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</si>
  <si>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</si>
  <si>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</si>
  <si>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</si>
  <si>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</si>
  <si>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</si>
  <si>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</si>
  <si>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</si>
  <si>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</si>
  <si>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</si>
  <si>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</si>
  <si>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</si>
  <si>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</si>
  <si>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</si>
  <si>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</si>
  <si>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</si>
  <si>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</si>
  <si>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</si>
  <si>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</si>
  <si>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</si>
  <si>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</si>
  <si>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</si>
  <si>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</si>
  <si>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</si>
  <si>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</si>
  <si>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</si>
  <si>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</si>
  <si>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</si>
  <si>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</si>
  <si>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</si>
  <si>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</si>
  <si>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</si>
  <si>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</si>
  <si>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</si>
  <si>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</si>
  <si>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</si>
  <si>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</si>
  <si>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</si>
  <si>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</si>
  <si>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</si>
  <si>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</si>
  <si>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</si>
  <si>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</si>
  <si>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</si>
  <si>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</si>
  <si>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</si>
  <si>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</si>
  <si>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</si>
  <si>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</si>
  <si>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</si>
  <si>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</si>
  <si>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</si>
  <si>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</si>
  <si>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</si>
  <si>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</si>
  <si>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</si>
  <si>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</si>
  <si>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</si>
  <si>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</si>
  <si>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</si>
  <si>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</si>
  <si>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</si>
  <si>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</si>
  <si>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</si>
  <si>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</si>
  <si>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</si>
  <si>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</si>
  <si>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</si>
  <si>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</si>
  <si>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</si>
  <si>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</si>
  <si>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</si>
  <si>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</si>
  <si>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</si>
  <si>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</si>
  <si>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</si>
  <si>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</si>
  <si>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</si>
  <si>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</si>
  <si>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</si>
  <si>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</si>
  <si>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</si>
  <si>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</si>
  <si>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</si>
  <si>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</si>
  <si>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</si>
  <si>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</si>
  <si>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</si>
  <si>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</si>
  <si>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</si>
  <si>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</si>
  <si>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</si>
  <si>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</si>
  <si>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</si>
  <si>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</si>
  <si>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</si>
  <si>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</si>
  <si>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</si>
  <si>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</si>
  <si>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</si>
  <si>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</si>
  <si>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</si>
  <si>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</si>
  <si>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</si>
  <si>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</si>
  <si>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</si>
  <si>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</si>
  <si>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</si>
  <si>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</si>
  <si>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</si>
  <si>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</si>
  <si>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</si>
  <si>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</si>
  <si>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</si>
  <si>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</si>
  <si>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</si>
  <si>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</si>
  <si>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</si>
  <si>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</si>
  <si>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</si>
  <si>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</si>
  <si>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</si>
  <si>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</si>
  <si>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</si>
  <si>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</si>
  <si>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</si>
  <si>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</si>
  <si>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</si>
  <si>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</si>
  <si>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</si>
  <si>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</si>
  <si>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</si>
  <si>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</si>
  <si>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</si>
  <si>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</si>
  <si>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</si>
  <si>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</si>
  <si>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</si>
  <si>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</si>
  <si>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</si>
  <si>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</si>
  <si>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</si>
  <si>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</si>
  <si>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</si>
  <si>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</si>
  <si>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</si>
  <si>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</si>
  <si>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</si>
  <si>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</si>
  <si>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</si>
  <si>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</si>
  <si>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</si>
  <si>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</si>
  <si>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</si>
  <si>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</si>
  <si>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</si>
  <si>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</si>
  <si>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</si>
  <si>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</si>
  <si>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</si>
  <si>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</si>
  <si>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</si>
  <si>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</si>
  <si>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</si>
  <si>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</si>
  <si>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</si>
  <si>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</si>
  <si>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</si>
  <si>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</si>
  <si>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</si>
  <si>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</si>
  <si>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</si>
  <si>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</si>
  <si>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</si>
  <si>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</si>
  <si>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</si>
  <si>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</si>
  <si>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</si>
  <si>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</si>
  <si>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</si>
  <si>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</si>
  <si>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</si>
  <si>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</si>
  <si>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</si>
  <si>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</si>
  <si>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</si>
  <si>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</si>
  <si>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</si>
  <si>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</si>
  <si>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</si>
  <si>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</si>
  <si>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</si>
  <si>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</si>
  <si>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</si>
  <si>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</si>
  <si>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</si>
  <si>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</si>
  <si>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</si>
  <si>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</si>
  <si>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</si>
  <si>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</si>
  <si>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</si>
  <si>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</si>
  <si>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</si>
  <si>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</si>
  <si>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</si>
  <si>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</si>
  <si>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</si>
  <si>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</si>
  <si>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</si>
  <si>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</si>
  <si>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</si>
  <si>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</si>
  <si>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</si>
  <si>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</si>
  <si>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</si>
  <si>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</si>
  <si>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</si>
  <si>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</si>
  <si>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</si>
  <si>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</si>
  <si>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</si>
  <si>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</si>
  <si>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</si>
  <si>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</si>
  <si>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</si>
  <si>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</si>
  <si>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</si>
  <si>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</si>
  <si>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</si>
  <si>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</si>
  <si>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</si>
  <si>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</si>
  <si>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</si>
  <si>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</si>
  <si>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</si>
  <si>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</si>
  <si>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</si>
  <si>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</si>
  <si>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</si>
  <si>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</si>
  <si>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</si>
  <si>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</si>
  <si>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</si>
  <si>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</si>
  <si>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</si>
  <si>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</si>
  <si>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</si>
  <si>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</si>
  <si>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</si>
  <si>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</si>
  <si>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</si>
  <si>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</si>
  <si>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</si>
  <si>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</si>
  <si>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</si>
  <si>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</si>
  <si>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</si>
  <si>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</si>
  <si>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</si>
  <si>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</si>
  <si>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</si>
  <si>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</si>
  <si>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</si>
  <si>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</si>
  <si>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</si>
  <si>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</si>
  <si>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</si>
  <si>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</si>
  <si>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</si>
  <si>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</si>
  <si>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</si>
  <si>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</si>
  <si>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</si>
  <si>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</si>
  <si>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</si>
  <si>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</si>
  <si>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</si>
  <si>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</si>
  <si>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</si>
  <si>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</si>
  <si>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</si>
  <si>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</si>
  <si>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</si>
  <si>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</si>
  <si>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</si>
  <si>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</si>
  <si>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</si>
  <si>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</si>
  <si>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</si>
  <si>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</si>
  <si>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</si>
  <si>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</si>
  <si>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</si>
  <si>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</si>
  <si>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</si>
  <si>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</si>
  <si>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</si>
  <si>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</si>
  <si>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</si>
  <si>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</si>
  <si>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</si>
  <si>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</si>
  <si>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</si>
  <si>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</si>
  <si>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</si>
  <si>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</si>
  <si>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</si>
  <si>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</si>
  <si>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</si>
  <si>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</si>
  <si>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</si>
  <si>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</si>
  <si>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</si>
  <si>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</si>
  <si>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</si>
  <si>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</si>
  <si>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</si>
  <si>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</si>
  <si>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</si>
  <si>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</si>
  <si>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</si>
  <si>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</si>
  <si>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</si>
  <si>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</si>
  <si>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</si>
  <si>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</si>
  <si>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</si>
  <si>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</si>
  <si>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</si>
  <si>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</si>
  <si>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</si>
  <si>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</si>
  <si>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</si>
  <si>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</si>
  <si>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</si>
  <si>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</si>
  <si>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</si>
  <si>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</si>
  <si>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</si>
  <si>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</si>
  <si>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</si>
  <si>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</si>
  <si>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</si>
  <si>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</si>
  <si>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</si>
  <si>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</si>
  <si>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</si>
  <si>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</si>
  <si>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</si>
  <si>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</si>
  <si>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</si>
  <si>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</si>
  <si>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</si>
  <si>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</si>
  <si>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</si>
  <si>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</si>
  <si>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</si>
  <si>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</si>
  <si>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</si>
  <si>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</si>
  <si>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</si>
  <si>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</si>
  <si>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</si>
  <si>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</si>
  <si>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</si>
  <si>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</si>
  <si>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</si>
  <si>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</si>
  <si>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</si>
  <si>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</si>
  <si>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</si>
  <si>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</si>
  <si>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</si>
  <si>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</si>
  <si>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</si>
  <si>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</si>
  <si>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</si>
  <si>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</si>
  <si>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</si>
  <si>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</si>
  <si>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</si>
  <si>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</si>
  <si>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</si>
  <si>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</si>
  <si>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</si>
  <si>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</si>
  <si>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</si>
  <si>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</si>
  <si>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</si>
  <si>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</si>
  <si>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</si>
  <si>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</si>
  <si>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</si>
  <si>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</si>
  <si>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</si>
  <si>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</si>
  <si>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</si>
  <si>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</si>
  <si>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</si>
  <si>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</si>
  <si>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</si>
  <si>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</si>
  <si>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</si>
  <si>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</si>
  <si>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</si>
  <si>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</si>
  <si>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</si>
  <si>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</si>
  <si>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</si>
  <si>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</si>
  <si>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</si>
  <si>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</si>
  <si>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</si>
  <si>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</si>
  <si>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</si>
  <si>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</si>
  <si>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</si>
  <si>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</si>
  <si>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</si>
  <si>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</si>
  <si>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</si>
  <si>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</si>
  <si>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</si>
  <si>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</si>
  <si>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</si>
  <si>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</si>
  <si>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</si>
  <si>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</si>
  <si>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</si>
  <si>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</si>
  <si>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</si>
  <si>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</si>
  <si>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</si>
  <si>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</si>
  <si>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</si>
  <si>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</si>
  <si>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</si>
  <si>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</si>
  <si>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</si>
  <si>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</si>
  <si>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</si>
  <si>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</si>
  <si>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</si>
  <si>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</si>
  <si>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</si>
  <si>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</si>
  <si>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</si>
  <si>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</si>
  <si>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</si>
  <si>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</si>
  <si>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</si>
  <si>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</si>
  <si>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</si>
  <si>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</si>
  <si>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</si>
  <si>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</si>
  <si>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</si>
  <si>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</si>
  <si>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</si>
  <si>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</si>
  <si>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</si>
  <si>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</si>
  <si>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</si>
  <si>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</si>
  <si>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</si>
  <si>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</si>
  <si>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</si>
  <si>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</si>
  <si>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</si>
  <si>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</si>
  <si>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</si>
  <si>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</si>
  <si>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</si>
  <si>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</si>
  <si>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</si>
  <si>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</si>
  <si>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</si>
  <si>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</si>
  <si>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</si>
  <si>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</si>
  <si>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</si>
  <si>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</si>
  <si>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</si>
  <si>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</si>
  <si>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</si>
  <si>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</si>
  <si>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</si>
  <si>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</si>
  <si>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</si>
  <si>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</si>
  <si>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</si>
  <si>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</si>
  <si>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</si>
  <si>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</si>
  <si>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</si>
  <si>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</si>
  <si>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</si>
  <si>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</si>
  <si>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</si>
  <si>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</si>
  <si>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</si>
  <si>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</si>
  <si>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</si>
  <si>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</si>
  <si>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</si>
  <si>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</si>
  <si>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</si>
  <si>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</si>
  <si>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</si>
  <si>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</si>
  <si>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</si>
  <si>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</si>
  <si>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</si>
  <si>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</si>
  <si>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</si>
  <si>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</si>
  <si>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</si>
  <si>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</si>
  <si>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</si>
  <si>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</si>
  <si>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</si>
  <si>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</si>
  <si>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</si>
  <si>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</si>
  <si>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</si>
  <si>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</si>
  <si>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</si>
  <si>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</si>
  <si>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</si>
  <si>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</si>
  <si>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</si>
  <si>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</si>
  <si>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</si>
  <si>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</si>
  <si>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</si>
  <si>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</si>
  <si>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</si>
  <si>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</si>
  <si>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</si>
  <si>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</si>
  <si>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</si>
  <si>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</si>
  <si>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</si>
  <si>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</si>
  <si>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</si>
  <si>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</si>
  <si>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</si>
  <si>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</si>
  <si>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</si>
  <si>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</si>
  <si>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</si>
  <si>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</si>
  <si>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</si>
  <si>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</si>
  <si>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</si>
  <si>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</si>
  <si>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</si>
  <si>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</si>
  <si>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</si>
  <si>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</si>
  <si>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</si>
  <si>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</si>
  <si>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</si>
  <si>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</si>
  <si>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</si>
  <si>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</si>
  <si>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</si>
  <si>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</si>
  <si>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</si>
  <si>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</si>
  <si>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</si>
  <si>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</si>
  <si>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</si>
  <si>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</si>
  <si>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</si>
  <si>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</si>
  <si>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</si>
  <si>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</si>
  <si>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</si>
  <si>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</si>
  <si>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</si>
  <si>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</si>
  <si>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</si>
  <si>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</si>
  <si>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</si>
  <si>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</si>
  <si>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</si>
  <si>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</si>
  <si>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</si>
  <si>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</si>
  <si>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</si>
  <si>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</si>
  <si>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</si>
  <si>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</si>
  <si>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</si>
  <si>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</si>
  <si>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</si>
  <si>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</si>
  <si>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</si>
  <si>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</si>
  <si>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</si>
  <si>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</si>
  <si>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</si>
  <si>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</si>
  <si>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</si>
  <si>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</si>
  <si>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</si>
  <si>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</si>
  <si>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</si>
  <si>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</si>
  <si>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</si>
  <si>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</si>
  <si>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</si>
  <si>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</si>
  <si>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</si>
  <si>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</si>
  <si>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</si>
  <si>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</si>
  <si>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</si>
  <si>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</si>
  <si>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</si>
  <si>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</si>
  <si>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</si>
  <si>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</si>
  <si>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</si>
  <si>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</si>
  <si>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</si>
  <si>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</si>
  <si>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</si>
  <si>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</si>
  <si>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</si>
  <si>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</si>
  <si>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</si>
  <si>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</si>
  <si>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</si>
  <si>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</si>
  <si>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</si>
  <si>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</si>
  <si>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</si>
  <si>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</si>
  <si>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</si>
  <si>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</si>
  <si>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</si>
  <si>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</si>
  <si>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</si>
  <si>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</si>
  <si>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</si>
  <si>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</si>
  <si>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</si>
  <si>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</si>
  <si>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</si>
  <si>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</si>
  <si>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</si>
  <si>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</si>
  <si>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</si>
  <si>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</si>
  <si>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</si>
  <si>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</si>
  <si>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</si>
  <si>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</si>
  <si>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</si>
  <si>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</si>
  <si>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</si>
  <si>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</si>
  <si>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</si>
  <si>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</si>
  <si>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</si>
  <si>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</si>
  <si>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</si>
  <si>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</si>
  <si>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</si>
  <si>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</si>
  <si>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</si>
  <si>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</si>
  <si>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</si>
  <si>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</si>
  <si>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</si>
  <si>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</si>
  <si>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</si>
  <si>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</si>
  <si>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</si>
  <si>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</si>
  <si>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</si>
  <si>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</si>
  <si>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</si>
  <si>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</si>
  <si>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</si>
  <si>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</si>
  <si>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</si>
  <si>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</si>
  <si>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</si>
  <si>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</si>
  <si>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</si>
  <si>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</si>
  <si>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</si>
  <si>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</si>
  <si>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</si>
  <si>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</si>
  <si>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</si>
  <si>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</si>
  <si>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</si>
  <si>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</si>
  <si>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</si>
  <si>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</si>
  <si>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</si>
  <si>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</si>
  <si>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</si>
  <si>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</si>
  <si>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</si>
  <si>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</si>
  <si>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</si>
  <si>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</si>
  <si>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</si>
  <si>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</si>
  <si>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</si>
  <si>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</si>
  <si>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</si>
  <si>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</si>
  <si>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</si>
  <si>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</si>
  <si>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</si>
  <si>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</si>
  <si>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</si>
  <si>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</si>
  <si>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</si>
  <si>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</si>
  <si>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</si>
  <si>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</si>
  <si>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</si>
  <si>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</si>
  <si>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</si>
  <si>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</si>
  <si>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</si>
  <si>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</si>
  <si>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</si>
  <si>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</si>
  <si>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</si>
  <si>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</si>
  <si>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</si>
  <si>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</si>
  <si>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</si>
  <si>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</si>
  <si>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</si>
  <si>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</si>
  <si>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</si>
  <si>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</si>
  <si>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</si>
  <si>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</si>
  <si>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</si>
  <si>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</si>
  <si>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</si>
  <si>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</si>
  <si>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</si>
  <si>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</si>
  <si>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</si>
  <si>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</si>
  <si>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</si>
  <si>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</si>
  <si>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</si>
  <si>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</si>
  <si>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</si>
  <si>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</si>
  <si>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</si>
  <si>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</si>
  <si>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</si>
  <si>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</si>
  <si>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</si>
  <si>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</si>
  <si>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</si>
  <si>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</si>
  <si>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</si>
  <si>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</si>
  <si>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</si>
  <si>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</si>
  <si>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</si>
  <si>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</si>
  <si>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</si>
  <si>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</si>
  <si>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</si>
  <si>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</si>
  <si>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</si>
  <si>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</si>
  <si>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</si>
  <si>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</si>
  <si>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</si>
  <si>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</si>
  <si>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</si>
  <si>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</si>
  <si>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</si>
  <si>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</si>
  <si>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</si>
  <si>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</si>
  <si>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</si>
  <si>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</si>
  <si>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</si>
  <si>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</si>
  <si>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</si>
  <si>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</si>
  <si>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</si>
  <si>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</si>
  <si>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</si>
  <si>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</si>
  <si>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</si>
  <si>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</si>
  <si>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</si>
  <si>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</si>
  <si>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</si>
  <si>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</si>
  <si>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</si>
  <si>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</si>
  <si>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</si>
  <si>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</si>
  <si>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</si>
  <si>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</si>
  <si>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</si>
  <si>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</si>
  <si>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</si>
  <si>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</si>
  <si>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</si>
  <si>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</si>
  <si>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</si>
  <si>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</si>
  <si>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</si>
  <si>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</si>
  <si>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</si>
  <si>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</si>
  <si>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</si>
  <si>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</si>
  <si>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</si>
  <si>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</si>
  <si>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</si>
  <si>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</si>
  <si>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</si>
  <si>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</si>
  <si>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</si>
  <si>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</si>
  <si>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</si>
  <si>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</si>
  <si>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</si>
  <si>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</si>
  <si>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</si>
  <si>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</si>
  <si>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</si>
  <si>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</si>
  <si>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</si>
  <si>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</si>
  <si>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</si>
  <si>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</si>
  <si>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</si>
  <si>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</si>
  <si>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</si>
  <si>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</si>
  <si>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</si>
  <si>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</si>
  <si>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</si>
  <si>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</si>
  <si>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</si>
  <si>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</si>
  <si>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</si>
  <si>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</si>
  <si>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</si>
  <si>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</si>
  <si>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</si>
  <si>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</si>
  <si>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</si>
  <si>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</si>
  <si>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</si>
  <si>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</si>
  <si>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</si>
  <si>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</si>
  <si>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</si>
  <si>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</si>
  <si>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</si>
  <si>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</si>
  <si>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</si>
  <si>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</si>
  <si>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</si>
  <si>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</si>
  <si>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</si>
  <si>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</si>
  <si>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</si>
  <si>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</si>
  <si>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</si>
  <si>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</si>
  <si>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</si>
  <si>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</si>
  <si>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</si>
  <si>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</si>
  <si>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</si>
  <si>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</si>
  <si>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</si>
  <si>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</si>
  <si>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</si>
  <si>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</si>
  <si>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</si>
  <si>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</si>
  <si>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</si>
  <si>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</si>
  <si>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</si>
  <si>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</si>
  <si>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</si>
  <si>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</si>
  <si>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</si>
  <si>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</si>
  <si>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</si>
  <si>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</si>
  <si>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</si>
  <si>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</si>
  <si>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</si>
  <si>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</si>
  <si>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</si>
  <si>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</si>
  <si>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</si>
  <si>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</si>
  <si>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</si>
  <si>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</si>
  <si>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</si>
  <si>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</si>
  <si>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</si>
  <si>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</si>
  <si>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</si>
  <si>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</si>
  <si>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</si>
  <si>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</si>
  <si>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</si>
  <si>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</si>
  <si>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</si>
  <si>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</si>
  <si>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</si>
  <si>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</si>
  <si>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</si>
  <si>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</si>
  <si>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</si>
  <si>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</si>
  <si>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</si>
  <si>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</si>
  <si>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</si>
  <si>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</si>
  <si>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</si>
  <si>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</si>
  <si>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</si>
  <si>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</si>
  <si>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</si>
  <si>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</si>
  <si>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</si>
  <si>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</si>
  <si>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</si>
  <si>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</si>
  <si>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</si>
  <si>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</si>
  <si>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</si>
  <si>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</si>
  <si>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</si>
  <si>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</si>
  <si>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</si>
  <si>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</si>
  <si>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</si>
  <si>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</si>
  <si>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</si>
  <si>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</si>
  <si>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</si>
  <si>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</si>
  <si>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</si>
  <si>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</si>
  <si>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</si>
  <si>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</si>
  <si>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</si>
  <si>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</si>
  <si>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</si>
  <si>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</si>
  <si>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</si>
  <si>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</si>
  <si>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</si>
  <si>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</si>
  <si>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</si>
  <si>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</si>
  <si>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</si>
  <si>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</si>
  <si>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</si>
  <si>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</si>
  <si>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</si>
  <si>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</si>
  <si>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</si>
  <si>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</si>
  <si>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</si>
  <si>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</si>
  <si>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</si>
  <si>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</si>
  <si>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</si>
  <si>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</si>
  <si>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</si>
  <si>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</si>
  <si>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</si>
  <si>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</si>
  <si>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</si>
  <si>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</si>
  <si>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</si>
  <si>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</si>
  <si>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</si>
  <si>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</si>
  <si>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</si>
  <si>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</si>
  <si>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</si>
  <si>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</si>
  <si>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</si>
  <si>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</si>
  <si>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</si>
  <si>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</si>
  <si>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</si>
  <si>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</si>
  <si>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</si>
  <si>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</si>
  <si>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</si>
  <si>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</si>
  <si>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</si>
  <si>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</si>
  <si>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</si>
  <si>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</si>
  <si>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</si>
  <si>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</si>
  <si>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</si>
  <si>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</si>
  <si>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</si>
  <si>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</si>
  <si>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</si>
  <si>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</si>
  <si>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</si>
  <si>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</si>
  <si>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</si>
  <si>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</si>
  <si>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</si>
  <si>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</si>
  <si>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</si>
  <si>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</si>
  <si>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</si>
  <si>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</si>
  <si>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</si>
  <si>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</si>
  <si>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</si>
  <si>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</si>
  <si>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</si>
  <si>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</si>
  <si>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</si>
  <si>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</si>
  <si>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</si>
  <si>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</si>
  <si>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</si>
  <si>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</si>
  <si>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</si>
  <si>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</si>
  <si>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</si>
  <si>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</si>
  <si>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</si>
  <si>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</si>
  <si>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</si>
  <si>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</si>
  <si>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</si>
  <si>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</si>
  <si>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</si>
  <si>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</si>
  <si>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</si>
  <si>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</si>
  <si>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</si>
  <si>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</si>
  <si>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</si>
  <si>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</si>
  <si>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</si>
  <si>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</si>
  <si>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</si>
  <si>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</si>
  <si>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</si>
  <si>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</si>
  <si>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</si>
  <si>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</si>
  <si>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</si>
  <si>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</si>
  <si>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</si>
  <si>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</si>
  <si>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</si>
  <si>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</si>
  <si>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</si>
  <si>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</si>
  <si>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</si>
  <si>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</si>
  <si>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</si>
  <si>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</si>
  <si>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</si>
  <si>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</si>
  <si>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</si>
  <si>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</si>
  <si>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</si>
  <si>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</si>
  <si>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</si>
  <si>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</si>
  <si>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</si>
  <si>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</si>
  <si>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</si>
  <si>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</si>
  <si>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</si>
  <si>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</si>
  <si>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</si>
  <si>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</si>
  <si>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</si>
  <si>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</si>
  <si>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</si>
  <si>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</si>
  <si>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</si>
  <si>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</si>
  <si>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</si>
  <si>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</si>
  <si>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</si>
  <si>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</si>
  <si>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</si>
  <si>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</si>
  <si>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</si>
  <si>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</si>
  <si>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</si>
  <si>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</si>
  <si>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</si>
  <si>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</si>
  <si>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</si>
  <si>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</si>
  <si>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</si>
  <si>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</si>
  <si>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</si>
  <si>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</si>
  <si>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</si>
  <si>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</si>
  <si>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</si>
  <si>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</si>
  <si>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</si>
  <si>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</si>
  <si>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</si>
  <si>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</si>
  <si>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</si>
  <si>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</si>
  <si>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</si>
  <si>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</si>
  <si>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</si>
  <si>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</si>
  <si>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</si>
  <si>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</si>
  <si>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</si>
  <si>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</si>
  <si>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</si>
  <si>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</si>
  <si>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</si>
  <si>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</si>
  <si>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</si>
  <si>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</si>
  <si>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</si>
  <si>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</si>
  <si>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</si>
  <si>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</si>
  <si>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</si>
  <si>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</si>
  <si>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</si>
  <si>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</si>
  <si>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</si>
  <si>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</si>
  <si>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</si>
  <si>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</si>
  <si>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</si>
  <si>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</si>
  <si>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</si>
  <si>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</si>
  <si>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</si>
  <si>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</si>
  <si>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</si>
  <si>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</si>
  <si>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</si>
  <si>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</si>
  <si>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</si>
  <si>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</si>
  <si>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</si>
  <si>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</si>
  <si>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</si>
  <si>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</si>
  <si>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</si>
  <si>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</si>
  <si>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</si>
  <si>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</si>
  <si>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</si>
  <si>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</si>
  <si>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</si>
  <si>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</si>
  <si>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</si>
  <si>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</si>
  <si>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</si>
  <si>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</si>
  <si>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</si>
  <si>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</si>
  <si>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</si>
  <si>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</si>
  <si>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</si>
  <si>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</si>
  <si>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</si>
  <si>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</si>
  <si>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</si>
  <si>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</si>
  <si>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</si>
  <si>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</si>
  <si>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</si>
  <si>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</si>
  <si>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</si>
  <si>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</si>
  <si>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</si>
  <si>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</si>
  <si>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</si>
  <si>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</si>
  <si>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</si>
  <si>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</si>
  <si>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</si>
  <si>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</si>
  <si>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</si>
  <si>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</si>
  <si>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</si>
  <si>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</si>
  <si>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</si>
  <si>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</si>
  <si>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</si>
  <si>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</si>
  <si>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</si>
  <si>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</si>
  <si>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</si>
  <si>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</si>
  <si>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</si>
  <si>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</si>
  <si>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</si>
  <si>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</si>
  <si>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</si>
  <si>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</si>
  <si>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</si>
  <si>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</si>
  <si>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</si>
  <si>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</si>
  <si>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</si>
  <si>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</si>
  <si>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</si>
  <si>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</si>
  <si>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</si>
  <si>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</si>
  <si>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</si>
  <si>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</si>
  <si>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</si>
  <si>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</si>
  <si>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</si>
  <si>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</si>
  <si>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</si>
  <si>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</si>
  <si>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</si>
  <si>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</si>
  <si>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</si>
  <si>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</si>
  <si>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</si>
  <si>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</si>
  <si>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</si>
  <si>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</si>
  <si>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</si>
  <si>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</si>
  <si>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</si>
  <si>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</si>
  <si>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</si>
  <si>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</si>
  <si>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</si>
  <si>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</si>
  <si>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</si>
  <si>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</si>
  <si>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</si>
  <si>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</si>
  <si>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</si>
  <si>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</si>
  <si>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</si>
  <si>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</si>
  <si>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</si>
  <si>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</si>
  <si>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</si>
  <si>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</si>
  <si>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</si>
  <si>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</si>
  <si>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</si>
  <si>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</si>
  <si>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</si>
  <si>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</si>
  <si>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</si>
  <si>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</si>
  <si>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</si>
  <si>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</si>
  <si>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</si>
  <si>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</si>
  <si>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</si>
  <si>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</si>
  <si>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</si>
  <si>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</si>
  <si>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</si>
  <si>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</si>
  <si>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</si>
  <si>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</si>
  <si>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</si>
  <si>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</si>
  <si>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</si>
  <si>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</si>
  <si>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</si>
  <si>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</si>
  <si>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</si>
  <si>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</si>
  <si>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</si>
  <si>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</si>
  <si>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</si>
  <si>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</si>
  <si>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</si>
  <si>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</si>
  <si>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</si>
  <si>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</si>
  <si>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</si>
  <si>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</si>
  <si>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</si>
  <si>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</si>
  <si>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</si>
  <si>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</si>
  <si>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</si>
  <si>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</si>
  <si>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</si>
  <si>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</si>
  <si>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</si>
  <si>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</si>
  <si>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</si>
  <si>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</si>
  <si>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</si>
  <si>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</si>
  <si>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</si>
  <si>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</si>
  <si>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</si>
  <si>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</si>
  <si>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</si>
  <si>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</si>
  <si>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</si>
  <si>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</si>
  <si>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</si>
  <si>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</si>
  <si>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</si>
  <si>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</si>
  <si>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</si>
  <si>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</si>
  <si>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</si>
  <si>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</si>
  <si>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</si>
  <si>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</si>
  <si>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</si>
  <si>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</si>
  <si>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</si>
  <si>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</si>
  <si>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</si>
  <si>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</si>
  <si>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</si>
  <si>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</si>
  <si>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</si>
  <si>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</si>
  <si>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</si>
  <si>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</si>
  <si>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</si>
  <si>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</si>
  <si>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</si>
  <si>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</si>
  <si>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</si>
  <si>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</si>
  <si>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</si>
  <si>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</si>
  <si>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</si>
  <si>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</si>
  <si>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</si>
  <si>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</si>
  <si>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</si>
  <si>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</si>
  <si>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</si>
  <si>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</si>
  <si>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</si>
  <si>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</si>
  <si>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</si>
  <si>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</si>
  <si>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</si>
  <si>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</si>
  <si>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</si>
  <si>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</si>
  <si>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</si>
  <si>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</si>
  <si>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</si>
  <si>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</si>
  <si>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</si>
  <si>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</si>
  <si>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</si>
  <si>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</si>
  <si>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</si>
  <si>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</si>
  <si>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</si>
  <si>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</si>
  <si>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</si>
  <si>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</si>
  <si>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</si>
  <si>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</si>
  <si>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</si>
  <si>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</si>
  <si>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</si>
  <si>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</si>
  <si>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</si>
  <si>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</si>
  <si>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</si>
  <si>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</si>
  <si>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</si>
  <si>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</si>
  <si>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</si>
  <si>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</si>
  <si>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</si>
  <si>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</si>
  <si>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</si>
  <si>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</si>
  <si>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</si>
  <si>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</si>
  <si>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</si>
  <si>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</si>
  <si>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</si>
  <si>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</si>
  <si>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</si>
  <si>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</si>
  <si>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</si>
  <si>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</si>
  <si>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</si>
  <si>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</si>
  <si>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</si>
  <si>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</si>
  <si>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</si>
  <si>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</si>
  <si>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</si>
  <si>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</si>
  <si>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</si>
  <si>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</si>
  <si>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</si>
  <si>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</si>
  <si>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</si>
  <si>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</si>
  <si>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</si>
  <si>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</si>
  <si>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</si>
  <si>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</si>
  <si>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</si>
  <si>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</si>
  <si>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</si>
  <si>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</si>
  <si>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</si>
  <si>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</si>
  <si>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</si>
  <si>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</si>
  <si>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</si>
  <si>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</si>
  <si>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</si>
  <si>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</si>
  <si>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</si>
  <si>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</si>
  <si>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</si>
  <si>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</si>
  <si>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</si>
  <si>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</si>
  <si>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</si>
  <si>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</si>
  <si>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</si>
  <si>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</si>
  <si>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</si>
  <si>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</si>
  <si>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</si>
  <si>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</si>
  <si>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</si>
  <si>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</si>
  <si>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</si>
  <si>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</si>
  <si>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</si>
  <si>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</si>
  <si>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</si>
  <si>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</si>
  <si>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</si>
  <si>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</si>
  <si>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</si>
  <si>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</si>
  <si>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</si>
  <si>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</si>
  <si>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</si>
  <si>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</si>
  <si>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</si>
  <si>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</si>
  <si>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</si>
  <si>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</si>
  <si>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</si>
  <si>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</si>
  <si>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</si>
  <si>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</si>
  <si>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</si>
  <si>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</si>
  <si>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</si>
  <si>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</si>
  <si>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</si>
  <si>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</si>
  <si>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</si>
  <si>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</si>
  <si>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</si>
  <si>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</si>
  <si>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</si>
  <si>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</si>
  <si>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</si>
  <si>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</si>
  <si>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</si>
  <si>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</si>
  <si>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</si>
  <si>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</si>
  <si>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</si>
  <si>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</si>
  <si>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</si>
  <si>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</si>
  <si>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</si>
  <si>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</si>
  <si>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</si>
  <si>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</si>
  <si>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</si>
  <si>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</si>
  <si>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</si>
  <si>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</si>
  <si>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</si>
  <si>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</si>
  <si>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</si>
  <si>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</si>
  <si>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</si>
  <si>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</si>
  <si>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</si>
  <si>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</si>
  <si>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</si>
  <si>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</si>
  <si>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</si>
  <si>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</si>
  <si>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</si>
  <si>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</si>
  <si>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</si>
  <si>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</si>
  <si>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</si>
  <si>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</si>
  <si>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</si>
  <si>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</si>
  <si>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</si>
  <si>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</si>
  <si>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</si>
  <si>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</si>
  <si>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</si>
  <si>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</si>
  <si>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</si>
  <si>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</si>
  <si>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</si>
  <si>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</si>
  <si>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</si>
  <si>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</si>
  <si>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</si>
  <si>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</si>
  <si>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</si>
  <si>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</si>
  <si>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</si>
  <si>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</si>
  <si>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</si>
  <si>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</si>
  <si>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</si>
  <si>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</si>
  <si>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</si>
  <si>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</si>
  <si>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</si>
  <si>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</si>
  <si>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</si>
  <si>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</si>
  <si>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</si>
  <si>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</si>
  <si>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</si>
  <si>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</si>
  <si>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</si>
  <si>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</si>
  <si>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</si>
  <si>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</si>
  <si>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</si>
  <si>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</si>
  <si>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</si>
  <si>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</si>
  <si>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</si>
  <si>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</si>
  <si>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</si>
  <si>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</si>
  <si>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</si>
  <si>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</si>
  <si>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</si>
  <si>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</si>
  <si>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</si>
  <si>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</si>
  <si>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</si>
  <si>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</si>
  <si>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</si>
  <si>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</si>
  <si>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</si>
  <si>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</si>
  <si>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</si>
  <si>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</si>
  <si>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</si>
  <si>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</si>
  <si>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</si>
  <si>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</si>
  <si>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</si>
  <si>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</si>
  <si>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</si>
  <si>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</si>
  <si>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</si>
  <si>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</si>
  <si>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</si>
  <si>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</si>
  <si>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</si>
  <si>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</si>
  <si>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</si>
  <si>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</si>
  <si>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</si>
  <si>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</si>
  <si>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</si>
  <si>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</si>
  <si>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</si>
  <si>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</si>
  <si>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</si>
  <si>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</si>
  <si>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</si>
  <si>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</si>
  <si>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</si>
  <si>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</si>
  <si>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</si>
  <si>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</si>
  <si>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</si>
  <si>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</si>
  <si>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</si>
  <si>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</si>
  <si>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</si>
  <si>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</si>
  <si>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</si>
  <si>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</si>
  <si>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</si>
  <si>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</si>
  <si>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</si>
  <si>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</si>
  <si>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</si>
  <si>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</si>
  <si>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</si>
  <si>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</si>
  <si>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</si>
  <si>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</si>
  <si>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</si>
  <si>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</si>
  <si>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</si>
  <si>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</si>
  <si>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</si>
  <si>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</si>
  <si>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</si>
  <si>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</si>
  <si>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</si>
  <si>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</si>
  <si>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</si>
  <si>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</si>
  <si>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</si>
  <si>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</si>
  <si>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</si>
  <si>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</si>
  <si>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</si>
  <si>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</si>
  <si>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</si>
  <si>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</si>
  <si>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</si>
  <si>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</si>
  <si>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</si>
  <si>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</si>
  <si>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</si>
  <si>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</si>
  <si>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</si>
  <si>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</si>
  <si>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</si>
  <si>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</si>
  <si>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</si>
  <si>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</si>
  <si>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</si>
  <si>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</si>
  <si>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</si>
  <si>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</si>
  <si>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</si>
  <si>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</si>
  <si>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</si>
  <si>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</si>
  <si>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</si>
  <si>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</si>
  <si>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</si>
  <si>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</si>
  <si>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</si>
  <si>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</si>
  <si>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</si>
  <si>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</si>
  <si>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</si>
  <si>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</si>
  <si>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</si>
  <si>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</si>
  <si>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</si>
  <si>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</si>
  <si>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</si>
  <si>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</si>
  <si>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</si>
  <si>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</si>
  <si>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</si>
  <si>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</si>
  <si>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</si>
  <si>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</si>
  <si>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</si>
  <si>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</si>
  <si>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</si>
  <si>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</si>
  <si>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</si>
  <si>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</si>
  <si>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</si>
  <si>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</si>
  <si>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</si>
  <si>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</si>
  <si>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</si>
  <si>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</si>
  <si>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</si>
  <si>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</si>
  <si>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</si>
  <si>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</si>
  <si>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</si>
  <si>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</si>
  <si>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</si>
  <si>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</si>
  <si>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</si>
  <si>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</si>
  <si>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</si>
  <si>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</si>
  <si>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</si>
  <si>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</si>
  <si>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</si>
  <si>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</si>
  <si>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</si>
  <si>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</si>
  <si>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</si>
  <si>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</si>
  <si>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</si>
  <si>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</si>
  <si>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</si>
  <si>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</si>
  <si>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</si>
  <si>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</si>
  <si>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</si>
  <si>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</si>
  <si>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</si>
  <si>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</si>
  <si>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</si>
  <si>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</si>
  <si>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</si>
  <si>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</si>
  <si>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</si>
  <si>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</si>
  <si>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</si>
  <si>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</si>
  <si>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</si>
  <si>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</si>
  <si>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</si>
  <si>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</si>
  <si>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</si>
  <si>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</si>
  <si>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</si>
  <si>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</si>
  <si>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</si>
  <si>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</si>
  <si>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</si>
  <si>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</si>
  <si>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</si>
  <si>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</si>
  <si>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</si>
  <si>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</si>
  <si>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</si>
  <si>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</si>
  <si>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</si>
  <si>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</si>
  <si>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</si>
  <si>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</si>
  <si>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</si>
  <si>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</si>
  <si>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</si>
  <si>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</si>
  <si>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</si>
  <si>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</si>
  <si>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</si>
  <si>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</si>
  <si>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</si>
  <si>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</si>
  <si>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</si>
  <si>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</si>
  <si>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</si>
  <si>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</si>
  <si>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</si>
  <si>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</si>
  <si>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</si>
  <si>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</si>
  <si>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</si>
  <si>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</si>
  <si>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</si>
  <si>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</si>
  <si>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</si>
  <si>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</si>
  <si>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</si>
  <si>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</si>
  <si>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</si>
  <si>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</si>
  <si>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</si>
  <si>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</si>
  <si>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</si>
  <si>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</si>
  <si>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</si>
  <si>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</si>
  <si>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</si>
  <si>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</si>
  <si>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</si>
  <si>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</si>
  <si>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</si>
  <si>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</si>
  <si>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</si>
  <si>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</si>
  <si>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</si>
  <si>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</si>
  <si>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</si>
  <si>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</si>
  <si>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</si>
  <si>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</si>
  <si>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</si>
  <si>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</si>
  <si>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</si>
  <si>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</si>
  <si>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</si>
  <si>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</si>
  <si>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</si>
  <si>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</si>
  <si>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</si>
  <si>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</si>
  <si>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</si>
  <si>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</si>
  <si>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</si>
  <si>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</si>
  <si>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</si>
  <si>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</si>
  <si>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</si>
  <si>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</si>
  <si>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</si>
  <si>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</si>
  <si>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</si>
  <si>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</si>
  <si>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</si>
  <si>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</si>
  <si>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</si>
  <si>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</si>
  <si>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</si>
  <si>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</si>
  <si>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</si>
  <si>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</si>
  <si>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</si>
  <si>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</si>
  <si>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</si>
  <si>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</si>
  <si>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</si>
  <si>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</si>
  <si>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</si>
  <si>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</si>
  <si>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</si>
  <si>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</si>
  <si>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</si>
  <si>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</si>
  <si>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</si>
  <si>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</si>
  <si>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</si>
  <si>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</si>
  <si>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</si>
  <si>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</si>
  <si>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</si>
  <si>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</si>
  <si>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</si>
  <si>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</si>
  <si>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</si>
  <si>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</si>
  <si>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</si>
  <si>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</si>
  <si>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</si>
  <si>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</si>
  <si>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</si>
  <si>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</si>
  <si>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</si>
  <si>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</si>
  <si>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</si>
  <si>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</si>
  <si>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</si>
  <si>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</si>
  <si>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</si>
  <si>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</si>
  <si>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</si>
  <si>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</si>
  <si>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</si>
  <si>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</si>
  <si>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</si>
  <si>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</si>
  <si>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</si>
  <si>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</si>
  <si>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</si>
  <si>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</si>
  <si>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</si>
  <si>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</si>
  <si>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</si>
  <si>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</si>
  <si>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</si>
  <si>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</si>
  <si>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</si>
  <si>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</si>
  <si>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</si>
  <si>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</si>
  <si>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</si>
  <si>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</si>
  <si>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</si>
  <si>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</si>
  <si>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</si>
  <si>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</si>
  <si>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</si>
  <si>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</si>
  <si>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</si>
  <si>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</si>
  <si>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</si>
  <si>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</si>
  <si>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</si>
  <si>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</si>
  <si>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</si>
  <si>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</si>
  <si>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</si>
  <si>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</si>
  <si>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</si>
  <si>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</si>
  <si>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</si>
  <si>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</si>
  <si>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GAVETA DE DEPOSITO LLENA</t>
  </si>
  <si>
    <t>Hold</t>
  </si>
  <si>
    <t>INHIBIDO</t>
  </si>
  <si>
    <t>Morales Payano, Wilfredy Leandro</t>
  </si>
  <si>
    <t>DRBR863</t>
  </si>
  <si>
    <t xml:space="preserve">Gonzalez Ceballos, Dionisio </t>
  </si>
  <si>
    <t>Acevedo Dominguez, Victor Leonardo</t>
  </si>
  <si>
    <t>LECTOR</t>
  </si>
  <si>
    <t xml:space="preserve">Sin Efectivo </t>
  </si>
  <si>
    <t>REINICIO FALLIDO POR LECTOR</t>
  </si>
  <si>
    <t>Gavetas Rechazo/Deposito  Atendido</t>
  </si>
  <si>
    <t>Moreta, Christian Aury</t>
  </si>
  <si>
    <t>Solucionado</t>
  </si>
  <si>
    <t>ReservaC Norte</t>
  </si>
  <si>
    <t xml:space="preserve">Brioso Luciano, Cristino </t>
  </si>
  <si>
    <t>Gavetas Vacias/Gavetas Fallando</t>
  </si>
  <si>
    <t>REINICIO FALLIDO POR DISPENSADOR</t>
  </si>
  <si>
    <t>06 Septiembre de 2021</t>
  </si>
  <si>
    <t>3336014717 </t>
  </si>
  <si>
    <t>3336015524</t>
  </si>
  <si>
    <t>3336015492</t>
  </si>
  <si>
    <t>CARGA EXITOSA POR INHIBIDO</t>
  </si>
  <si>
    <t>Closed</t>
  </si>
  <si>
    <t>3336015488</t>
  </si>
  <si>
    <t>3336015470</t>
  </si>
  <si>
    <t>REINICIO EXITOSO POR LECTOR</t>
  </si>
  <si>
    <t>3336015377</t>
  </si>
  <si>
    <t>3336015376</t>
  </si>
  <si>
    <t>SIN ACTIVIDAD DE RETIRO</t>
  </si>
  <si>
    <t>3336015368</t>
  </si>
  <si>
    <t>3336015364</t>
  </si>
  <si>
    <t>3336015343</t>
  </si>
  <si>
    <t>3336015340</t>
  </si>
  <si>
    <t>3336015300</t>
  </si>
  <si>
    <t>3336015229</t>
  </si>
  <si>
    <t>CARGA EXITOSA POR LECTOR</t>
  </si>
  <si>
    <t>3336015121</t>
  </si>
  <si>
    <t>3336015117</t>
  </si>
  <si>
    <t>3336015067</t>
  </si>
  <si>
    <t>3336015043</t>
  </si>
  <si>
    <t>3336015022</t>
  </si>
  <si>
    <t>3336015015</t>
  </si>
  <si>
    <t>3336014994</t>
  </si>
  <si>
    <t>3336014993</t>
  </si>
  <si>
    <t>FUERA DE SERVICIO</t>
  </si>
  <si>
    <t xml:space="preserve">Polanco Nunez, Eliazar Roberto </t>
  </si>
  <si>
    <t>3336014987</t>
  </si>
  <si>
    <t>3336014702</t>
  </si>
  <si>
    <t>3336014700</t>
  </si>
  <si>
    <t>06/09/221 11:40</t>
  </si>
  <si>
    <t>CARGA EXITOSA</t>
  </si>
  <si>
    <t>REINICIO EXITOSO</t>
  </si>
  <si>
    <t>REINICIO FALLIDO</t>
  </si>
  <si>
    <t>Abastecido</t>
  </si>
  <si>
    <t>2 Gavetas Fallando + 1 Vacia</t>
  </si>
  <si>
    <t>3336016018</t>
  </si>
  <si>
    <t>3336016016</t>
  </si>
  <si>
    <t>3336016015</t>
  </si>
  <si>
    <t>3336016006</t>
  </si>
  <si>
    <t>REINICIO EXITOSO POR INHIBIDO</t>
  </si>
  <si>
    <t>3336016004</t>
  </si>
  <si>
    <t>3336016002</t>
  </si>
  <si>
    <t>3336015998</t>
  </si>
  <si>
    <t>REINICIO EXITOSO POR NHIBIDO</t>
  </si>
  <si>
    <t>3336015975</t>
  </si>
  <si>
    <t>3336015904</t>
  </si>
  <si>
    <t>3336015902</t>
  </si>
  <si>
    <t>3336015901</t>
  </si>
  <si>
    <t>3336015898</t>
  </si>
  <si>
    <t>3336015880</t>
  </si>
  <si>
    <t>3336015878</t>
  </si>
  <si>
    <t>3336015870</t>
  </si>
  <si>
    <t>3336015867</t>
  </si>
  <si>
    <t>3336015859</t>
  </si>
  <si>
    <t>3336015854</t>
  </si>
  <si>
    <t>3336015852</t>
  </si>
  <si>
    <t>3336015848</t>
  </si>
  <si>
    <t>3336015840</t>
  </si>
  <si>
    <t>3336015837</t>
  </si>
  <si>
    <t>3336015834</t>
  </si>
  <si>
    <t>3336015831</t>
  </si>
  <si>
    <t>3336015786</t>
  </si>
  <si>
    <t>3336015736</t>
  </si>
  <si>
    <t>3336015671</t>
  </si>
  <si>
    <t>SIN EFECTIVO.</t>
  </si>
  <si>
    <t>3336015665</t>
  </si>
  <si>
    <t>3336015653</t>
  </si>
  <si>
    <t>3336015649</t>
  </si>
  <si>
    <t>3336015644</t>
  </si>
  <si>
    <t>TARAJE TRABADA</t>
  </si>
  <si>
    <t>3336015634</t>
  </si>
  <si>
    <t>3336015579</t>
  </si>
  <si>
    <t>3336015577</t>
  </si>
  <si>
    <t>3336015574</t>
  </si>
  <si>
    <t>3336015569</t>
  </si>
  <si>
    <t>06/09/20215:03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</si>
</sst>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9"/>
      <color indexed="81"/>
      <name val="Tahoma"/>
      <charset val="1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4" xfId="0" applyFont="1" applyFill="1" applyBorder="1" applyAlignment="1">
      <alignment horizontal="center" vertical="center" wrapText="1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59" xfId="0" applyNumberFormat="1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0" fontId="4" fillId="5" borderId="59" xfId="0" applyFont="1" applyFill="1" applyBorder="1" applyAlignment="1">
      <alignment horizontal="center" vertic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11" fillId="5" borderId="62" xfId="0" applyFont="1" applyFill="1" applyBorder="1" applyAlignment="1">
      <alignment horizontal="center" vertical="center"/>
    </xf>
    <xf numFmtId="0" fontId="11" fillId="5" borderId="78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22" fontId="56" fillId="5" borderId="59" xfId="0" applyNumberFormat="1" applyFont="1" applyFill="1" applyBorder="1" applyAlignment="1">
      <alignment horizontal="center" vertical="center"/>
    </xf>
    <xf numFmtId="0" fontId="56" fillId="5" borderId="59" xfId="0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47" xfId="0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87"/>
      <tableStyleElement type="headerRow" dxfId="286"/>
      <tableStyleElement type="totalRow" dxfId="285"/>
      <tableStyleElement type="firstColumn" dxfId="284"/>
      <tableStyleElement type="lastColumn" dxfId="283"/>
      <tableStyleElement type="firstRowStripe" dxfId="282"/>
      <tableStyleElement type="firstColumnStripe" dxfId="28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9" t="s">
        <v>58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6" t="str">
        <f ca="1">CONCATENATE(TODAY()-C3," días")</f>
        <v>119.832442129627 días</v>
      </c>
      <c r="B3" s="93" t="s">
        <v>2532</v>
      </c>
      <c r="C3" s="95">
        <v>44325.167557870373</v>
      </c>
      <c r="D3" s="95" t="s">
        <v>2174</v>
      </c>
      <c r="E3" s="92">
        <v>812</v>
      </c>
      <c r="F3" s="96" t="str">
        <f>VLOOKUP(E3,'LISTADO ATM'!$A$2:$B$821,2,0)</f>
        <v xml:space="preserve">ATM Canasta del Pueblo </v>
      </c>
      <c r="G3" s="96" t="str">
        <f>VLOOKUP(E3,VIP!$A$2:$O4516,6,0)</f>
        <v>NO</v>
      </c>
      <c r="H3" s="96" t="str">
        <f>VLOOKUP(E3,VIP!$A$2:$O4548,7,FALSE)</f>
        <v>Si</v>
      </c>
      <c r="I3" s="96" t="str">
        <f>VLOOKUP(E3,VIP!$A$2:$O4425,8,FALSE)</f>
        <v>Si</v>
      </c>
      <c r="J3" s="96" t="str">
        <f>VLOOKUP(E3,VIP!$A$2:$O4354,8,FALSE)</f>
        <v>Si</v>
      </c>
      <c r="K3" s="123" t="s">
        <v>2608</v>
      </c>
    </row>
    <row r="4" spans="1:11" ht="18" x14ac:dyDescent="0.25">
      <c r="A4" s="106" t="str">
        <f t="shared" ref="A4:A12" ca="1" si="0">CONCATENATE(TODAY()-C4," días")</f>
        <v>82.4985879629603 días</v>
      </c>
      <c r="B4" s="102">
        <v>3335920777</v>
      </c>
      <c r="C4" s="95">
        <v>44362.50141203704</v>
      </c>
      <c r="D4" s="95" t="s">
        <v>2174</v>
      </c>
      <c r="E4" s="101">
        <v>909</v>
      </c>
      <c r="F4" s="96" t="str">
        <f>VLOOKUP(E4,'LISTADO ATM'!$A$2:$B$821,2,0)</f>
        <v xml:space="preserve">ATM UNP UASD </v>
      </c>
      <c r="G4" s="96" t="str">
        <f>VLOOKUP(E4,VIP!$A$2:$O4518,6,0)</f>
        <v>SI</v>
      </c>
      <c r="H4" s="96" t="str">
        <f>VLOOKUP(E4,VIP!$A$2:$O4550,7,FALSE)</f>
        <v>Si</v>
      </c>
      <c r="I4" s="96" t="str">
        <f>VLOOKUP(E4,VIP!$A$2:$O4427,8,FALSE)</f>
        <v>Si</v>
      </c>
      <c r="J4" s="96" t="str">
        <f>VLOOKUP(E4,VIP!$A$2:$O4356,8,FALSE)</f>
        <v>Si</v>
      </c>
      <c r="K4" s="123" t="s">
        <v>2609</v>
      </c>
    </row>
    <row r="5" spans="1:11" ht="18" x14ac:dyDescent="0.25">
      <c r="A5" s="106" t="str">
        <f ca="1">CONCATENATE(TODAY()-C5," días")</f>
        <v>72.4985879629603 días</v>
      </c>
      <c r="B5" s="104">
        <v>3335933212</v>
      </c>
      <c r="C5" s="95">
        <v>44372.50141203704</v>
      </c>
      <c r="D5" s="95" t="s">
        <v>2174</v>
      </c>
      <c r="E5" s="103">
        <v>919</v>
      </c>
      <c r="F5" s="96" t="str">
        <f>VLOOKUP(E5,'LISTADO ATM'!$A$2:$B$821,2,0)</f>
        <v xml:space="preserve">ATM S/M La Cadena Sarasota </v>
      </c>
      <c r="G5" s="96" t="str">
        <f>VLOOKUP(E5,VIP!$A$2:$O4519,6,0)</f>
        <v>SI</v>
      </c>
      <c r="H5" s="96" t="str">
        <f>VLOOKUP(E5,VIP!$A$2:$O4551,7,FALSE)</f>
        <v>Si</v>
      </c>
      <c r="I5" s="96" t="str">
        <f>VLOOKUP(E5,VIP!$A$2:$O4428,8,FALSE)</f>
        <v>Si</v>
      </c>
      <c r="J5" s="96" t="str">
        <f>VLOOKUP(E5,VIP!$A$2:$O4357,8,FALSE)</f>
        <v>Si</v>
      </c>
      <c r="K5" s="123" t="s">
        <v>2608</v>
      </c>
    </row>
    <row r="6" spans="1:11" ht="18" x14ac:dyDescent="0.25">
      <c r="A6" s="106" t="str">
        <f t="shared" ca="1" si="0"/>
        <v>72.5651273148178 días</v>
      </c>
      <c r="B6" s="104">
        <v>3335932386</v>
      </c>
      <c r="C6" s="95">
        <v>44372.434872685182</v>
      </c>
      <c r="D6" s="95" t="s">
        <v>2174</v>
      </c>
      <c r="E6" s="103">
        <v>387</v>
      </c>
      <c r="F6" s="96" t="str">
        <f>VLOOKUP(E6,'LISTADO ATM'!$A$2:$B$821,2,0)</f>
        <v xml:space="preserve">ATM S/M La Cadena San Vicente de Paul </v>
      </c>
      <c r="G6" s="96" t="str">
        <f>VLOOKUP(E6,VIP!$A$2:$O4520,6,0)</f>
        <v>NO</v>
      </c>
      <c r="H6" s="96" t="str">
        <f>VLOOKUP(E6,VIP!$A$2:$O4552,7,FALSE)</f>
        <v>Si</v>
      </c>
      <c r="I6" s="96" t="str">
        <f>VLOOKUP(E6,VIP!$A$2:$O4429,8,FALSE)</f>
        <v>Si</v>
      </c>
      <c r="J6" s="96" t="str">
        <f>VLOOKUP(E6,VIP!$A$2:$O4358,8,FALSE)</f>
        <v>Si</v>
      </c>
      <c r="K6" s="105" t="s">
        <v>2608</v>
      </c>
    </row>
    <row r="7" spans="1:11" ht="18" x14ac:dyDescent="0.25">
      <c r="A7" s="106" t="str">
        <f t="shared" ca="1" si="0"/>
        <v>43.0556018518546 días</v>
      </c>
      <c r="B7" s="108">
        <v>3335965969</v>
      </c>
      <c r="C7" s="95">
        <v>44401.944398148145</v>
      </c>
      <c r="D7" s="95" t="s">
        <v>2174</v>
      </c>
      <c r="E7" s="113">
        <v>487</v>
      </c>
      <c r="F7" s="96" t="str">
        <f>VLOOKUP(E7,'LISTADO ATM'!$A$2:$B$821,2,0)</f>
        <v xml:space="preserve">ATM Olé Hainamosa </v>
      </c>
      <c r="G7" s="96" t="str">
        <f>VLOOKUP(E7,VIP!$A$2:$O4527,6,0)</f>
        <v>SI</v>
      </c>
      <c r="H7" s="96" t="str">
        <f>VLOOKUP(E7,VIP!$A$2:$O4559,7,FALSE)</f>
        <v>Si</v>
      </c>
      <c r="I7" s="96" t="str">
        <f>VLOOKUP(E7,VIP!$A$2:$O4436,8,FALSE)</f>
        <v>Si</v>
      </c>
      <c r="J7" s="96" t="str">
        <f>VLOOKUP(E7,VIP!$A$2:$O4365,8,FALSE)</f>
        <v>Si</v>
      </c>
      <c r="K7" s="114" t="s">
        <v>2581</v>
      </c>
    </row>
    <row r="8" spans="1:11" ht="18" x14ac:dyDescent="0.25">
      <c r="A8" s="106" t="str">
        <f t="shared" ca="1" si="0"/>
        <v>37.4964583333349 días</v>
      </c>
      <c r="B8" s="108">
        <v>3335972458</v>
      </c>
      <c r="C8" s="95">
        <v>44407.503541666665</v>
      </c>
      <c r="D8" s="95" t="s">
        <v>2174</v>
      </c>
      <c r="E8" s="113">
        <v>883</v>
      </c>
      <c r="F8" s="96" t="str">
        <f>VLOOKUP(E8,'LISTADO ATM'!$A$2:$B$821,2,0)</f>
        <v xml:space="preserve">ATM Oficina Filadelfia Plaza </v>
      </c>
      <c r="G8" s="96" t="str">
        <f>VLOOKUP(E8,VIP!$A$2:$O4528,6,0)</f>
        <v>NO</v>
      </c>
      <c r="H8" s="96" t="str">
        <f>VLOOKUP(E8,VIP!$A$2:$O4560,7,FALSE)</f>
        <v>Si</v>
      </c>
      <c r="I8" s="96" t="str">
        <f>VLOOKUP(E8,VIP!$A$2:$O4437,8,FALSE)</f>
        <v>Si</v>
      </c>
      <c r="J8" s="96" t="str">
        <f>VLOOKUP(E8,VIP!$A$2:$O4366,8,FALSE)</f>
        <v>Si</v>
      </c>
      <c r="K8" s="123" t="s">
        <v>2602</v>
      </c>
    </row>
    <row r="9" spans="1:11" ht="18" x14ac:dyDescent="0.25">
      <c r="A9" s="106" t="str">
        <f t="shared" ca="1" si="0"/>
        <v>24.0611689814832 días</v>
      </c>
      <c r="B9" s="124" t="s">
        <v>2607</v>
      </c>
      <c r="C9" s="95">
        <v>44420.938831018517</v>
      </c>
      <c r="D9" s="95" t="s">
        <v>2174</v>
      </c>
      <c r="E9" s="122">
        <v>487</v>
      </c>
      <c r="F9" s="96" t="str">
        <f>VLOOKUP(E9,'LISTADO ATM'!$A$2:$B$821,2,0)</f>
        <v xml:space="preserve">ATM Olé Hainamosa </v>
      </c>
      <c r="G9" s="96" t="str">
        <f>VLOOKUP(E9,VIP!$A$2:$O4529,6,0)</f>
        <v>SI</v>
      </c>
      <c r="H9" s="96" t="str">
        <f>VLOOKUP(E9,VIP!$A$2:$O4561,7,FALSE)</f>
        <v>Si</v>
      </c>
      <c r="I9" s="96" t="str">
        <f>VLOOKUP(E9,VIP!$A$2:$O4438,8,FALSE)</f>
        <v>Si</v>
      </c>
      <c r="J9" s="96" t="str">
        <f>VLOOKUP(E9,VIP!$A$2:$O4367,8,FALSE)</f>
        <v>Si</v>
      </c>
      <c r="K9" s="123" t="s">
        <v>2581</v>
      </c>
    </row>
    <row r="10" spans="1:11" ht="18" x14ac:dyDescent="0.25">
      <c r="A10" s="106" t="str">
        <f t="shared" ca="1" si="0"/>
        <v>26.1852893518517 días</v>
      </c>
      <c r="B10" s="124" t="s">
        <v>2606</v>
      </c>
      <c r="C10" s="95">
        <v>44418.814710648148</v>
      </c>
      <c r="D10" s="95" t="s">
        <v>2174</v>
      </c>
      <c r="E10" s="124">
        <v>318</v>
      </c>
      <c r="F10" s="96" t="str">
        <f>VLOOKUP(E10,'LISTADO ATM'!$A$2:$B$821,2,0)</f>
        <v>ATM Autoservicio Lope de Vega</v>
      </c>
      <c r="G10" s="96" t="str">
        <f>VLOOKUP(E10,VIP!$A$2:$O4530,6,0)</f>
        <v>NO</v>
      </c>
      <c r="H10" s="96" t="str">
        <f>VLOOKUP(E10,VIP!$A$2:$O4562,7,FALSE)</f>
        <v>Si</v>
      </c>
      <c r="I10" s="96" t="str">
        <f>VLOOKUP(E10,VIP!$A$2:$O4439,8,FALSE)</f>
        <v>Si</v>
      </c>
      <c r="J10" s="96" t="str">
        <f>VLOOKUP(E10,VIP!$A$2:$O4368,8,FALSE)</f>
        <v>Si</v>
      </c>
      <c r="K10" s="123" t="s">
        <v>2213</v>
      </c>
    </row>
    <row r="11" spans="1:11" ht="18" x14ac:dyDescent="0.25">
      <c r="A11" s="106" t="str">
        <f t="shared" ca="1" si="0"/>
        <v>22.2875578703679 días</v>
      </c>
      <c r="B11" s="124" t="s">
        <v>2611</v>
      </c>
      <c r="C11" s="95">
        <v>44422.712442129632</v>
      </c>
      <c r="D11" s="95" t="s">
        <v>2174</v>
      </c>
      <c r="E11" s="124">
        <v>735</v>
      </c>
      <c r="F11" s="96" t="str">
        <f>VLOOKUP(E11,'LISTADO ATM'!$A$2:$B$821,2,0)</f>
        <v xml:space="preserve">ATM Oficina Independencia II  </v>
      </c>
      <c r="G11" s="96" t="str">
        <f>VLOOKUP(E11,VIP!$A$2:$O4531,6,0)</f>
        <v>NO</v>
      </c>
      <c r="H11" s="96" t="str">
        <f>VLOOKUP(E11,VIP!$A$2:$O4563,7,FALSE)</f>
        <v>Si</v>
      </c>
      <c r="I11" s="96" t="str">
        <f>VLOOKUP(E11,VIP!$A$2:$O4440,8,FALSE)</f>
        <v>Si</v>
      </c>
      <c r="J11" s="96" t="str">
        <f>VLOOKUP(E11,VIP!$A$2:$O4369,8,FALSE)</f>
        <v>Si</v>
      </c>
      <c r="K11" s="123" t="s">
        <v>2617</v>
      </c>
    </row>
    <row r="12" spans="1:11" ht="18" x14ac:dyDescent="0.25">
      <c r="A12" s="106" t="str">
        <f t="shared" ca="1" si="0"/>
        <v>22.1782986111139 días</v>
      </c>
      <c r="B12" s="124" t="s">
        <v>2610</v>
      </c>
      <c r="C12" s="95">
        <v>44422.821701388886</v>
      </c>
      <c r="D12" s="95" t="s">
        <v>2174</v>
      </c>
      <c r="E12" s="124">
        <v>377</v>
      </c>
      <c r="F12" s="96" t="str">
        <f>VLOOKUP(E12,'LISTADO ATM'!$A$2:$B$821,2,0)</f>
        <v>ATM Estación del Metro Eduardo Brito</v>
      </c>
      <c r="G12" s="96" t="str">
        <f>VLOOKUP(E12,VIP!$A$2:$O4532,6,0)</f>
        <v>NO</v>
      </c>
      <c r="H12" s="96" t="str">
        <f>VLOOKUP(E12,VIP!$A$2:$O4564,7,FALSE)</f>
        <v>Si</v>
      </c>
      <c r="I12" s="96" t="str">
        <f>VLOOKUP(E12,VIP!$A$2:$O4441,8,FALSE)</f>
        <v>Si</v>
      </c>
      <c r="J12" s="96" t="str">
        <f>VLOOKUP(E12,VIP!$A$2:$O4370,8,FALSE)</f>
        <v>Si</v>
      </c>
      <c r="K12" s="123" t="s">
        <v>2213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79" priority="99402"/>
  </conditionalFormatting>
  <conditionalFormatting sqref="E3">
    <cfRule type="duplicateValues" dxfId="78" priority="121765"/>
  </conditionalFormatting>
  <conditionalFormatting sqref="E3">
    <cfRule type="duplicateValues" dxfId="77" priority="121766"/>
    <cfRule type="duplicateValues" dxfId="76" priority="121767"/>
  </conditionalFormatting>
  <conditionalFormatting sqref="E3">
    <cfRule type="duplicateValues" dxfId="75" priority="121768"/>
    <cfRule type="duplicateValues" dxfId="74" priority="121769"/>
    <cfRule type="duplicateValues" dxfId="73" priority="121770"/>
    <cfRule type="duplicateValues" dxfId="72" priority="121771"/>
  </conditionalFormatting>
  <conditionalFormatting sqref="B3">
    <cfRule type="duplicateValues" dxfId="71" priority="121772"/>
  </conditionalFormatting>
  <conditionalFormatting sqref="E4">
    <cfRule type="duplicateValues" dxfId="70" priority="117"/>
  </conditionalFormatting>
  <conditionalFormatting sqref="E4">
    <cfRule type="duplicateValues" dxfId="69" priority="114"/>
    <cfRule type="duplicateValues" dxfId="68" priority="115"/>
    <cfRule type="duplicateValues" dxfId="67" priority="116"/>
  </conditionalFormatting>
  <conditionalFormatting sqref="E4">
    <cfRule type="duplicateValues" dxfId="66" priority="113"/>
  </conditionalFormatting>
  <conditionalFormatting sqref="E4">
    <cfRule type="duplicateValues" dxfId="65" priority="110"/>
    <cfRule type="duplicateValues" dxfId="64" priority="111"/>
    <cfRule type="duplicateValues" dxfId="63" priority="112"/>
  </conditionalFormatting>
  <conditionalFormatting sqref="B4">
    <cfRule type="duplicateValues" dxfId="62" priority="109"/>
  </conditionalFormatting>
  <conditionalFormatting sqref="E4">
    <cfRule type="duplicateValues" dxfId="61" priority="108"/>
  </conditionalFormatting>
  <conditionalFormatting sqref="B5">
    <cfRule type="duplicateValues" dxfId="60" priority="92"/>
  </conditionalFormatting>
  <conditionalFormatting sqref="E5">
    <cfRule type="duplicateValues" dxfId="59" priority="91"/>
  </conditionalFormatting>
  <conditionalFormatting sqref="E5">
    <cfRule type="duplicateValues" dxfId="58" priority="88"/>
    <cfRule type="duplicateValues" dxfId="57" priority="89"/>
    <cfRule type="duplicateValues" dxfId="56" priority="90"/>
  </conditionalFormatting>
  <conditionalFormatting sqref="E5">
    <cfRule type="duplicateValues" dxfId="55" priority="87"/>
  </conditionalFormatting>
  <conditionalFormatting sqref="E5">
    <cfRule type="duplicateValues" dxfId="54" priority="84"/>
    <cfRule type="duplicateValues" dxfId="53" priority="85"/>
    <cfRule type="duplicateValues" dxfId="52" priority="86"/>
  </conditionalFormatting>
  <conditionalFormatting sqref="E5">
    <cfRule type="duplicateValues" dxfId="51" priority="83"/>
  </conditionalFormatting>
  <conditionalFormatting sqref="E7">
    <cfRule type="duplicateValues" dxfId="50" priority="36"/>
  </conditionalFormatting>
  <conditionalFormatting sqref="E7">
    <cfRule type="duplicateValues" dxfId="49" priority="34"/>
    <cfRule type="duplicateValues" dxfId="48" priority="35"/>
  </conditionalFormatting>
  <conditionalFormatting sqref="E7">
    <cfRule type="duplicateValues" dxfId="47" priority="31"/>
    <cfRule type="duplicateValues" dxfId="46" priority="32"/>
    <cfRule type="duplicateValues" dxfId="45" priority="33"/>
  </conditionalFormatting>
  <conditionalFormatting sqref="E7">
    <cfRule type="duplicateValues" dxfId="44" priority="27"/>
    <cfRule type="duplicateValues" dxfId="43" priority="28"/>
    <cfRule type="duplicateValues" dxfId="42" priority="29"/>
    <cfRule type="duplicateValues" dxfId="41" priority="30"/>
  </conditionalFormatting>
  <conditionalFormatting sqref="B7">
    <cfRule type="duplicateValues" dxfId="40" priority="26"/>
  </conditionalFormatting>
  <conditionalFormatting sqref="B7">
    <cfRule type="duplicateValues" dxfId="39" priority="24"/>
    <cfRule type="duplicateValues" dxfId="38" priority="25"/>
  </conditionalFormatting>
  <conditionalFormatting sqref="E8">
    <cfRule type="duplicateValues" dxfId="37" priority="23"/>
  </conditionalFormatting>
  <conditionalFormatting sqref="E8">
    <cfRule type="duplicateValues" dxfId="36" priority="22"/>
  </conditionalFormatting>
  <conditionalFormatting sqref="B8">
    <cfRule type="duplicateValues" dxfId="35" priority="21"/>
  </conditionalFormatting>
  <conditionalFormatting sqref="E8">
    <cfRule type="duplicateValues" dxfId="34" priority="20"/>
  </conditionalFormatting>
  <conditionalFormatting sqref="B8">
    <cfRule type="duplicateValues" dxfId="33" priority="19"/>
  </conditionalFormatting>
  <conditionalFormatting sqref="E8">
    <cfRule type="duplicateValues" dxfId="32" priority="18"/>
  </conditionalFormatting>
  <conditionalFormatting sqref="E9">
    <cfRule type="duplicateValues" dxfId="31" priority="7"/>
    <cfRule type="duplicateValues" dxfId="30" priority="8"/>
    <cfRule type="duplicateValues" dxfId="29" priority="9"/>
    <cfRule type="duplicateValues" dxfId="28" priority="10"/>
  </conditionalFormatting>
  <conditionalFormatting sqref="B9">
    <cfRule type="duplicateValues" dxfId="27" priority="130228"/>
  </conditionalFormatting>
  <conditionalFormatting sqref="E6">
    <cfRule type="duplicateValues" dxfId="26" priority="130230"/>
  </conditionalFormatting>
  <conditionalFormatting sqref="B6">
    <cfRule type="duplicateValues" dxfId="25" priority="130231"/>
  </conditionalFormatting>
  <conditionalFormatting sqref="B6">
    <cfRule type="duplicateValues" dxfId="24" priority="130232"/>
    <cfRule type="duplicateValues" dxfId="23" priority="130233"/>
    <cfRule type="duplicateValues" dxfId="22" priority="130234"/>
  </conditionalFormatting>
  <conditionalFormatting sqref="E6">
    <cfRule type="duplicateValues" dxfId="21" priority="130235"/>
    <cfRule type="duplicateValues" dxfId="20" priority="130236"/>
  </conditionalFormatting>
  <conditionalFormatting sqref="E6">
    <cfRule type="duplicateValues" dxfId="19" priority="130237"/>
    <cfRule type="duplicateValues" dxfId="18" priority="130238"/>
    <cfRule type="duplicateValues" dxfId="17" priority="130239"/>
  </conditionalFormatting>
  <conditionalFormatting sqref="E6">
    <cfRule type="duplicateValues" dxfId="16" priority="130240"/>
    <cfRule type="duplicateValues" dxfId="15" priority="130241"/>
    <cfRule type="duplicateValues" dxfId="14" priority="130242"/>
    <cfRule type="duplicateValues" dxfId="13" priority="130243"/>
  </conditionalFormatting>
  <conditionalFormatting sqref="B10:B12">
    <cfRule type="duplicateValues" dxfId="12" priority="2"/>
  </conditionalFormatting>
  <conditionalFormatting sqref="E10:E12">
    <cfRule type="duplicateValues" dxfId="11" priority="1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4"/>
  <sheetViews>
    <sheetView zoomScaleNormal="100" workbookViewId="0">
      <pane ySplit="1" topLeftCell="A772" activePane="bottomLeft" state="frozen"/>
      <selection activeCell="D1" sqref="D1"/>
      <selection pane="bottomLeft" activeCell="F824" sqref="F824:M82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2614</v>
      </c>
      <c r="C5" s="29" t="s">
        <v>2613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7">
        <v>7</v>
      </c>
      <c r="B8" s="88" t="s">
        <v>2023</v>
      </c>
      <c r="C8" s="88" t="s">
        <v>2523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2518</v>
      </c>
      <c r="C16" s="29" t="s">
        <v>2474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2519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2520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2517</v>
      </c>
      <c r="C29" s="29" t="s">
        <v>2473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2475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2476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2531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2477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7" customFormat="1" ht="15.75" hidden="1" x14ac:dyDescent="0.25">
      <c r="A148" s="110">
        <v>214</v>
      </c>
      <c r="B148" s="111" t="s">
        <v>2571</v>
      </c>
      <c r="C148" s="111" t="s">
        <v>2572</v>
      </c>
      <c r="D148" s="111" t="s">
        <v>72</v>
      </c>
      <c r="E148" s="111" t="s">
        <v>82</v>
      </c>
      <c r="F148" s="111" t="s">
        <v>2025</v>
      </c>
      <c r="G148" s="111" t="s">
        <v>2027</v>
      </c>
      <c r="H148" s="111" t="s">
        <v>2027</v>
      </c>
      <c r="I148" s="111"/>
      <c r="J148" s="111" t="s">
        <v>2027</v>
      </c>
      <c r="K148" s="111"/>
      <c r="L148" s="111"/>
      <c r="M148" s="111"/>
      <c r="N148" s="111"/>
      <c r="O148" s="111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2592</v>
      </c>
      <c r="C212" s="29" t="s">
        <v>2585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2521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2478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2505</v>
      </c>
      <c r="C238" s="29" t="s">
        <v>2492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2479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2506</v>
      </c>
      <c r="C242" s="29" t="s">
        <v>2493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2547</v>
      </c>
      <c r="C244" s="29" t="s">
        <v>2570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2471</v>
      </c>
      <c r="D253" s="29" t="s">
        <v>87</v>
      </c>
      <c r="E253" s="29" t="s">
        <v>90</v>
      </c>
      <c r="F253" s="32" t="s">
        <v>2025</v>
      </c>
      <c r="G253" s="32" t="s">
        <v>2472</v>
      </c>
      <c r="H253" s="32" t="s">
        <v>2472</v>
      </c>
      <c r="I253" s="32" t="s">
        <v>1274</v>
      </c>
      <c r="J253" s="32" t="s">
        <v>2027</v>
      </c>
      <c r="K253" s="32" t="s">
        <v>2472</v>
      </c>
      <c r="L253" s="32" t="s">
        <v>2472</v>
      </c>
      <c r="M253" s="32" t="s">
        <v>2472</v>
      </c>
      <c r="N253" s="32" t="s">
        <v>2472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2507</v>
      </c>
      <c r="C255" s="29" t="s">
        <v>2494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2508</v>
      </c>
      <c r="C257" s="29" t="s">
        <v>2495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2509</v>
      </c>
      <c r="C259" s="29" t="s">
        <v>2496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2510</v>
      </c>
      <c r="C260" s="29" t="s">
        <v>2497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2504</v>
      </c>
      <c r="C261" s="29" t="s">
        <v>2491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0" customFormat="1" ht="15.75" x14ac:dyDescent="0.25">
      <c r="A263" s="110">
        <v>361</v>
      </c>
      <c r="B263" s="111" t="s">
        <v>2541</v>
      </c>
      <c r="C263" s="119"/>
      <c r="D263" s="119"/>
      <c r="E263" s="119" t="s">
        <v>1273</v>
      </c>
      <c r="F263" s="111" t="s">
        <v>1298</v>
      </c>
      <c r="G263" s="111" t="s">
        <v>1298</v>
      </c>
      <c r="H263" s="111" t="s">
        <v>1298</v>
      </c>
      <c r="I263" s="111" t="s">
        <v>1298</v>
      </c>
      <c r="J263" s="111" t="s">
        <v>1298</v>
      </c>
      <c r="K263" s="111" t="s">
        <v>1298</v>
      </c>
      <c r="L263" s="111" t="s">
        <v>1298</v>
      </c>
      <c r="M263" s="111" t="s">
        <v>1298</v>
      </c>
      <c r="N263" s="119"/>
      <c r="O263" s="119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2603</v>
      </c>
      <c r="C265" s="29" t="s">
        <v>2564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2593</v>
      </c>
      <c r="C266" s="29" t="s">
        <v>2586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2514</v>
      </c>
      <c r="C267" s="29" t="s">
        <v>2501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2594</v>
      </c>
      <c r="C268" s="29" t="s">
        <v>2587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2481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2480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2482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2515</v>
      </c>
      <c r="C274" s="29" t="s">
        <v>2502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2483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2595</v>
      </c>
      <c r="C287" s="29" t="s">
        <v>2588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2596</v>
      </c>
      <c r="C298" s="29" t="s">
        <v>2589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2" customFormat="1" ht="31.5" hidden="1" x14ac:dyDescent="0.25">
      <c r="A307" s="110">
        <v>424</v>
      </c>
      <c r="B307" s="111" t="s">
        <v>699</v>
      </c>
      <c r="C307" s="111" t="s">
        <v>700</v>
      </c>
      <c r="D307" s="111" t="s">
        <v>130</v>
      </c>
      <c r="E307" s="111" t="s">
        <v>73</v>
      </c>
      <c r="F307" s="111" t="s">
        <v>2025</v>
      </c>
      <c r="G307" s="111" t="s">
        <v>77</v>
      </c>
      <c r="H307" s="111" t="s">
        <v>77</v>
      </c>
      <c r="I307" s="111" t="s">
        <v>74</v>
      </c>
      <c r="J307" s="111" t="s">
        <v>77</v>
      </c>
      <c r="K307" s="111" t="s">
        <v>74</v>
      </c>
      <c r="L307" s="111" t="s">
        <v>77</v>
      </c>
      <c r="M307" s="111" t="s">
        <v>77</v>
      </c>
      <c r="N307" s="111" t="s">
        <v>74</v>
      </c>
      <c r="O307" s="111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2584</v>
      </c>
      <c r="C312" s="32" t="s">
        <v>2583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2597</v>
      </c>
      <c r="C331" s="29" t="s">
        <v>2590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7" customFormat="1" ht="15.75" hidden="1" x14ac:dyDescent="0.25">
      <c r="A340" s="110">
        <v>468</v>
      </c>
      <c r="B340" s="111" t="s">
        <v>2204</v>
      </c>
      <c r="C340" s="119" t="s">
        <v>2171</v>
      </c>
      <c r="D340" s="119" t="s">
        <v>72</v>
      </c>
      <c r="E340" s="119" t="s">
        <v>73</v>
      </c>
      <c r="F340" s="111" t="s">
        <v>1298</v>
      </c>
      <c r="G340" s="111" t="s">
        <v>1298</v>
      </c>
      <c r="H340" s="111" t="s">
        <v>1298</v>
      </c>
      <c r="I340" s="111" t="s">
        <v>1298</v>
      </c>
      <c r="J340" s="111" t="s">
        <v>1298</v>
      </c>
      <c r="K340" s="111" t="s">
        <v>1298</v>
      </c>
      <c r="L340" s="111" t="s">
        <v>1298</v>
      </c>
      <c r="M340" s="111" t="s">
        <v>1298</v>
      </c>
      <c r="N340" s="111"/>
      <c r="O340" s="111"/>
    </row>
    <row r="341" spans="1:15" s="78" customFormat="1" ht="15.75" hidden="1" x14ac:dyDescent="0.25">
      <c r="A341" s="79">
        <v>470</v>
      </c>
      <c r="B341" s="80" t="s">
        <v>746</v>
      </c>
      <c r="C341" s="80" t="s">
        <v>747</v>
      </c>
      <c r="D341" s="80" t="s">
        <v>87</v>
      </c>
      <c r="E341" s="80" t="s">
        <v>90</v>
      </c>
      <c r="F341" s="80" t="s">
        <v>2025</v>
      </c>
      <c r="G341" s="80" t="s">
        <v>77</v>
      </c>
      <c r="H341" s="80" t="s">
        <v>77</v>
      </c>
      <c r="I341" s="80" t="s">
        <v>74</v>
      </c>
      <c r="J341" s="80" t="s">
        <v>77</v>
      </c>
      <c r="K341" s="80" t="s">
        <v>77</v>
      </c>
      <c r="L341" s="80" t="s">
        <v>77</v>
      </c>
      <c r="M341" s="80" t="s">
        <v>77</v>
      </c>
      <c r="N341" s="80" t="s">
        <v>77</v>
      </c>
      <c r="O341" s="80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2569</v>
      </c>
      <c r="C343" s="32" t="s">
        <v>2568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2598</v>
      </c>
      <c r="C345" s="29" t="s">
        <v>2591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2600</v>
      </c>
      <c r="C347" s="29" t="s">
        <v>2601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2484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2577</v>
      </c>
      <c r="C350" s="32" t="s">
        <v>2576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2511</v>
      </c>
      <c r="C363" s="29" t="s">
        <v>2498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2604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2485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7">
        <v>553</v>
      </c>
      <c r="B409" s="88" t="s">
        <v>544</v>
      </c>
      <c r="C409" s="88" t="s">
        <v>2525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2512</v>
      </c>
      <c r="C438" s="29" t="s">
        <v>2499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8" customFormat="1" ht="15.75" hidden="1" x14ac:dyDescent="0.25">
      <c r="A447" s="117">
        <v>591</v>
      </c>
      <c r="B447" s="118" t="s">
        <v>507</v>
      </c>
      <c r="C447" s="118" t="s">
        <v>2524</v>
      </c>
      <c r="D447" s="80" t="s">
        <v>72</v>
      </c>
      <c r="E447" s="80" t="s">
        <v>73</v>
      </c>
      <c r="F447" s="80" t="s">
        <v>2025</v>
      </c>
      <c r="G447" s="80" t="s">
        <v>77</v>
      </c>
      <c r="H447" s="80" t="s">
        <v>77</v>
      </c>
      <c r="I447" s="80" t="s">
        <v>74</v>
      </c>
      <c r="J447" s="80" t="s">
        <v>77</v>
      </c>
      <c r="K447" s="80" t="s">
        <v>74</v>
      </c>
      <c r="L447" s="80" t="s">
        <v>77</v>
      </c>
      <c r="M447" s="80" t="s">
        <v>77</v>
      </c>
      <c r="N447" s="80" t="s">
        <v>74</v>
      </c>
      <c r="O447" s="80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2486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2487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2516</v>
      </c>
      <c r="C514" s="29" t="s">
        <v>2503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2513</v>
      </c>
      <c r="C639" s="29" t="s">
        <v>2500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2488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2489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2490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1" customFormat="1" ht="15.75" x14ac:dyDescent="0.25">
      <c r="A797" s="83">
        <v>964</v>
      </c>
      <c r="B797" s="84" t="s">
        <v>1124</v>
      </c>
      <c r="C797" s="85" t="s">
        <v>1125</v>
      </c>
      <c r="D797" s="84" t="s">
        <v>72</v>
      </c>
      <c r="E797" s="84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5" t="s">
        <v>1203</v>
      </c>
    </row>
    <row r="798" spans="1:15" s="81" customFormat="1" ht="15.75" hidden="1" x14ac:dyDescent="0.25">
      <c r="A798" s="83">
        <v>970</v>
      </c>
      <c r="B798" s="84" t="s">
        <v>1129</v>
      </c>
      <c r="C798" s="85" t="s">
        <v>1130</v>
      </c>
      <c r="D798" s="85" t="s">
        <v>72</v>
      </c>
      <c r="E798" s="85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5" t="s">
        <v>1178</v>
      </c>
    </row>
    <row r="799" spans="1:15" s="81" customFormat="1" ht="15.75" hidden="1" x14ac:dyDescent="0.25">
      <c r="A799" s="83">
        <v>971</v>
      </c>
      <c r="B799" s="84" t="s">
        <v>501</v>
      </c>
      <c r="C799" s="84" t="s">
        <v>502</v>
      </c>
      <c r="D799" s="84" t="s">
        <v>72</v>
      </c>
      <c r="E799" s="84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4" t="s">
        <v>1178</v>
      </c>
    </row>
    <row r="800" spans="1:15" s="81" customFormat="1" ht="31.5" hidden="1" x14ac:dyDescent="0.25">
      <c r="A800" s="83">
        <v>972</v>
      </c>
      <c r="B800" s="84" t="s">
        <v>292</v>
      </c>
      <c r="C800" s="84" t="s">
        <v>293</v>
      </c>
      <c r="D800" s="84" t="s">
        <v>130</v>
      </c>
      <c r="E800" s="84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4" t="s">
        <v>1181</v>
      </c>
    </row>
    <row r="801" spans="1:15" s="81" customFormat="1" ht="15.75" hidden="1" x14ac:dyDescent="0.25">
      <c r="A801" s="83">
        <v>973</v>
      </c>
      <c r="B801" s="84" t="s">
        <v>1082</v>
      </c>
      <c r="C801" s="84" t="s">
        <v>1083</v>
      </c>
      <c r="D801" s="84" t="s">
        <v>72</v>
      </c>
      <c r="E801" s="84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4" t="s">
        <v>1177</v>
      </c>
    </row>
    <row r="802" spans="1:15" s="81" customFormat="1" ht="15.75" hidden="1" x14ac:dyDescent="0.25">
      <c r="A802" s="83">
        <v>974</v>
      </c>
      <c r="B802" s="84" t="s">
        <v>1133</v>
      </c>
      <c r="C802" s="85" t="s">
        <v>1134</v>
      </c>
      <c r="D802" s="84" t="s">
        <v>72</v>
      </c>
      <c r="E802" s="85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5" t="s">
        <v>1181</v>
      </c>
    </row>
    <row r="803" spans="1:15" s="81" customFormat="1" ht="15.75" hidden="1" x14ac:dyDescent="0.25">
      <c r="A803" s="83">
        <v>976</v>
      </c>
      <c r="B803" s="84" t="s">
        <v>503</v>
      </c>
      <c r="C803" s="84" t="s">
        <v>504</v>
      </c>
      <c r="D803" s="84" t="s">
        <v>72</v>
      </c>
      <c r="E803" s="84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4" t="s">
        <v>1181</v>
      </c>
    </row>
    <row r="804" spans="1:15" s="81" customFormat="1" ht="15.75" hidden="1" x14ac:dyDescent="0.25">
      <c r="A804" s="83">
        <v>977</v>
      </c>
      <c r="B804" s="84" t="s">
        <v>1892</v>
      </c>
      <c r="C804" s="85" t="s">
        <v>1893</v>
      </c>
      <c r="D804" s="84" t="s">
        <v>72</v>
      </c>
      <c r="E804" s="85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5" t="s">
        <v>2014</v>
      </c>
    </row>
    <row r="805" spans="1:15" s="81" customFormat="1" ht="15.75" hidden="1" x14ac:dyDescent="0.25">
      <c r="A805" s="83">
        <v>978</v>
      </c>
      <c r="B805" s="84" t="s">
        <v>1135</v>
      </c>
      <c r="C805" s="85" t="s">
        <v>1136</v>
      </c>
      <c r="D805" s="84" t="s">
        <v>72</v>
      </c>
      <c r="E805" s="85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4" t="s">
        <v>1185</v>
      </c>
    </row>
    <row r="806" spans="1:15" s="81" customFormat="1" ht="15.75" hidden="1" x14ac:dyDescent="0.25">
      <c r="A806" s="83">
        <v>979</v>
      </c>
      <c r="B806" s="84" t="s">
        <v>1137</v>
      </c>
      <c r="C806" s="85" t="s">
        <v>1138</v>
      </c>
      <c r="D806" s="84" t="s">
        <v>72</v>
      </c>
      <c r="E806" s="85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5" t="s">
        <v>1178</v>
      </c>
    </row>
    <row r="807" spans="1:15" s="81" customFormat="1" ht="15.75" hidden="1" x14ac:dyDescent="0.25">
      <c r="A807" s="83">
        <v>980</v>
      </c>
      <c r="B807" s="84" t="s">
        <v>1139</v>
      </c>
      <c r="C807" s="85" t="s">
        <v>1140</v>
      </c>
      <c r="D807" s="84" t="s">
        <v>72</v>
      </c>
      <c r="E807" s="85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5" t="s">
        <v>1183</v>
      </c>
    </row>
    <row r="808" spans="1:15" s="81" customFormat="1" ht="15.75" hidden="1" x14ac:dyDescent="0.25">
      <c r="A808" s="83">
        <v>981</v>
      </c>
      <c r="B808" s="84" t="s">
        <v>1141</v>
      </c>
      <c r="C808" s="85" t="s">
        <v>1142</v>
      </c>
      <c r="D808" s="84" t="s">
        <v>72</v>
      </c>
      <c r="E808" s="85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5" t="s">
        <v>1183</v>
      </c>
    </row>
    <row r="809" spans="1:15" s="81" customFormat="1" ht="15.75" hidden="1" x14ac:dyDescent="0.25">
      <c r="A809" s="83">
        <v>983</v>
      </c>
      <c r="B809" s="84" t="s">
        <v>1143</v>
      </c>
      <c r="C809" s="85" t="s">
        <v>1144</v>
      </c>
      <c r="D809" s="84" t="s">
        <v>72</v>
      </c>
      <c r="E809" s="84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4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2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2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2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2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2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2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2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2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2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2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2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2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5">
        <v>991</v>
      </c>
      <c r="B823" s="126" t="s">
        <v>1159</v>
      </c>
      <c r="C823" s="55" t="s">
        <v>1160</v>
      </c>
      <c r="D823" s="55" t="s">
        <v>72</v>
      </c>
      <c r="E823" s="55" t="s">
        <v>105</v>
      </c>
      <c r="F823" s="126" t="s">
        <v>2025</v>
      </c>
      <c r="G823" s="126" t="s">
        <v>77</v>
      </c>
      <c r="H823" s="126" t="s">
        <v>77</v>
      </c>
      <c r="I823" s="126" t="s">
        <v>74</v>
      </c>
      <c r="J823" s="126" t="s">
        <v>77</v>
      </c>
      <c r="K823" s="126" t="s">
        <v>74</v>
      </c>
      <c r="L823" s="126" t="s">
        <v>74</v>
      </c>
      <c r="M823" s="126" t="s">
        <v>74</v>
      </c>
      <c r="N823" s="126" t="s">
        <v>77</v>
      </c>
      <c r="O823" s="126" t="s">
        <v>1177</v>
      </c>
    </row>
    <row r="824" spans="1:15" ht="15.75" x14ac:dyDescent="0.25">
      <c r="A824" s="28">
        <v>863</v>
      </c>
      <c r="B824" s="126" t="s">
        <v>2622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279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0" priority="12"/>
  </conditionalFormatting>
  <conditionalFormatting sqref="B1:B810 B823:B1048576">
    <cfRule type="duplicateValues" dxfId="9" priority="11"/>
  </conditionalFormatting>
  <conditionalFormatting sqref="A811:A814">
    <cfRule type="duplicateValues" dxfId="8" priority="10"/>
  </conditionalFormatting>
  <conditionalFormatting sqref="B811:B814">
    <cfRule type="duplicateValues" dxfId="7" priority="9"/>
  </conditionalFormatting>
  <conditionalFormatting sqref="A823:A1048576 A1:A814">
    <cfRule type="duplicateValues" dxfId="6" priority="8"/>
  </conditionalFormatting>
  <conditionalFormatting sqref="A815:A821">
    <cfRule type="duplicateValues" dxfId="5" priority="7"/>
  </conditionalFormatting>
  <conditionalFormatting sqref="B815:B821">
    <cfRule type="duplicateValues" dxfId="4" priority="6"/>
  </conditionalFormatting>
  <conditionalFormatting sqref="A815:A821">
    <cfRule type="duplicateValues" dxfId="3" priority="5"/>
  </conditionalFormatting>
  <conditionalFormatting sqref="A822">
    <cfRule type="duplicateValues" dxfId="2" priority="4"/>
  </conditionalFormatting>
  <conditionalFormatting sqref="A822">
    <cfRule type="duplicateValues" dxfId="1" priority="2"/>
  </conditionalFormatting>
  <conditionalFormatting sqref="B822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1" t="s">
        <v>0</v>
      </c>
      <c r="B1" s="22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3" t="s">
        <v>8</v>
      </c>
      <c r="B9" s="224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5" t="s">
        <v>9</v>
      </c>
      <c r="B14" s="22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W1030031"/>
  <sheetViews>
    <sheetView tabSelected="1" topLeftCell="E1" zoomScale="70" zoomScaleNormal="70" workbookViewId="0">
      <pane ySplit="4" topLeftCell="A19" activePane="bottomLeft" state="frozen"/>
      <selection pane="bottomLeft" activeCell="E28" sqref="E28:E32"/>
    </sheetView>
  </sheetViews>
  <sheetFormatPr baseColWidth="10" defaultColWidth="24.7109375" defaultRowHeight="15" x14ac:dyDescent="0.25"/>
  <cols>
    <col min="1" max="1" width="25.7109375" style="100" bestFit="1" customWidth="1"/>
    <col min="2" max="2" width="21.140625" style="82" bestFit="1" customWidth="1"/>
    <col min="3" max="3" width="17.7109375" style="43" bestFit="1" customWidth="1"/>
    <col min="4" max="4" width="28.28515625" style="100" bestFit="1" customWidth="1"/>
    <col min="5" max="5" width="13.42578125" style="75" bestFit="1" customWidth="1"/>
    <col min="6" max="6" width="12.140625" style="44" bestFit="1" customWidth="1"/>
    <col min="7" max="7" width="54.28515625" style="44" bestFit="1" customWidth="1"/>
    <col min="8" max="11" width="5.85546875" style="44" bestFit="1" customWidth="1"/>
    <col min="12" max="12" width="52" style="44" bestFit="1" customWidth="1"/>
    <col min="13" max="13" width="20.140625" style="100" bestFit="1" customWidth="1"/>
    <col min="14" max="14" width="18.85546875" style="100" bestFit="1" customWidth="1"/>
    <col min="15" max="15" width="42.5703125" style="100" bestFit="1" customWidth="1"/>
    <col min="16" max="16" width="22.42578125" style="144" bestFit="1" customWidth="1"/>
    <col min="17" max="17" width="52" style="69" bestFit="1" customWidth="1"/>
    <col min="18" max="18" width="5.7109375" style="42" bestFit="1" customWidth="1"/>
    <col min="19" max="16384" width="24.7109375" style="42"/>
  </cols>
  <sheetData>
    <row r="1" spans="1:22" ht="18" x14ac:dyDescent="0.25">
      <c r="A1" s="157" t="s">
        <v>2147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9"/>
    </row>
    <row r="2" spans="1:22" ht="18" x14ac:dyDescent="0.25">
      <c r="A2" s="154" t="s">
        <v>2144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6"/>
    </row>
    <row r="3" spans="1:22" ht="18.75" thickBot="1" x14ac:dyDescent="0.3">
      <c r="A3" s="160" t="s">
        <v>2635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2"/>
    </row>
    <row r="4" spans="1:22" s="25" customFormat="1" ht="18" x14ac:dyDescent="0.25">
      <c r="A4" s="90" t="s">
        <v>2387</v>
      </c>
      <c r="B4" s="89" t="s">
        <v>2209</v>
      </c>
      <c r="C4" s="90" t="s">
        <v>11</v>
      </c>
      <c r="D4" s="90" t="s">
        <v>12</v>
      </c>
      <c r="E4" s="116" t="s">
        <v>18</v>
      </c>
      <c r="F4" s="90"/>
      <c r="G4" s="90"/>
      <c r="H4" s="90"/>
      <c r="I4" s="90"/>
      <c r="J4" s="90"/>
      <c r="K4" s="90"/>
      <c r="L4" s="90" t="s">
        <v>2397</v>
      </c>
      <c r="M4" s="45" t="s">
        <v>14</v>
      </c>
      <c r="N4" s="45" t="s">
        <v>2411</v>
      </c>
      <c r="O4" s="65" t="s">
        <v>2443</v>
      </c>
      <c r="P4" s="143"/>
      <c r="Q4" s="91" t="s">
        <v>2430</v>
      </c>
    </row>
    <row r="5" spans="1:22" ht="18" x14ac:dyDescent="0.25">
      <c r="A5" s="132" t="str">
        <f>VLOOKUP(E5,'LISTADO ATM'!$A$2:$C$901,3,0)</f>
        <v>DISTRITO NACIONAL</v>
      </c>
      <c r="B5" s="124" t="s">
        <v>2638</v>
      </c>
      <c r="C5" s="95">
        <v>44445.455787037034</v>
      </c>
      <c r="D5" s="95" t="s">
        <v>2460</v>
      </c>
      <c r="E5" s="124">
        <v>624</v>
      </c>
      <c r="F5" s="132" t="str">
        <f>VLOOKUP(E5,VIP!$A$2:$O15789,2,0)</f>
        <v>DRBR624</v>
      </c>
      <c r="G5" s="132" t="str">
        <f>VLOOKUP(E5,'LISTADO ATM'!$A$2:$B$900,2,0)</f>
        <v xml:space="preserve">ATM Policía Nacional I </v>
      </c>
      <c r="H5" s="132" t="str">
        <f>VLOOKUP(E5,VIP!$A$2:$O20750,7,FALSE)</f>
        <v>Si</v>
      </c>
      <c r="I5" s="132" t="str">
        <f>VLOOKUP(E5,VIP!$A$2:$O12715,8,FALSE)</f>
        <v>Si</v>
      </c>
      <c r="J5" s="132" t="str">
        <f>VLOOKUP(E5,VIP!$A$2:$O12665,8,FALSE)</f>
        <v>Si</v>
      </c>
      <c r="K5" s="132" t="str">
        <f>VLOOKUP(E5,VIP!$A$2:$O16239,6,0)</f>
        <v>NO</v>
      </c>
      <c r="L5" s="138" t="s">
        <v>2639</v>
      </c>
      <c r="M5" s="153" t="s">
        <v>2533</v>
      </c>
      <c r="N5" s="94" t="s">
        <v>2640</v>
      </c>
      <c r="O5" s="132" t="s">
        <v>2629</v>
      </c>
      <c r="P5" s="138" t="s">
        <v>2668</v>
      </c>
      <c r="Q5" s="152">
        <v>44325.434027777781</v>
      </c>
      <c r="R5" s="100"/>
      <c r="S5" s="100"/>
      <c r="T5" s="100"/>
      <c r="U5" s="144"/>
      <c r="V5" s="69"/>
    </row>
    <row r="6" spans="1:22" ht="18" x14ac:dyDescent="0.25">
      <c r="A6" s="132" t="str">
        <f>VLOOKUP(E6,'LISTADO ATM'!$A$2:$C$901,3,0)</f>
        <v>ESTE</v>
      </c>
      <c r="B6" s="124" t="s">
        <v>2641</v>
      </c>
      <c r="C6" s="95">
        <v>44445.454108796293</v>
      </c>
      <c r="D6" s="95" t="s">
        <v>2460</v>
      </c>
      <c r="E6" s="124">
        <v>472</v>
      </c>
      <c r="F6" s="132" t="str">
        <f>VLOOKUP(E6,VIP!$A$2:$O15790,2,0)</f>
        <v>DRBRA72</v>
      </c>
      <c r="G6" s="132" t="str">
        <f>VLOOKUP(E6,'LISTADO ATM'!$A$2:$B$900,2,0)</f>
        <v>ATM Ayuntamiento Ramon Santana</v>
      </c>
      <c r="H6" s="132" t="str">
        <f>VLOOKUP(E6,VIP!$A$2:$O20751,7,FALSE)</f>
        <v>Si</v>
      </c>
      <c r="I6" s="132" t="str">
        <f>VLOOKUP(E6,VIP!$A$2:$O12716,8,FALSE)</f>
        <v>Si</v>
      </c>
      <c r="J6" s="132" t="str">
        <f>VLOOKUP(E6,VIP!$A$2:$O12666,8,FALSE)</f>
        <v>Si</v>
      </c>
      <c r="K6" s="132" t="str">
        <f>VLOOKUP(E6,VIP!$A$2:$O16240,6,0)</f>
        <v>NO</v>
      </c>
      <c r="L6" s="138" t="s">
        <v>2639</v>
      </c>
      <c r="M6" s="153" t="s">
        <v>2533</v>
      </c>
      <c r="N6" s="94" t="s">
        <v>2640</v>
      </c>
      <c r="O6" s="132" t="s">
        <v>2629</v>
      </c>
      <c r="P6" s="138" t="s">
        <v>2668</v>
      </c>
      <c r="Q6" s="152">
        <v>44356.46597222222</v>
      </c>
      <c r="R6" s="100"/>
      <c r="S6" s="100"/>
      <c r="T6" s="100"/>
      <c r="U6" s="144"/>
      <c r="V6" s="69"/>
    </row>
    <row r="7" spans="1:22" ht="18" x14ac:dyDescent="0.25">
      <c r="A7" s="132" t="str">
        <f>VLOOKUP(E7,'LISTADO ATM'!$A$2:$C$901,3,0)</f>
        <v>SUR</v>
      </c>
      <c r="B7" s="124" t="s">
        <v>2673</v>
      </c>
      <c r="C7" s="95">
        <v>44445.602152777778</v>
      </c>
      <c r="D7" s="95" t="s">
        <v>2460</v>
      </c>
      <c r="E7" s="124">
        <v>576</v>
      </c>
      <c r="F7" s="132" t="str">
        <f>VLOOKUP(E7,VIP!$A$2:$O15789,2,0)</f>
        <v>DRBR576</v>
      </c>
      <c r="G7" s="132" t="str">
        <f>VLOOKUP(E7,'LISTADO ATM'!$A$2:$B$900,2,0)</f>
        <v>ATM Nizao</v>
      </c>
      <c r="H7" s="132">
        <f>VLOOKUP(E7,VIP!$A$2:$O20750,7,FALSE)</f>
        <v>0</v>
      </c>
      <c r="I7" s="132">
        <f>VLOOKUP(E7,VIP!$A$2:$O12715,8,FALSE)</f>
        <v>0</v>
      </c>
      <c r="J7" s="132">
        <f>VLOOKUP(E7,VIP!$A$2:$O12665,8,FALSE)</f>
        <v>0</v>
      </c>
      <c r="K7" s="132">
        <f>VLOOKUP(E7,VIP!$A$2:$O16239,6,0)</f>
        <v>0</v>
      </c>
      <c r="L7" s="138" t="s">
        <v>2639</v>
      </c>
      <c r="M7" s="153" t="s">
        <v>2533</v>
      </c>
      <c r="N7" s="94" t="s">
        <v>2444</v>
      </c>
      <c r="O7" s="132" t="s">
        <v>2629</v>
      </c>
      <c r="P7" s="138" t="s">
        <v>2668</v>
      </c>
      <c r="Q7" s="152">
        <v>44356.613194444442</v>
      </c>
      <c r="R7" s="100"/>
      <c r="S7" s="100"/>
      <c r="T7" s="100"/>
      <c r="U7" s="144"/>
      <c r="V7" s="69"/>
    </row>
    <row r="8" spans="1:22" ht="18" x14ac:dyDescent="0.25">
      <c r="A8" s="132" t="str">
        <f>VLOOKUP(E8,'LISTADO ATM'!$A$2:$C$901,3,0)</f>
        <v>SUR</v>
      </c>
      <c r="B8" s="124" t="s">
        <v>2674</v>
      </c>
      <c r="C8" s="95">
        <v>44445.601678240739</v>
      </c>
      <c r="D8" s="95" t="s">
        <v>2460</v>
      </c>
      <c r="E8" s="124">
        <v>137</v>
      </c>
      <c r="F8" s="132" t="str">
        <f>VLOOKUP(E8,VIP!$A$2:$O15790,2,0)</f>
        <v>DRBR137</v>
      </c>
      <c r="G8" s="132" t="str">
        <f>VLOOKUP(E8,'LISTADO ATM'!$A$2:$B$900,2,0)</f>
        <v xml:space="preserve">ATM Oficina Nizao </v>
      </c>
      <c r="H8" s="132" t="str">
        <f>VLOOKUP(E8,VIP!$A$2:$O20751,7,FALSE)</f>
        <v>Si</v>
      </c>
      <c r="I8" s="132" t="str">
        <f>VLOOKUP(E8,VIP!$A$2:$O12716,8,FALSE)</f>
        <v>Si</v>
      </c>
      <c r="J8" s="132" t="str">
        <f>VLOOKUP(E8,VIP!$A$2:$O12666,8,FALSE)</f>
        <v>Si</v>
      </c>
      <c r="K8" s="132" t="str">
        <f>VLOOKUP(E8,VIP!$A$2:$O16240,6,0)</f>
        <v>NO</v>
      </c>
      <c r="L8" s="138" t="s">
        <v>2639</v>
      </c>
      <c r="M8" s="153" t="s">
        <v>2533</v>
      </c>
      <c r="N8" s="94" t="s">
        <v>2640</v>
      </c>
      <c r="O8" s="132" t="s">
        <v>2629</v>
      </c>
      <c r="P8" s="138" t="s">
        <v>2668</v>
      </c>
      <c r="Q8" s="152">
        <v>44356.613888888889</v>
      </c>
      <c r="R8" s="100"/>
      <c r="S8" s="100"/>
      <c r="T8" s="100"/>
      <c r="U8" s="144"/>
      <c r="V8" s="69"/>
    </row>
    <row r="9" spans="1:22" ht="18" x14ac:dyDescent="0.25">
      <c r="A9" s="132" t="str">
        <f>VLOOKUP(E9,'LISTADO ATM'!$A$2:$C$901,3,0)</f>
        <v>DISTRITO NACIONAL</v>
      </c>
      <c r="B9" s="124" t="s">
        <v>2699</v>
      </c>
      <c r="C9" s="95">
        <v>44445.5159375</v>
      </c>
      <c r="D9" s="95" t="s">
        <v>2460</v>
      </c>
      <c r="E9" s="124">
        <v>949</v>
      </c>
      <c r="F9" s="132" t="str">
        <f>VLOOKUP(E9,VIP!$A$2:$O15813,2,0)</f>
        <v>DRBR23D</v>
      </c>
      <c r="G9" s="132" t="str">
        <f>VLOOKUP(E9,'LISTADO ATM'!$A$2:$B$900,2,0)</f>
        <v xml:space="preserve">ATM S/M Bravo San Isidro Coral Mall </v>
      </c>
      <c r="H9" s="132" t="str">
        <f>VLOOKUP(E9,VIP!$A$2:$O20774,7,FALSE)</f>
        <v>Si</v>
      </c>
      <c r="I9" s="132" t="str">
        <f>VLOOKUP(E9,VIP!$A$2:$O12739,8,FALSE)</f>
        <v>No</v>
      </c>
      <c r="J9" s="132" t="str">
        <f>VLOOKUP(E9,VIP!$A$2:$O12689,8,FALSE)</f>
        <v>No</v>
      </c>
      <c r="K9" s="132" t="str">
        <f>VLOOKUP(E9,VIP!$A$2:$O16263,6,0)</f>
        <v>NO</v>
      </c>
      <c r="L9" s="138" t="s">
        <v>2639</v>
      </c>
      <c r="M9" s="153" t="s">
        <v>2533</v>
      </c>
      <c r="N9" s="94" t="s">
        <v>2640</v>
      </c>
      <c r="O9" s="132" t="s">
        <v>2629</v>
      </c>
      <c r="P9" s="138" t="s">
        <v>2668</v>
      </c>
      <c r="Q9" s="152">
        <v>44356.619444444441</v>
      </c>
      <c r="R9" s="100"/>
      <c r="S9" s="100"/>
      <c r="T9" s="100"/>
      <c r="U9" s="144"/>
      <c r="V9" s="69"/>
    </row>
    <row r="10" spans="1:22" ht="18" x14ac:dyDescent="0.25">
      <c r="A10" s="132" t="str">
        <f>VLOOKUP(E10,'LISTADO ATM'!$A$2:$C$901,3,0)</f>
        <v>DISTRITO NACIONAL</v>
      </c>
      <c r="B10" s="124" t="s">
        <v>2693</v>
      </c>
      <c r="C10" s="95">
        <v>44445.542638888888</v>
      </c>
      <c r="D10" s="95" t="s">
        <v>2460</v>
      </c>
      <c r="E10" s="124">
        <v>973</v>
      </c>
      <c r="F10" s="132" t="str">
        <f>VLOOKUP(E10,VIP!$A$2:$O15807,2,0)</f>
        <v>DRBR912</v>
      </c>
      <c r="G10" s="132" t="str">
        <f>VLOOKUP(E10,'LISTADO ATM'!$A$2:$B$900,2,0)</f>
        <v xml:space="preserve">ATM Oficina Sabana de la Mar </v>
      </c>
      <c r="H10" s="132" t="str">
        <f>VLOOKUP(E10,VIP!$A$2:$O20768,7,FALSE)</f>
        <v>Si</v>
      </c>
      <c r="I10" s="132" t="str">
        <f>VLOOKUP(E10,VIP!$A$2:$O12733,8,FALSE)</f>
        <v>Si</v>
      </c>
      <c r="J10" s="132" t="str">
        <f>VLOOKUP(E10,VIP!$A$2:$O12683,8,FALSE)</f>
        <v>Si</v>
      </c>
      <c r="K10" s="132" t="str">
        <f>VLOOKUP(E10,VIP!$A$2:$O16257,6,0)</f>
        <v>NO</v>
      </c>
      <c r="L10" s="138" t="s">
        <v>2639</v>
      </c>
      <c r="M10" s="153" t="s">
        <v>2533</v>
      </c>
      <c r="N10" s="94" t="s">
        <v>2640</v>
      </c>
      <c r="O10" s="132" t="s">
        <v>2629</v>
      </c>
      <c r="P10" s="138" t="s">
        <v>2668</v>
      </c>
      <c r="Q10" s="152">
        <v>44356.619444444441</v>
      </c>
      <c r="R10" s="100"/>
      <c r="S10" s="100"/>
      <c r="T10" s="100"/>
      <c r="U10" s="144"/>
      <c r="V10" s="69"/>
    </row>
    <row r="11" spans="1:22" ht="18" x14ac:dyDescent="0.25">
      <c r="A11" s="132" t="str">
        <f>VLOOKUP(E11,'LISTADO ATM'!$A$2:$C$901,3,0)</f>
        <v>DISTRITO NACIONAL</v>
      </c>
      <c r="B11" s="124" t="s">
        <v>2675</v>
      </c>
      <c r="C11" s="95">
        <v>44445.601076388892</v>
      </c>
      <c r="D11" s="95" t="s">
        <v>2460</v>
      </c>
      <c r="E11" s="124">
        <v>377</v>
      </c>
      <c r="F11" s="132" t="str">
        <f>VLOOKUP(E11,VIP!$A$2:$O15791,2,0)</f>
        <v>DRBR377</v>
      </c>
      <c r="G11" s="132" t="str">
        <f>VLOOKUP(E11,'LISTADO ATM'!$A$2:$B$900,2,0)</f>
        <v>ATM Estación del Metro Eduardo Brito</v>
      </c>
      <c r="H11" s="132" t="str">
        <f>VLOOKUP(E11,VIP!$A$2:$O20752,7,FALSE)</f>
        <v>Si</v>
      </c>
      <c r="I11" s="132" t="str">
        <f>VLOOKUP(E11,VIP!$A$2:$O12717,8,FALSE)</f>
        <v>Si</v>
      </c>
      <c r="J11" s="132" t="str">
        <f>VLOOKUP(E11,VIP!$A$2:$O12667,8,FALSE)</f>
        <v>Si</v>
      </c>
      <c r="K11" s="132" t="str">
        <f>VLOOKUP(E11,VIP!$A$2:$O16241,6,0)</f>
        <v>NO</v>
      </c>
      <c r="L11" s="138" t="s">
        <v>2639</v>
      </c>
      <c r="M11" s="153" t="s">
        <v>2533</v>
      </c>
      <c r="N11" s="94" t="s">
        <v>2640</v>
      </c>
      <c r="O11" s="132" t="s">
        <v>2629</v>
      </c>
      <c r="P11" s="138" t="s">
        <v>2668</v>
      </c>
      <c r="Q11" s="152">
        <v>44356.620138888888</v>
      </c>
      <c r="R11" s="100"/>
      <c r="S11" s="100"/>
      <c r="T11" s="100"/>
      <c r="U11" s="144"/>
      <c r="V11" s="69"/>
    </row>
    <row r="12" spans="1:22" ht="18" x14ac:dyDescent="0.25">
      <c r="A12" s="132" t="str">
        <f>VLOOKUP(E12,'LISTADO ATM'!$A$2:$C$901,3,0)</f>
        <v>DISTRITO NACIONAL</v>
      </c>
      <c r="B12" s="124" t="s">
        <v>2658</v>
      </c>
      <c r="C12" s="95">
        <v>44445.37667824074</v>
      </c>
      <c r="D12" s="95" t="s">
        <v>2460</v>
      </c>
      <c r="E12" s="124">
        <v>642</v>
      </c>
      <c r="F12" s="132" t="str">
        <f>VLOOKUP(E12,VIP!$A$2:$O15804,2,0)</f>
        <v>DRBR24O</v>
      </c>
      <c r="G12" s="132" t="str">
        <f>VLOOKUP(E12,'LISTADO ATM'!$A$2:$B$900,2,0)</f>
        <v xml:space="preserve">ATM OMSA Sto. Dgo. </v>
      </c>
      <c r="H12" s="132" t="str">
        <f>VLOOKUP(E12,VIP!$A$2:$O20765,7,FALSE)</f>
        <v>Si</v>
      </c>
      <c r="I12" s="132" t="str">
        <f>VLOOKUP(E12,VIP!$A$2:$O12730,8,FALSE)</f>
        <v>Si</v>
      </c>
      <c r="J12" s="132" t="str">
        <f>VLOOKUP(E12,VIP!$A$2:$O12680,8,FALSE)</f>
        <v>Si</v>
      </c>
      <c r="K12" s="132" t="str">
        <f>VLOOKUP(E12,VIP!$A$2:$O16254,6,0)</f>
        <v>NO</v>
      </c>
      <c r="L12" s="138" t="s">
        <v>2653</v>
      </c>
      <c r="M12" s="153" t="s">
        <v>2533</v>
      </c>
      <c r="N12" s="94" t="s">
        <v>2640</v>
      </c>
      <c r="O12" s="132" t="s">
        <v>2629</v>
      </c>
      <c r="P12" s="138" t="s">
        <v>2668</v>
      </c>
      <c r="Q12" s="152">
        <v>44356.468055555553</v>
      </c>
      <c r="R12" s="100"/>
      <c r="S12" s="100"/>
      <c r="T12" s="100"/>
      <c r="U12" s="144"/>
      <c r="V12" s="69"/>
    </row>
    <row r="13" spans="1:22" ht="18" x14ac:dyDescent="0.25">
      <c r="A13" s="132" t="str">
        <f>VLOOKUP(E13,'LISTADO ATM'!$A$2:$C$901,3,0)</f>
        <v>ESTE</v>
      </c>
      <c r="B13" s="124" t="s">
        <v>2652</v>
      </c>
      <c r="C13" s="95">
        <v>44445.408668981479</v>
      </c>
      <c r="D13" s="95" t="s">
        <v>2460</v>
      </c>
      <c r="E13" s="124">
        <v>211</v>
      </c>
      <c r="F13" s="132" t="str">
        <f>VLOOKUP(E13,VIP!$A$2:$O15799,2,0)</f>
        <v>DRBR211</v>
      </c>
      <c r="G13" s="132" t="str">
        <f>VLOOKUP(E13,'LISTADO ATM'!$A$2:$B$900,2,0)</f>
        <v xml:space="preserve">ATM Oficina La Romana I </v>
      </c>
      <c r="H13" s="132" t="str">
        <f>VLOOKUP(E13,VIP!$A$2:$O20760,7,FALSE)</f>
        <v>Si</v>
      </c>
      <c r="I13" s="132" t="str">
        <f>VLOOKUP(E13,VIP!$A$2:$O12725,8,FALSE)</f>
        <v>Si</v>
      </c>
      <c r="J13" s="132" t="str">
        <f>VLOOKUP(E13,VIP!$A$2:$O12675,8,FALSE)</f>
        <v>Si</v>
      </c>
      <c r="K13" s="132" t="str">
        <f>VLOOKUP(E13,VIP!$A$2:$O16249,6,0)</f>
        <v>NO</v>
      </c>
      <c r="L13" s="138" t="s">
        <v>2653</v>
      </c>
      <c r="M13" s="153" t="s">
        <v>2533</v>
      </c>
      <c r="N13" s="94" t="s">
        <v>2640</v>
      </c>
      <c r="O13" s="132" t="s">
        <v>2629</v>
      </c>
      <c r="P13" s="138" t="s">
        <v>2668</v>
      </c>
      <c r="Q13" s="152">
        <v>44356.47152777778</v>
      </c>
      <c r="R13" s="100"/>
      <c r="S13" s="100"/>
      <c r="T13" s="100"/>
      <c r="U13" s="144"/>
      <c r="V13" s="69"/>
    </row>
    <row r="14" spans="1:22" ht="18" x14ac:dyDescent="0.25">
      <c r="A14" s="132" t="str">
        <f>VLOOKUP(E14,'LISTADO ATM'!$A$2:$C$901,3,0)</f>
        <v>DISTRITO NACIONAL</v>
      </c>
      <c r="B14" s="124">
        <v>3336014605</v>
      </c>
      <c r="C14" s="95">
        <v>44444.68167824074</v>
      </c>
      <c r="D14" s="95" t="s">
        <v>2174</v>
      </c>
      <c r="E14" s="124">
        <v>718</v>
      </c>
      <c r="F14" s="132" t="str">
        <f>VLOOKUP(E14,VIP!$A$2:$O15812,2,0)</f>
        <v>DRBR24Y</v>
      </c>
      <c r="G14" s="132" t="str">
        <f>VLOOKUP(E14,'LISTADO ATM'!$A$2:$B$900,2,0)</f>
        <v xml:space="preserve">ATM Feria Ganadera </v>
      </c>
      <c r="H14" s="132" t="str">
        <f>VLOOKUP(E14,VIP!$A$2:$O20773,7,FALSE)</f>
        <v>Si</v>
      </c>
      <c r="I14" s="132" t="str">
        <f>VLOOKUP(E14,VIP!$A$2:$O12738,8,FALSE)</f>
        <v>Si</v>
      </c>
      <c r="J14" s="132" t="str">
        <f>VLOOKUP(E14,VIP!$A$2:$O12688,8,FALSE)</f>
        <v>Si</v>
      </c>
      <c r="K14" s="132" t="str">
        <f>VLOOKUP(E14,VIP!$A$2:$O16262,6,0)</f>
        <v>NO</v>
      </c>
      <c r="L14" s="138" t="s">
        <v>2213</v>
      </c>
      <c r="M14" s="153" t="s">
        <v>2533</v>
      </c>
      <c r="N14" s="94" t="s">
        <v>2444</v>
      </c>
      <c r="O14" s="132" t="s">
        <v>2446</v>
      </c>
      <c r="P14" s="138"/>
      <c r="Q14" s="152">
        <v>44356.206944444442</v>
      </c>
    </row>
    <row r="15" spans="1:22" ht="18" x14ac:dyDescent="0.25">
      <c r="A15" s="132" t="str">
        <f>VLOOKUP(E15,'LISTADO ATM'!$A$2:$C$901,3,0)</f>
        <v>ESTE</v>
      </c>
      <c r="B15" s="124">
        <v>3336014356</v>
      </c>
      <c r="C15" s="95">
        <v>44443.5156712963</v>
      </c>
      <c r="D15" s="95" t="s">
        <v>2174</v>
      </c>
      <c r="E15" s="124">
        <v>912</v>
      </c>
      <c r="F15" s="132" t="str">
        <f>VLOOKUP(E15,VIP!$A$2:$O15808,2,0)</f>
        <v>DRBR973</v>
      </c>
      <c r="G15" s="132" t="str">
        <f>VLOOKUP(E15,'LISTADO ATM'!$A$2:$B$900,2,0)</f>
        <v xml:space="preserve">ATM Oficina San Pedro II </v>
      </c>
      <c r="H15" s="132" t="str">
        <f>VLOOKUP(E15,VIP!$A$2:$O20769,7,FALSE)</f>
        <v>Si</v>
      </c>
      <c r="I15" s="132" t="str">
        <f>VLOOKUP(E15,VIP!$A$2:$O12734,8,FALSE)</f>
        <v>Si</v>
      </c>
      <c r="J15" s="132" t="str">
        <f>VLOOKUP(E15,VIP!$A$2:$O12684,8,FALSE)</f>
        <v>Si</v>
      </c>
      <c r="K15" s="132" t="str">
        <f>VLOOKUP(E15,VIP!$A$2:$O16258,6,0)</f>
        <v>SI</v>
      </c>
      <c r="L15" s="138" t="s">
        <v>2213</v>
      </c>
      <c r="M15" s="153" t="s">
        <v>2533</v>
      </c>
      <c r="N15" s="94" t="s">
        <v>2444</v>
      </c>
      <c r="O15" s="132" t="s">
        <v>2446</v>
      </c>
      <c r="P15" s="138"/>
      <c r="Q15" s="152">
        <v>44356.47152777778</v>
      </c>
    </row>
    <row r="16" spans="1:22" ht="18" x14ac:dyDescent="0.25">
      <c r="A16" s="132" t="str">
        <f>VLOOKUP(E16,'LISTADO ATM'!$A$2:$C$901,3,0)</f>
        <v>SUR</v>
      </c>
      <c r="B16" s="124">
        <v>3336014400</v>
      </c>
      <c r="C16" s="95">
        <v>44443.541446759256</v>
      </c>
      <c r="D16" s="95" t="s">
        <v>2174</v>
      </c>
      <c r="E16" s="124">
        <v>891</v>
      </c>
      <c r="F16" s="132" t="str">
        <f>VLOOKUP(E16,VIP!$A$2:$O15798,2,0)</f>
        <v>DRBR891</v>
      </c>
      <c r="G16" s="132" t="str">
        <f>VLOOKUP(E16,'LISTADO ATM'!$A$2:$B$900,2,0)</f>
        <v xml:space="preserve">ATM Estación Texaco (Barahona) </v>
      </c>
      <c r="H16" s="132" t="str">
        <f>VLOOKUP(E16,VIP!$A$2:$O20759,7,FALSE)</f>
        <v>Si</v>
      </c>
      <c r="I16" s="132" t="str">
        <f>VLOOKUP(E16,VIP!$A$2:$O12724,8,FALSE)</f>
        <v>Si</v>
      </c>
      <c r="J16" s="132" t="str">
        <f>VLOOKUP(E16,VIP!$A$2:$O12674,8,FALSE)</f>
        <v>Si</v>
      </c>
      <c r="K16" s="132" t="str">
        <f>VLOOKUP(E16,VIP!$A$2:$O16248,6,0)</f>
        <v>NO</v>
      </c>
      <c r="L16" s="138" t="s">
        <v>2213</v>
      </c>
      <c r="M16" s="153" t="s">
        <v>2533</v>
      </c>
      <c r="N16" s="94" t="s">
        <v>2444</v>
      </c>
      <c r="O16" s="132" t="s">
        <v>2446</v>
      </c>
      <c r="P16" s="138"/>
      <c r="Q16" s="152">
        <v>44356.473611111112</v>
      </c>
    </row>
    <row r="17" spans="1:17" ht="18" x14ac:dyDescent="0.25">
      <c r="A17" s="132" t="str">
        <f>VLOOKUP(E17,'LISTADO ATM'!$A$2:$C$901,3,0)</f>
        <v>DISTRITO NACIONAL</v>
      </c>
      <c r="B17" s="124">
        <v>3336014263</v>
      </c>
      <c r="C17" s="95">
        <v>44443.430972222224</v>
      </c>
      <c r="D17" s="95" t="s">
        <v>2174</v>
      </c>
      <c r="E17" s="124">
        <v>70</v>
      </c>
      <c r="F17" s="132" t="str">
        <f>VLOOKUP(E17,VIP!$A$2:$O15793,2,0)</f>
        <v>DRBR070</v>
      </c>
      <c r="G17" s="132" t="str">
        <f>VLOOKUP(E17,'LISTADO ATM'!$A$2:$B$900,2,0)</f>
        <v xml:space="preserve">ATM Autoservicio Plaza Lama Zona Oriental </v>
      </c>
      <c r="H17" s="132" t="str">
        <f>VLOOKUP(E17,VIP!$A$2:$O20754,7,FALSE)</f>
        <v>Si</v>
      </c>
      <c r="I17" s="132" t="str">
        <f>VLOOKUP(E17,VIP!$A$2:$O12719,8,FALSE)</f>
        <v>Si</v>
      </c>
      <c r="J17" s="132" t="str">
        <f>VLOOKUP(E17,VIP!$A$2:$O12669,8,FALSE)</f>
        <v>Si</v>
      </c>
      <c r="K17" s="132" t="str">
        <f>VLOOKUP(E17,VIP!$A$2:$O16243,6,0)</f>
        <v>NO</v>
      </c>
      <c r="L17" s="138" t="s">
        <v>2213</v>
      </c>
      <c r="M17" s="153" t="s">
        <v>2533</v>
      </c>
      <c r="N17" s="94" t="s">
        <v>2444</v>
      </c>
      <c r="O17" s="132" t="s">
        <v>2446</v>
      </c>
      <c r="P17" s="95"/>
      <c r="Q17" s="152">
        <v>44356.561111111114</v>
      </c>
    </row>
    <row r="18" spans="1:17" ht="18" x14ac:dyDescent="0.25">
      <c r="A18" s="132" t="str">
        <f>VLOOKUP(E18,'LISTADO ATM'!$A$2:$C$901,3,0)</f>
        <v>ESTE</v>
      </c>
      <c r="B18" s="124">
        <v>3336014591</v>
      </c>
      <c r="C18" s="95">
        <v>44444.615972222222</v>
      </c>
      <c r="D18" s="95" t="s">
        <v>2174</v>
      </c>
      <c r="E18" s="124">
        <v>214</v>
      </c>
      <c r="F18" s="132" t="str">
        <f>VLOOKUP(E18,VIP!$A$2:$O15786,2,0)</f>
        <v>DRBR214</v>
      </c>
      <c r="G18" s="132" t="str">
        <f>VLOOKUP(E18,'LISTADO ATM'!$A$2:$B$900,2,0)</f>
        <v>ATM S/M Ole Bavaro</v>
      </c>
      <c r="H18" s="132" t="str">
        <f>VLOOKUP(E18,VIP!$A$2:$O20747,7,FALSE)</f>
        <v>SI</v>
      </c>
      <c r="I18" s="132" t="str">
        <f>VLOOKUP(E18,VIP!$A$2:$O12712,8,FALSE)</f>
        <v>SI</v>
      </c>
      <c r="J18" s="132" t="str">
        <f>VLOOKUP(E18,VIP!$A$2:$O12662,8,FALSE)</f>
        <v>SI</v>
      </c>
      <c r="K18" s="132" t="str">
        <f>VLOOKUP(E18,VIP!$A$2:$O16236,6,0)</f>
        <v>NO</v>
      </c>
      <c r="L18" s="138" t="s">
        <v>2213</v>
      </c>
      <c r="M18" s="153" t="s">
        <v>2533</v>
      </c>
      <c r="N18" s="94" t="s">
        <v>2444</v>
      </c>
      <c r="O18" s="132" t="s">
        <v>2446</v>
      </c>
      <c r="P18" s="138"/>
      <c r="Q18" s="152">
        <v>44356.615277777775</v>
      </c>
    </row>
    <row r="19" spans="1:17" ht="18" x14ac:dyDescent="0.25">
      <c r="A19" s="132" t="str">
        <f>VLOOKUP(E19,'LISTADO ATM'!$A$2:$C$901,3,0)</f>
        <v>SUR</v>
      </c>
      <c r="B19" s="124">
        <v>3336014090</v>
      </c>
      <c r="C19" s="95">
        <v>44442.858831018515</v>
      </c>
      <c r="D19" s="95" t="s">
        <v>2174</v>
      </c>
      <c r="E19" s="124">
        <v>537</v>
      </c>
      <c r="F19" s="132" t="str">
        <f>VLOOKUP(E19,VIP!$A$2:$O15784,2,0)</f>
        <v>DRBR537</v>
      </c>
      <c r="G19" s="132" t="str">
        <f>VLOOKUP(E19,'LISTADO ATM'!$A$2:$B$900,2,0)</f>
        <v xml:space="preserve">ATM Estación Texaco Enriquillo (Barahona) </v>
      </c>
      <c r="H19" s="132" t="str">
        <f>VLOOKUP(E19,VIP!$A$2:$O20745,7,FALSE)</f>
        <v>Si</v>
      </c>
      <c r="I19" s="132" t="str">
        <f>VLOOKUP(E19,VIP!$A$2:$O12710,8,FALSE)</f>
        <v>Si</v>
      </c>
      <c r="J19" s="132" t="str">
        <f>VLOOKUP(E19,VIP!$A$2:$O12660,8,FALSE)</f>
        <v>Si</v>
      </c>
      <c r="K19" s="132" t="str">
        <f>VLOOKUP(E19,VIP!$A$2:$O16234,6,0)</f>
        <v>NO</v>
      </c>
      <c r="L19" s="138" t="s">
        <v>2213</v>
      </c>
      <c r="M19" s="153" t="s">
        <v>2533</v>
      </c>
      <c r="N19" s="94" t="s">
        <v>2444</v>
      </c>
      <c r="O19" s="132" t="s">
        <v>2446</v>
      </c>
      <c r="P19" s="138"/>
      <c r="Q19" s="152">
        <v>44356.615972222222</v>
      </c>
    </row>
    <row r="20" spans="1:17" ht="18" x14ac:dyDescent="0.25">
      <c r="A20" s="132" t="str">
        <f>VLOOKUP(E20,'LISTADO ATM'!$A$2:$C$901,3,0)</f>
        <v>DISTRITO NACIONAL</v>
      </c>
      <c r="B20" s="124">
        <v>3336014111</v>
      </c>
      <c r="C20" s="95">
        <v>44443.112592592595</v>
      </c>
      <c r="D20" s="95" t="s">
        <v>2174</v>
      </c>
      <c r="E20" s="124">
        <v>115</v>
      </c>
      <c r="F20" s="132" t="str">
        <f>VLOOKUP(E20,VIP!$A$2:$O15784,2,0)</f>
        <v>DRBR115</v>
      </c>
      <c r="G20" s="132" t="str">
        <f>VLOOKUP(E20,'LISTADO ATM'!$A$2:$B$900,2,0)</f>
        <v xml:space="preserve">ATM Oficina Megacentro I </v>
      </c>
      <c r="H20" s="132" t="str">
        <f>VLOOKUP(E20,VIP!$A$2:$O20745,7,FALSE)</f>
        <v>Si</v>
      </c>
      <c r="I20" s="132" t="str">
        <f>VLOOKUP(E20,VIP!$A$2:$O12710,8,FALSE)</f>
        <v>Si</v>
      </c>
      <c r="J20" s="132" t="str">
        <f>VLOOKUP(E20,VIP!$A$2:$O12660,8,FALSE)</f>
        <v>Si</v>
      </c>
      <c r="K20" s="132" t="str">
        <f>VLOOKUP(E20,VIP!$A$2:$O16234,6,0)</f>
        <v>SI</v>
      </c>
      <c r="L20" s="138" t="s">
        <v>2213</v>
      </c>
      <c r="M20" s="153" t="s">
        <v>2533</v>
      </c>
      <c r="N20" s="94" t="s">
        <v>2444</v>
      </c>
      <c r="O20" s="132" t="s">
        <v>2446</v>
      </c>
      <c r="P20" s="95"/>
      <c r="Q20" s="152">
        <v>44356.620138888888</v>
      </c>
    </row>
    <row r="21" spans="1:17" ht="18" x14ac:dyDescent="0.25">
      <c r="A21" s="132" t="str">
        <f>VLOOKUP(E21,'LISTADO ATM'!$A$2:$C$901,3,0)</f>
        <v>ESTE</v>
      </c>
      <c r="B21" s="124">
        <v>3336014590</v>
      </c>
      <c r="C21" s="95">
        <v>44444.61614583333</v>
      </c>
      <c r="D21" s="95" t="s">
        <v>2174</v>
      </c>
      <c r="E21" s="124">
        <v>630</v>
      </c>
      <c r="F21" s="132" t="str">
        <f>VLOOKUP(E21,VIP!$A$2:$O15797,2,0)</f>
        <v>DRBR112</v>
      </c>
      <c r="G21" s="132" t="str">
        <f>VLOOKUP(E21,'LISTADO ATM'!$A$2:$B$900,2,0)</f>
        <v xml:space="preserve">ATM Oficina Plaza Zaglul (SPM) </v>
      </c>
      <c r="H21" s="132" t="str">
        <f>VLOOKUP(E21,VIP!$A$2:$O20758,7,FALSE)</f>
        <v>Si</v>
      </c>
      <c r="I21" s="132" t="str">
        <f>VLOOKUP(E21,VIP!$A$2:$O12723,8,FALSE)</f>
        <v>Si</v>
      </c>
      <c r="J21" s="132" t="str">
        <f>VLOOKUP(E21,VIP!$A$2:$O12673,8,FALSE)</f>
        <v>Si</v>
      </c>
      <c r="K21" s="132" t="str">
        <f>VLOOKUP(E21,VIP!$A$2:$O16247,6,0)</f>
        <v>NO</v>
      </c>
      <c r="L21" s="138" t="s">
        <v>2213</v>
      </c>
      <c r="M21" s="153" t="s">
        <v>2533</v>
      </c>
      <c r="N21" s="94" t="s">
        <v>2444</v>
      </c>
      <c r="O21" s="132" t="s">
        <v>2446</v>
      </c>
      <c r="P21" s="138"/>
      <c r="Q21" s="152">
        <v>44356.621527777781</v>
      </c>
    </row>
    <row r="22" spans="1:17" ht="18" x14ac:dyDescent="0.25">
      <c r="A22" s="132" t="str">
        <f>VLOOKUP(E22,'LISTADO ATM'!$A$2:$C$901,3,0)</f>
        <v>ESTE</v>
      </c>
      <c r="B22" s="124">
        <v>3336014504</v>
      </c>
      <c r="C22" s="95">
        <v>44443.852511574078</v>
      </c>
      <c r="D22" s="95" t="s">
        <v>2174</v>
      </c>
      <c r="E22" s="124">
        <v>822</v>
      </c>
      <c r="F22" s="132" t="str">
        <f>VLOOKUP(E22,VIP!$A$2:$O15793,2,0)</f>
        <v>DRBR822</v>
      </c>
      <c r="G22" s="132" t="str">
        <f>VLOOKUP(E22,'LISTADO ATM'!$A$2:$B$900,2,0)</f>
        <v xml:space="preserve">ATM INDUSPALMA </v>
      </c>
      <c r="H22" s="132" t="str">
        <f>VLOOKUP(E22,VIP!$A$2:$O20754,7,FALSE)</f>
        <v>Si</v>
      </c>
      <c r="I22" s="132" t="str">
        <f>VLOOKUP(E22,VIP!$A$2:$O12719,8,FALSE)</f>
        <v>Si</v>
      </c>
      <c r="J22" s="132" t="str">
        <f>VLOOKUP(E22,VIP!$A$2:$O12669,8,FALSE)</f>
        <v>Si</v>
      </c>
      <c r="K22" s="132" t="str">
        <f>VLOOKUP(E22,VIP!$A$2:$O16243,6,0)</f>
        <v>NO</v>
      </c>
      <c r="L22" s="138" t="s">
        <v>2239</v>
      </c>
      <c r="M22" s="153" t="s">
        <v>2533</v>
      </c>
      <c r="N22" s="94" t="s">
        <v>2444</v>
      </c>
      <c r="O22" s="132" t="s">
        <v>2446</v>
      </c>
      <c r="P22" s="138"/>
      <c r="Q22" s="152">
        <v>44356.371527777781</v>
      </c>
    </row>
    <row r="23" spans="1:17" ht="18" x14ac:dyDescent="0.25">
      <c r="A23" s="132" t="str">
        <f>VLOOKUP(E23,'LISTADO ATM'!$A$2:$C$901,3,0)</f>
        <v>ESTE</v>
      </c>
      <c r="B23" s="124">
        <v>3336014548</v>
      </c>
      <c r="C23" s="95">
        <v>44444.518726851849</v>
      </c>
      <c r="D23" s="95" t="s">
        <v>2174</v>
      </c>
      <c r="E23" s="124">
        <v>159</v>
      </c>
      <c r="F23" s="132" t="str">
        <f>VLOOKUP(E23,VIP!$A$2:$O15820,2,0)</f>
        <v>DRBR159</v>
      </c>
      <c r="G23" s="132" t="str">
        <f>VLOOKUP(E23,'LISTADO ATM'!$A$2:$B$900,2,0)</f>
        <v xml:space="preserve">ATM Hotel Dreams Bayahibe I </v>
      </c>
      <c r="H23" s="132" t="str">
        <f>VLOOKUP(E23,VIP!$A$2:$O20781,7,FALSE)</f>
        <v>Si</v>
      </c>
      <c r="I23" s="132" t="str">
        <f>VLOOKUP(E23,VIP!$A$2:$O12746,8,FALSE)</f>
        <v>Si</v>
      </c>
      <c r="J23" s="132" t="str">
        <f>VLOOKUP(E23,VIP!$A$2:$O12696,8,FALSE)</f>
        <v>Si</v>
      </c>
      <c r="K23" s="132" t="str">
        <f>VLOOKUP(E23,VIP!$A$2:$O16270,6,0)</f>
        <v>NO</v>
      </c>
      <c r="L23" s="138" t="s">
        <v>2239</v>
      </c>
      <c r="M23" s="153" t="s">
        <v>2533</v>
      </c>
      <c r="N23" s="94" t="s">
        <v>2444</v>
      </c>
      <c r="O23" s="132" t="s">
        <v>2446</v>
      </c>
      <c r="P23" s="138"/>
      <c r="Q23" s="152">
        <v>44356.467361111114</v>
      </c>
    </row>
    <row r="24" spans="1:17" ht="18" x14ac:dyDescent="0.25">
      <c r="A24" s="132" t="str">
        <f>VLOOKUP(E24,'LISTADO ATM'!$A$2:$C$901,3,0)</f>
        <v>DISTRITO NACIONAL</v>
      </c>
      <c r="B24" s="124" t="s">
        <v>2651</v>
      </c>
      <c r="C24" s="95">
        <v>44445.422175925924</v>
      </c>
      <c r="D24" s="95" t="s">
        <v>2174</v>
      </c>
      <c r="E24" s="124">
        <v>566</v>
      </c>
      <c r="F24" s="132" t="str">
        <f>VLOOKUP(E24,VIP!$A$2:$O15798,2,0)</f>
        <v>DRBR508</v>
      </c>
      <c r="G24" s="132" t="str">
        <f>VLOOKUP(E24,'LISTADO ATM'!$A$2:$B$900,2,0)</f>
        <v xml:space="preserve">ATM Hiper Olé Aut. Duarte </v>
      </c>
      <c r="H24" s="132" t="str">
        <f>VLOOKUP(E24,VIP!$A$2:$O20759,7,FALSE)</f>
        <v>Si</v>
      </c>
      <c r="I24" s="132" t="str">
        <f>VLOOKUP(E24,VIP!$A$2:$O12724,8,FALSE)</f>
        <v>Si</v>
      </c>
      <c r="J24" s="132" t="str">
        <f>VLOOKUP(E24,VIP!$A$2:$O12674,8,FALSE)</f>
        <v>Si</v>
      </c>
      <c r="K24" s="132" t="str">
        <f>VLOOKUP(E24,VIP!$A$2:$O16248,6,0)</f>
        <v>NO</v>
      </c>
      <c r="L24" s="138" t="s">
        <v>2239</v>
      </c>
      <c r="M24" s="153" t="s">
        <v>2533</v>
      </c>
      <c r="N24" s="94" t="s">
        <v>2444</v>
      </c>
      <c r="O24" s="132" t="s">
        <v>2446</v>
      </c>
      <c r="P24" s="138"/>
      <c r="Q24" s="152">
        <v>44356.472222222219</v>
      </c>
    </row>
    <row r="25" spans="1:17" ht="18" x14ac:dyDescent="0.25">
      <c r="A25" s="132" t="str">
        <f>VLOOKUP(E25,'LISTADO ATM'!$A$2:$C$901,3,0)</f>
        <v>ESTE</v>
      </c>
      <c r="B25" s="124">
        <v>3336014593</v>
      </c>
      <c r="C25" s="95">
        <v>44444.619328703702</v>
      </c>
      <c r="D25" s="95" t="s">
        <v>2174</v>
      </c>
      <c r="E25" s="124">
        <v>613</v>
      </c>
      <c r="F25" s="132" t="str">
        <f>VLOOKUP(E25,VIP!$A$2:$O15794,2,0)</f>
        <v>DRBR145</v>
      </c>
      <c r="G25" s="132" t="str">
        <f>VLOOKUP(E25,'LISTADO ATM'!$A$2:$B$900,2,0)</f>
        <v xml:space="preserve">ATM Almacenes Zaglul (La Altagracia) </v>
      </c>
      <c r="H25" s="132" t="str">
        <f>VLOOKUP(E25,VIP!$A$2:$O20755,7,FALSE)</f>
        <v>Si</v>
      </c>
      <c r="I25" s="132" t="str">
        <f>VLOOKUP(E25,VIP!$A$2:$O12720,8,FALSE)</f>
        <v>Si</v>
      </c>
      <c r="J25" s="132" t="str">
        <f>VLOOKUP(E25,VIP!$A$2:$O12670,8,FALSE)</f>
        <v>Si</v>
      </c>
      <c r="K25" s="132" t="str">
        <f>VLOOKUP(E25,VIP!$A$2:$O16244,6,0)</f>
        <v>NO</v>
      </c>
      <c r="L25" s="138" t="s">
        <v>2239</v>
      </c>
      <c r="M25" s="153" t="s">
        <v>2533</v>
      </c>
      <c r="N25" s="94" t="s">
        <v>2444</v>
      </c>
      <c r="O25" s="132" t="s">
        <v>2446</v>
      </c>
      <c r="P25" s="138"/>
      <c r="Q25" s="152">
        <v>44356.474999999999</v>
      </c>
    </row>
    <row r="26" spans="1:17" ht="18" x14ac:dyDescent="0.25">
      <c r="A26" s="132" t="str">
        <f>VLOOKUP(E26,'LISTADO ATM'!$A$2:$C$901,3,0)</f>
        <v>NORTE</v>
      </c>
      <c r="B26" s="124">
        <v>3336014549</v>
      </c>
      <c r="C26" s="95">
        <v>44444.534826388888</v>
      </c>
      <c r="D26" s="95" t="s">
        <v>2175</v>
      </c>
      <c r="E26" s="124">
        <v>181</v>
      </c>
      <c r="F26" s="132" t="str">
        <f>VLOOKUP(E26,VIP!$A$2:$O15819,2,0)</f>
        <v>DRBR181</v>
      </c>
      <c r="G26" s="132" t="str">
        <f>VLOOKUP(E26,'LISTADO ATM'!$A$2:$B$900,2,0)</f>
        <v xml:space="preserve">ATM Oficina Sabaneta </v>
      </c>
      <c r="H26" s="132" t="str">
        <f>VLOOKUP(E26,VIP!$A$2:$O20780,7,FALSE)</f>
        <v>Si</v>
      </c>
      <c r="I26" s="132" t="str">
        <f>VLOOKUP(E26,VIP!$A$2:$O12745,8,FALSE)</f>
        <v>Si</v>
      </c>
      <c r="J26" s="132" t="str">
        <f>VLOOKUP(E26,VIP!$A$2:$O12695,8,FALSE)</f>
        <v>Si</v>
      </c>
      <c r="K26" s="132" t="str">
        <f>VLOOKUP(E26,VIP!$A$2:$O16269,6,0)</f>
        <v>SI</v>
      </c>
      <c r="L26" s="138" t="s">
        <v>2239</v>
      </c>
      <c r="M26" s="153" t="s">
        <v>2533</v>
      </c>
      <c r="N26" s="94" t="s">
        <v>2444</v>
      </c>
      <c r="O26" s="132" t="s">
        <v>2578</v>
      </c>
      <c r="P26" s="138"/>
      <c r="Q26" s="152">
        <v>44356.62222222222</v>
      </c>
    </row>
    <row r="27" spans="1:17" ht="18" x14ac:dyDescent="0.25">
      <c r="A27" s="132" t="str">
        <f>VLOOKUP(E27,'LISTADO ATM'!$A$2:$C$901,3,0)</f>
        <v>DISTRITO NACIONAL</v>
      </c>
      <c r="B27" s="124" t="s">
        <v>2647</v>
      </c>
      <c r="C27" s="95">
        <v>44445.431631944448</v>
      </c>
      <c r="D27" s="95" t="s">
        <v>2174</v>
      </c>
      <c r="E27" s="124">
        <v>753</v>
      </c>
      <c r="F27" s="132" t="str">
        <f>VLOOKUP(E27,VIP!$A$2:$O15794,2,0)</f>
        <v>DRBR753</v>
      </c>
      <c r="G27" s="132" t="str">
        <f>VLOOKUP(E27,'LISTADO ATM'!$A$2:$B$900,2,0)</f>
        <v xml:space="preserve">ATM S/M Nacional Tiradentes </v>
      </c>
      <c r="H27" s="132" t="str">
        <f>VLOOKUP(E27,VIP!$A$2:$O20755,7,FALSE)</f>
        <v>Si</v>
      </c>
      <c r="I27" s="132" t="str">
        <f>VLOOKUP(E27,VIP!$A$2:$O12720,8,FALSE)</f>
        <v>Si</v>
      </c>
      <c r="J27" s="132" t="str">
        <f>VLOOKUP(E27,VIP!$A$2:$O12670,8,FALSE)</f>
        <v>Si</v>
      </c>
      <c r="K27" s="132" t="str">
        <f>VLOOKUP(E27,VIP!$A$2:$O16244,6,0)</f>
        <v>NO</v>
      </c>
      <c r="L27" s="138" t="s">
        <v>2239</v>
      </c>
      <c r="M27" s="153" t="s">
        <v>2533</v>
      </c>
      <c r="N27" s="94" t="s">
        <v>2444</v>
      </c>
      <c r="O27" s="132" t="s">
        <v>2446</v>
      </c>
      <c r="P27" s="138"/>
      <c r="Q27" s="152">
        <v>44356.623611111114</v>
      </c>
    </row>
    <row r="28" spans="1:17" ht="18" x14ac:dyDescent="0.25">
      <c r="A28" s="132" t="str">
        <f>VLOOKUP(E28,'LISTADO ATM'!$A$2:$C$901,3,0)</f>
        <v>NORTE</v>
      </c>
      <c r="B28" s="124">
        <v>3336014600</v>
      </c>
      <c r="C28" s="95">
        <v>44444.670578703706</v>
      </c>
      <c r="D28" s="95" t="s">
        <v>2460</v>
      </c>
      <c r="E28" s="124">
        <v>431</v>
      </c>
      <c r="F28" s="132" t="str">
        <f>VLOOKUP(E28,VIP!$A$2:$O15817,2,0)</f>
        <v>DRBR583</v>
      </c>
      <c r="G28" s="132" t="str">
        <f>VLOOKUP(E28,'LISTADO ATM'!$A$2:$B$900,2,0)</f>
        <v xml:space="preserve">ATM Autoservicio Sol (Santiago) </v>
      </c>
      <c r="H28" s="132" t="str">
        <f>VLOOKUP(E28,VIP!$A$2:$O20778,7,FALSE)</f>
        <v>Si</v>
      </c>
      <c r="I28" s="132" t="str">
        <f>VLOOKUP(E28,VIP!$A$2:$O12743,8,FALSE)</f>
        <v>Si</v>
      </c>
      <c r="J28" s="132" t="str">
        <f>VLOOKUP(E28,VIP!$A$2:$O12693,8,FALSE)</f>
        <v>Si</v>
      </c>
      <c r="K28" s="132" t="str">
        <f>VLOOKUP(E28,VIP!$A$2:$O16267,6,0)</f>
        <v>SI</v>
      </c>
      <c r="L28" s="138" t="s">
        <v>2618</v>
      </c>
      <c r="M28" s="153" t="s">
        <v>2533</v>
      </c>
      <c r="N28" s="94" t="s">
        <v>2444</v>
      </c>
      <c r="O28" s="132" t="s">
        <v>2461</v>
      </c>
      <c r="P28" s="138"/>
      <c r="Q28" s="152">
        <v>44356.59375</v>
      </c>
    </row>
    <row r="29" spans="1:17" ht="18" x14ac:dyDescent="0.25">
      <c r="A29" s="132" t="str">
        <f>VLOOKUP(E29,'LISTADO ATM'!$A$2:$C$901,3,0)</f>
        <v>SUR</v>
      </c>
      <c r="B29" s="124">
        <v>3336014508</v>
      </c>
      <c r="C29" s="95">
        <v>44443.903252314813</v>
      </c>
      <c r="D29" s="95" t="s">
        <v>2460</v>
      </c>
      <c r="E29" s="124">
        <v>48</v>
      </c>
      <c r="F29" s="132" t="str">
        <f>VLOOKUP(E29,VIP!$A$2:$O15790,2,0)</f>
        <v>DRBR048</v>
      </c>
      <c r="G29" s="132" t="str">
        <f>VLOOKUP(E29,'LISTADO ATM'!$A$2:$B$900,2,0)</f>
        <v xml:space="preserve">ATM Autoservicio Neiba I </v>
      </c>
      <c r="H29" s="132" t="str">
        <f>VLOOKUP(E29,VIP!$A$2:$O20751,7,FALSE)</f>
        <v>Si</v>
      </c>
      <c r="I29" s="132" t="str">
        <f>VLOOKUP(E29,VIP!$A$2:$O12716,8,FALSE)</f>
        <v>Si</v>
      </c>
      <c r="J29" s="132" t="str">
        <f>VLOOKUP(E29,VIP!$A$2:$O12666,8,FALSE)</f>
        <v>Si</v>
      </c>
      <c r="K29" s="132" t="str">
        <f>VLOOKUP(E29,VIP!$A$2:$O16240,6,0)</f>
        <v>SI</v>
      </c>
      <c r="L29" s="138" t="s">
        <v>2618</v>
      </c>
      <c r="M29" s="153" t="s">
        <v>2533</v>
      </c>
      <c r="N29" s="94" t="s">
        <v>2444</v>
      </c>
      <c r="O29" s="132" t="s">
        <v>2461</v>
      </c>
      <c r="P29" s="138"/>
      <c r="Q29" s="152">
        <v>44356.621527777781</v>
      </c>
    </row>
    <row r="30" spans="1:17" ht="18" x14ac:dyDescent="0.25">
      <c r="A30" s="132" t="str">
        <f>VLOOKUP(E30,'LISTADO ATM'!$A$2:$C$901,3,0)</f>
        <v>ESTE</v>
      </c>
      <c r="B30" s="124">
        <v>3336014506</v>
      </c>
      <c r="C30" s="95">
        <v>44443.876875000002</v>
      </c>
      <c r="D30" s="95" t="s">
        <v>2460</v>
      </c>
      <c r="E30" s="124">
        <v>330</v>
      </c>
      <c r="F30" s="132" t="str">
        <f>VLOOKUP(E30,VIP!$A$2:$O15791,2,0)</f>
        <v>DRBR330</v>
      </c>
      <c r="G30" s="132" t="str">
        <f>VLOOKUP(E30,'LISTADO ATM'!$A$2:$B$900,2,0)</f>
        <v xml:space="preserve">ATM Oficina Boulevard (Higuey) </v>
      </c>
      <c r="H30" s="132" t="str">
        <f>VLOOKUP(E30,VIP!$A$2:$O20752,7,FALSE)</f>
        <v>Si</v>
      </c>
      <c r="I30" s="132" t="str">
        <f>VLOOKUP(E30,VIP!$A$2:$O12717,8,FALSE)</f>
        <v>Si</v>
      </c>
      <c r="J30" s="132" t="str">
        <f>VLOOKUP(E30,VIP!$A$2:$O12667,8,FALSE)</f>
        <v>Si</v>
      </c>
      <c r="K30" s="132" t="str">
        <f>VLOOKUP(E30,VIP!$A$2:$O16241,6,0)</f>
        <v>SI</v>
      </c>
      <c r="L30" s="138" t="s">
        <v>2618</v>
      </c>
      <c r="M30" s="153" t="s">
        <v>2533</v>
      </c>
      <c r="N30" s="94" t="s">
        <v>2444</v>
      </c>
      <c r="O30" s="132" t="s">
        <v>2623</v>
      </c>
      <c r="P30" s="138"/>
      <c r="Q30" s="152">
        <v>44356.625</v>
      </c>
    </row>
    <row r="31" spans="1:17" ht="18" x14ac:dyDescent="0.25">
      <c r="A31" s="132" t="str">
        <f>VLOOKUP(E31,'LISTADO ATM'!$A$2:$C$901,3,0)</f>
        <v>NORTE</v>
      </c>
      <c r="B31" s="124">
        <v>3336014121</v>
      </c>
      <c r="C31" s="95">
        <v>44443.320833333331</v>
      </c>
      <c r="D31" s="95" t="s">
        <v>2460</v>
      </c>
      <c r="E31" s="124">
        <v>716</v>
      </c>
      <c r="F31" s="132" t="str">
        <f>VLOOKUP(E31,VIP!$A$2:$O15802,2,0)</f>
        <v>DRBR340</v>
      </c>
      <c r="G31" s="132" t="str">
        <f>VLOOKUP(E31,'LISTADO ATM'!$A$2:$B$900,2,0)</f>
        <v xml:space="preserve">ATM Oficina Zona Franca (Santiago) </v>
      </c>
      <c r="H31" s="132" t="str">
        <f>VLOOKUP(E31,VIP!$A$2:$O20763,7,FALSE)</f>
        <v>Si</v>
      </c>
      <c r="I31" s="132" t="str">
        <f>VLOOKUP(E31,VIP!$A$2:$O12728,8,FALSE)</f>
        <v>Si</v>
      </c>
      <c r="J31" s="132" t="str">
        <f>VLOOKUP(E31,VIP!$A$2:$O12678,8,FALSE)</f>
        <v>Si</v>
      </c>
      <c r="K31" s="132" t="str">
        <f>VLOOKUP(E31,VIP!$A$2:$O16252,6,0)</f>
        <v>SI</v>
      </c>
      <c r="L31" s="138" t="s">
        <v>2545</v>
      </c>
      <c r="M31" s="153" t="s">
        <v>2533</v>
      </c>
      <c r="N31" s="94" t="s">
        <v>2444</v>
      </c>
      <c r="O31" s="132" t="s">
        <v>2623</v>
      </c>
      <c r="P31" s="138"/>
      <c r="Q31" s="152">
        <v>44356.473611111112</v>
      </c>
    </row>
    <row r="32" spans="1:17" ht="18" x14ac:dyDescent="0.25">
      <c r="A32" s="132" t="str">
        <f>VLOOKUP(E32,'LISTADO ATM'!$A$2:$C$901,3,0)</f>
        <v>DISTRITO NACIONAL</v>
      </c>
      <c r="B32" s="124">
        <v>3336012434</v>
      </c>
      <c r="C32" s="95">
        <v>44441.68787037037</v>
      </c>
      <c r="D32" s="95" t="s">
        <v>2441</v>
      </c>
      <c r="E32" s="124">
        <v>240</v>
      </c>
      <c r="F32" s="132" t="str">
        <f>VLOOKUP(E32,VIP!$A$2:$O15788,2,0)</f>
        <v>DRBR24D</v>
      </c>
      <c r="G32" s="132" t="str">
        <f>VLOOKUP(E32,'LISTADO ATM'!$A$2:$B$900,2,0)</f>
        <v xml:space="preserve">ATM Oficina Carrefour I </v>
      </c>
      <c r="H32" s="132" t="str">
        <f>VLOOKUP(E32,VIP!$A$2:$O20749,7,FALSE)</f>
        <v>Si</v>
      </c>
      <c r="I32" s="132" t="str">
        <f>VLOOKUP(E32,VIP!$A$2:$O12714,8,FALSE)</f>
        <v>Si</v>
      </c>
      <c r="J32" s="132" t="str">
        <f>VLOOKUP(E32,VIP!$A$2:$O12664,8,FALSE)</f>
        <v>Si</v>
      </c>
      <c r="K32" s="132" t="str">
        <f>VLOOKUP(E32,VIP!$A$2:$O16238,6,0)</f>
        <v>SI</v>
      </c>
      <c r="L32" s="138" t="s">
        <v>2545</v>
      </c>
      <c r="M32" s="153" t="s">
        <v>2533</v>
      </c>
      <c r="N32" s="94" t="s">
        <v>2444</v>
      </c>
      <c r="O32" s="132" t="s">
        <v>2445</v>
      </c>
      <c r="P32" s="138"/>
      <c r="Q32" s="152">
        <v>44356.621527777781</v>
      </c>
    </row>
    <row r="33" spans="1:22" ht="18" x14ac:dyDescent="0.25">
      <c r="A33" s="132" t="str">
        <f>VLOOKUP(E33,'LISTADO ATM'!$A$2:$C$901,3,0)</f>
        <v>DISTRITO NACIONAL</v>
      </c>
      <c r="B33" s="124">
        <v>3336014489</v>
      </c>
      <c r="C33" s="95">
        <v>44443.723391203705</v>
      </c>
      <c r="D33" s="95" t="s">
        <v>2441</v>
      </c>
      <c r="E33" s="124">
        <v>224</v>
      </c>
      <c r="F33" s="132" t="str">
        <f>VLOOKUP(E33,VIP!$A$2:$O15794,2,0)</f>
        <v>DRBR224</v>
      </c>
      <c r="G33" s="132" t="str">
        <f>VLOOKUP(E33,'LISTADO ATM'!$A$2:$B$900,2,0)</f>
        <v xml:space="preserve">ATM S/M Nacional El Millón (Núñez de Cáceres) </v>
      </c>
      <c r="H33" s="132" t="str">
        <f>VLOOKUP(E33,VIP!$A$2:$O20755,7,FALSE)</f>
        <v>Si</v>
      </c>
      <c r="I33" s="132" t="str">
        <f>VLOOKUP(E33,VIP!$A$2:$O12720,8,FALSE)</f>
        <v>Si</v>
      </c>
      <c r="J33" s="132" t="str">
        <f>VLOOKUP(E33,VIP!$A$2:$O12670,8,FALSE)</f>
        <v>Si</v>
      </c>
      <c r="K33" s="132" t="str">
        <f>VLOOKUP(E33,VIP!$A$2:$O16244,6,0)</f>
        <v>SI</v>
      </c>
      <c r="L33" s="138" t="s">
        <v>2434</v>
      </c>
      <c r="M33" s="153" t="s">
        <v>2533</v>
      </c>
      <c r="N33" s="94" t="s">
        <v>2444</v>
      </c>
      <c r="O33" s="132" t="s">
        <v>2445</v>
      </c>
      <c r="P33" s="138"/>
      <c r="Q33" s="152">
        <v>44356.476388888892</v>
      </c>
    </row>
    <row r="34" spans="1:22" ht="18" x14ac:dyDescent="0.25">
      <c r="A34" s="132" t="str">
        <f>VLOOKUP(E34,'LISTADO ATM'!$A$2:$C$901,3,0)</f>
        <v>NORTE</v>
      </c>
      <c r="B34" s="124">
        <v>3336014617</v>
      </c>
      <c r="C34" s="95">
        <v>44444.730462962965</v>
      </c>
      <c r="D34" s="95" t="s">
        <v>2631</v>
      </c>
      <c r="E34" s="124">
        <v>282</v>
      </c>
      <c r="F34" s="132" t="str">
        <f>VLOOKUP(E34,VIP!$A$2:$O15800,2,0)</f>
        <v>DRBR282</v>
      </c>
      <c r="G34" s="132" t="str">
        <f>VLOOKUP(E34,'LISTADO ATM'!$A$2:$B$900,2,0)</f>
        <v xml:space="preserve">ATM Autobanco Nibaje </v>
      </c>
      <c r="H34" s="132" t="str">
        <f>VLOOKUP(E34,VIP!$A$2:$O20761,7,FALSE)</f>
        <v>Si</v>
      </c>
      <c r="I34" s="132" t="str">
        <f>VLOOKUP(E34,VIP!$A$2:$O12726,8,FALSE)</f>
        <v>Si</v>
      </c>
      <c r="J34" s="132" t="str">
        <f>VLOOKUP(E34,VIP!$A$2:$O12676,8,FALSE)</f>
        <v>Si</v>
      </c>
      <c r="K34" s="132" t="str">
        <f>VLOOKUP(E34,VIP!$A$2:$O16250,6,0)</f>
        <v>NO</v>
      </c>
      <c r="L34" s="138" t="s">
        <v>2434</v>
      </c>
      <c r="M34" s="153" t="s">
        <v>2533</v>
      </c>
      <c r="N34" s="94" t="s">
        <v>2444</v>
      </c>
      <c r="O34" s="132" t="s">
        <v>2632</v>
      </c>
      <c r="P34" s="138"/>
      <c r="Q34" s="152">
        <v>44356.477083333331</v>
      </c>
    </row>
    <row r="35" spans="1:22" ht="18" x14ac:dyDescent="0.25">
      <c r="A35" s="132" t="str">
        <f>VLOOKUP(E35,'LISTADO ATM'!$A$2:$C$901,3,0)</f>
        <v>DISTRITO NACIONAL</v>
      </c>
      <c r="B35" s="124" t="s">
        <v>2659</v>
      </c>
      <c r="C35" s="95">
        <v>44445.375173611108</v>
      </c>
      <c r="D35" s="95" t="s">
        <v>2441</v>
      </c>
      <c r="E35" s="124">
        <v>547</v>
      </c>
      <c r="F35" s="132" t="str">
        <f>VLOOKUP(E35,VIP!$A$2:$O15805,2,0)</f>
        <v>DRBR16B</v>
      </c>
      <c r="G35" s="132" t="str">
        <f>VLOOKUP(E35,'LISTADO ATM'!$A$2:$B$900,2,0)</f>
        <v xml:space="preserve">ATM Plaza Lama Herrera </v>
      </c>
      <c r="H35" s="132" t="str">
        <f>VLOOKUP(E35,VIP!$A$2:$O20766,7,FALSE)</f>
        <v>Si</v>
      </c>
      <c r="I35" s="132" t="str">
        <f>VLOOKUP(E35,VIP!$A$2:$O12731,8,FALSE)</f>
        <v>Si</v>
      </c>
      <c r="J35" s="132" t="str">
        <f>VLOOKUP(E35,VIP!$A$2:$O12681,8,FALSE)</f>
        <v>Si</v>
      </c>
      <c r="K35" s="132" t="str">
        <f>VLOOKUP(E35,VIP!$A$2:$O16255,6,0)</f>
        <v>NO</v>
      </c>
      <c r="L35" s="138" t="s">
        <v>2434</v>
      </c>
      <c r="M35" s="153" t="s">
        <v>2533</v>
      </c>
      <c r="N35" s="94" t="s">
        <v>2444</v>
      </c>
      <c r="O35" s="132" t="s">
        <v>2445</v>
      </c>
      <c r="P35" s="138"/>
      <c r="Q35" s="152">
        <v>44356.625694444447</v>
      </c>
    </row>
    <row r="36" spans="1:22" ht="18" x14ac:dyDescent="0.25">
      <c r="A36" s="132" t="str">
        <f>VLOOKUP(E36,'LISTADO ATM'!$A$2:$C$901,3,0)</f>
        <v>DISTRITO NACIONAL</v>
      </c>
      <c r="B36" s="124">
        <v>3336014603</v>
      </c>
      <c r="C36" s="95">
        <v>44444.673125000001</v>
      </c>
      <c r="D36" s="95" t="s">
        <v>2441</v>
      </c>
      <c r="E36" s="124">
        <v>719</v>
      </c>
      <c r="F36" s="132" t="str">
        <f>VLOOKUP(E36,VIP!$A$2:$O15814,2,0)</f>
        <v>DRBR419</v>
      </c>
      <c r="G36" s="132" t="str">
        <f>VLOOKUP(E36,'LISTADO ATM'!$A$2:$B$900,2,0)</f>
        <v xml:space="preserve">ATM Ayuntamiento Municipal San Luís </v>
      </c>
      <c r="H36" s="132" t="str">
        <f>VLOOKUP(E36,VIP!$A$2:$O20775,7,FALSE)</f>
        <v>Si</v>
      </c>
      <c r="I36" s="132" t="str">
        <f>VLOOKUP(E36,VIP!$A$2:$O12740,8,FALSE)</f>
        <v>Si</v>
      </c>
      <c r="J36" s="132" t="str">
        <f>VLOOKUP(E36,VIP!$A$2:$O12690,8,FALSE)</f>
        <v>Si</v>
      </c>
      <c r="K36" s="132" t="str">
        <f>VLOOKUP(E36,VIP!$A$2:$O16264,6,0)</f>
        <v>NO</v>
      </c>
      <c r="L36" s="138" t="s">
        <v>2434</v>
      </c>
      <c r="M36" s="153" t="s">
        <v>2533</v>
      </c>
      <c r="N36" s="94" t="s">
        <v>2444</v>
      </c>
      <c r="O36" s="132" t="s">
        <v>2445</v>
      </c>
      <c r="P36" s="138"/>
      <c r="Q36" s="152">
        <v>44356.62777777778</v>
      </c>
    </row>
    <row r="37" spans="1:22" ht="18" x14ac:dyDescent="0.25">
      <c r="A37" s="132" t="str">
        <f>VLOOKUP(E37,'LISTADO ATM'!$A$2:$C$901,3,0)</f>
        <v>ESTE</v>
      </c>
      <c r="B37" s="124">
        <v>3336014555</v>
      </c>
      <c r="C37" s="95">
        <v>44444.551574074074</v>
      </c>
      <c r="D37" s="95" t="s">
        <v>2441</v>
      </c>
      <c r="E37" s="124">
        <v>844</v>
      </c>
      <c r="F37" s="132" t="str">
        <f>VLOOKUP(E37,VIP!$A$2:$O15814,2,0)</f>
        <v>DRBR844</v>
      </c>
      <c r="G37" s="132" t="str">
        <f>VLOOKUP(E37,'LISTADO ATM'!$A$2:$B$900,2,0)</f>
        <v xml:space="preserve">ATM San Juan Shopping Center (Bávaro) </v>
      </c>
      <c r="H37" s="132" t="str">
        <f>VLOOKUP(E37,VIP!$A$2:$O20775,7,FALSE)</f>
        <v>Si</v>
      </c>
      <c r="I37" s="132" t="str">
        <f>VLOOKUP(E37,VIP!$A$2:$O12740,8,FALSE)</f>
        <v>Si</v>
      </c>
      <c r="J37" s="132" t="str">
        <f>VLOOKUP(E37,VIP!$A$2:$O12690,8,FALSE)</f>
        <v>Si</v>
      </c>
      <c r="K37" s="132" t="str">
        <f>VLOOKUP(E37,VIP!$A$2:$O16264,6,0)</f>
        <v>NO</v>
      </c>
      <c r="L37" s="138" t="s">
        <v>2434</v>
      </c>
      <c r="M37" s="153" t="s">
        <v>2533</v>
      </c>
      <c r="N37" s="94" t="s">
        <v>2444</v>
      </c>
      <c r="O37" s="132" t="s">
        <v>2445</v>
      </c>
      <c r="P37" s="138"/>
      <c r="Q37" s="152">
        <v>44356.62777777778</v>
      </c>
    </row>
    <row r="38" spans="1:22" ht="18" x14ac:dyDescent="0.25">
      <c r="A38" s="132" t="str">
        <f>VLOOKUP(E38,'LISTADO ATM'!$A$2:$C$901,3,0)</f>
        <v>NORTE</v>
      </c>
      <c r="B38" s="124" t="s">
        <v>2687</v>
      </c>
      <c r="C38" s="95">
        <v>44445.550937499997</v>
      </c>
      <c r="D38" s="95" t="s">
        <v>2460</v>
      </c>
      <c r="E38" s="124">
        <v>144</v>
      </c>
      <c r="F38" s="132" t="str">
        <f>VLOOKUP(E38,VIP!$A$2:$O15801,2,0)</f>
        <v>DRBR144</v>
      </c>
      <c r="G38" s="132" t="str">
        <f>VLOOKUP(E38,'LISTADO ATM'!$A$2:$B$900,2,0)</f>
        <v xml:space="preserve">ATM Oficina Villa Altagracia </v>
      </c>
      <c r="H38" s="132" t="str">
        <f>VLOOKUP(E38,VIP!$A$2:$O20762,7,FALSE)</f>
        <v>Si</v>
      </c>
      <c r="I38" s="132" t="str">
        <f>VLOOKUP(E38,VIP!$A$2:$O12727,8,FALSE)</f>
        <v>Si</v>
      </c>
      <c r="J38" s="132" t="str">
        <f>VLOOKUP(E38,VIP!$A$2:$O12677,8,FALSE)</f>
        <v>Si</v>
      </c>
      <c r="K38" s="132" t="str">
        <f>VLOOKUP(E38,VIP!$A$2:$O16251,6,0)</f>
        <v>SI</v>
      </c>
      <c r="L38" s="138" t="s">
        <v>2434</v>
      </c>
      <c r="M38" s="153" t="s">
        <v>2533</v>
      </c>
      <c r="N38" s="94" t="s">
        <v>2444</v>
      </c>
      <c r="O38" s="132" t="s">
        <v>2461</v>
      </c>
      <c r="P38" s="138"/>
      <c r="Q38" s="152" t="s">
        <v>2713</v>
      </c>
    </row>
    <row r="39" spans="1:22" s="121" customFormat="1" ht="18" x14ac:dyDescent="0.25">
      <c r="A39" s="132" t="str">
        <f>VLOOKUP(E39,'LISTADO ATM'!$A$2:$C$901,3,0)</f>
        <v>DISTRITO NACIONAL</v>
      </c>
      <c r="B39" s="124">
        <v>3336014621</v>
      </c>
      <c r="C39" s="95">
        <v>44444.768738425926</v>
      </c>
      <c r="D39" s="95" t="s">
        <v>2174</v>
      </c>
      <c r="E39" s="124">
        <v>13</v>
      </c>
      <c r="F39" s="132" t="str">
        <f>VLOOKUP(E39,VIP!$A$2:$O15797,2,0)</f>
        <v>DRBR013</v>
      </c>
      <c r="G39" s="132" t="str">
        <f>VLOOKUP(E39,'LISTADO ATM'!$A$2:$B$900,2,0)</f>
        <v xml:space="preserve">ATM CDEEE </v>
      </c>
      <c r="H39" s="132" t="str">
        <f>VLOOKUP(E39,VIP!$A$2:$O20758,7,FALSE)</f>
        <v>Si</v>
      </c>
      <c r="I39" s="132" t="str">
        <f>VLOOKUP(E39,VIP!$A$2:$O12723,8,FALSE)</f>
        <v>Si</v>
      </c>
      <c r="J39" s="132" t="str">
        <f>VLOOKUP(E39,VIP!$A$2:$O12673,8,FALSE)</f>
        <v>Si</v>
      </c>
      <c r="K39" s="132" t="str">
        <f>VLOOKUP(E39,VIP!$A$2:$O16247,6,0)</f>
        <v>NO</v>
      </c>
      <c r="L39" s="138" t="s">
        <v>2620</v>
      </c>
      <c r="M39" s="153" t="s">
        <v>2533</v>
      </c>
      <c r="N39" s="94" t="s">
        <v>2444</v>
      </c>
      <c r="O39" s="132" t="s">
        <v>2446</v>
      </c>
      <c r="P39" s="138"/>
      <c r="Q39" s="152">
        <v>44356.478472222225</v>
      </c>
    </row>
    <row r="40" spans="1:22" ht="18" x14ac:dyDescent="0.25">
      <c r="A40" s="132" t="str">
        <f>VLOOKUP(E40,'LISTADO ATM'!$A$2:$C$901,3,0)</f>
        <v>DISTRITO NACIONAL</v>
      </c>
      <c r="B40" s="124">
        <v>3336014519</v>
      </c>
      <c r="C40" s="95">
        <v>44444.057129629633</v>
      </c>
      <c r="D40" s="95" t="s">
        <v>2174</v>
      </c>
      <c r="E40" s="124">
        <v>244</v>
      </c>
      <c r="F40" s="132" t="str">
        <f>VLOOKUP(E40,VIP!$A$2:$O15792,2,0)</f>
        <v>DRBR244</v>
      </c>
      <c r="G40" s="132" t="str">
        <f>VLOOKUP(E40,'LISTADO ATM'!$A$2:$B$900,2,0)</f>
        <v xml:space="preserve">ATM Ministerio de Hacienda (antiguo Finanzas) </v>
      </c>
      <c r="H40" s="132" t="str">
        <f>VLOOKUP(E40,VIP!$A$2:$O20753,7,FALSE)</f>
        <v>Si</v>
      </c>
      <c r="I40" s="132" t="str">
        <f>VLOOKUP(E40,VIP!$A$2:$O12718,8,FALSE)</f>
        <v>Si</v>
      </c>
      <c r="J40" s="132" t="str">
        <f>VLOOKUP(E40,VIP!$A$2:$O12668,8,FALSE)</f>
        <v>Si</v>
      </c>
      <c r="K40" s="132" t="str">
        <f>VLOOKUP(E40,VIP!$A$2:$O16242,6,0)</f>
        <v>NO</v>
      </c>
      <c r="L40" s="138" t="s">
        <v>2620</v>
      </c>
      <c r="M40" s="153" t="s">
        <v>2533</v>
      </c>
      <c r="N40" s="94" t="s">
        <v>2444</v>
      </c>
      <c r="O40" s="132" t="s">
        <v>2446</v>
      </c>
      <c r="P40" s="138"/>
      <c r="Q40" s="152">
        <v>44356.626388888886</v>
      </c>
      <c r="R40" s="100"/>
      <c r="S40" s="100"/>
      <c r="T40" s="100"/>
      <c r="U40" s="144"/>
      <c r="V40" s="69"/>
    </row>
    <row r="41" spans="1:22" ht="18" x14ac:dyDescent="0.25">
      <c r="A41" s="132" t="str">
        <f>VLOOKUP(E41,'LISTADO ATM'!$A$2:$C$901,3,0)</f>
        <v>DISTRITO NACIONAL</v>
      </c>
      <c r="B41" s="124">
        <v>3336014622</v>
      </c>
      <c r="C41" s="95">
        <v>44444.774965277778</v>
      </c>
      <c r="D41" s="95" t="s">
        <v>2174</v>
      </c>
      <c r="E41" s="124">
        <v>629</v>
      </c>
      <c r="F41" s="132" t="str">
        <f>VLOOKUP(E41,VIP!$A$2:$O15796,2,0)</f>
        <v>DRBR24M</v>
      </c>
      <c r="G41" s="132" t="str">
        <f>VLOOKUP(E41,'LISTADO ATM'!$A$2:$B$900,2,0)</f>
        <v xml:space="preserve">ATM Oficina Americana Independencia I </v>
      </c>
      <c r="H41" s="132" t="str">
        <f>VLOOKUP(E41,VIP!$A$2:$O20757,7,FALSE)</f>
        <v>Si</v>
      </c>
      <c r="I41" s="132" t="str">
        <f>VLOOKUP(E41,VIP!$A$2:$O12722,8,FALSE)</f>
        <v>Si</v>
      </c>
      <c r="J41" s="132" t="str">
        <f>VLOOKUP(E41,VIP!$A$2:$O12672,8,FALSE)</f>
        <v>Si</v>
      </c>
      <c r="K41" s="132" t="str">
        <f>VLOOKUP(E41,VIP!$A$2:$O16246,6,0)</f>
        <v>SI</v>
      </c>
      <c r="L41" s="138" t="s">
        <v>2625</v>
      </c>
      <c r="M41" s="153" t="s">
        <v>2533</v>
      </c>
      <c r="N41" s="94" t="s">
        <v>2444</v>
      </c>
      <c r="O41" s="132" t="s">
        <v>2446</v>
      </c>
      <c r="P41" s="138"/>
      <c r="Q41" s="152">
        <v>44356.479166666664</v>
      </c>
      <c r="R41" s="100"/>
      <c r="S41" s="100"/>
      <c r="T41" s="100"/>
      <c r="U41" s="144"/>
      <c r="V41" s="69"/>
    </row>
    <row r="42" spans="1:22" ht="18" x14ac:dyDescent="0.25">
      <c r="A42" s="132" t="str">
        <f>VLOOKUP(E42,'LISTADO ATM'!$A$2:$C$901,3,0)</f>
        <v>NORTE</v>
      </c>
      <c r="B42" s="124">
        <v>3336014624</v>
      </c>
      <c r="C42" s="95">
        <v>44444.777245370373</v>
      </c>
      <c r="D42" s="95" t="s">
        <v>2175</v>
      </c>
      <c r="E42" s="124">
        <v>632</v>
      </c>
      <c r="F42" s="132" t="str">
        <f>VLOOKUP(E42,VIP!$A$2:$O15794,2,0)</f>
        <v>DRBR263</v>
      </c>
      <c r="G42" s="132" t="str">
        <f>VLOOKUP(E42,'LISTADO ATM'!$A$2:$B$900,2,0)</f>
        <v xml:space="preserve">ATM Autobanco Gurabo </v>
      </c>
      <c r="H42" s="132" t="str">
        <f>VLOOKUP(E42,VIP!$A$2:$O20755,7,FALSE)</f>
        <v>Si</v>
      </c>
      <c r="I42" s="132" t="str">
        <f>VLOOKUP(E42,VIP!$A$2:$O12720,8,FALSE)</f>
        <v>Si</v>
      </c>
      <c r="J42" s="132" t="str">
        <f>VLOOKUP(E42,VIP!$A$2:$O12670,8,FALSE)</f>
        <v>Si</v>
      </c>
      <c r="K42" s="132" t="str">
        <f>VLOOKUP(E42,VIP!$A$2:$O16244,6,0)</f>
        <v>NO</v>
      </c>
      <c r="L42" s="138" t="s">
        <v>2625</v>
      </c>
      <c r="M42" s="153" t="s">
        <v>2533</v>
      </c>
      <c r="N42" s="94" t="s">
        <v>2444</v>
      </c>
      <c r="O42" s="132" t="s">
        <v>2624</v>
      </c>
      <c r="P42" s="138"/>
      <c r="Q42" s="152">
        <v>44356.628472222219</v>
      </c>
      <c r="R42" s="100"/>
      <c r="S42" s="100"/>
      <c r="T42" s="100"/>
      <c r="U42" s="144"/>
      <c r="V42" s="69"/>
    </row>
    <row r="43" spans="1:22" ht="18" x14ac:dyDescent="0.25">
      <c r="A43" s="132" t="str">
        <f>VLOOKUP(E43,'LISTADO ATM'!$A$2:$C$901,3,0)</f>
        <v>DISTRITO NACIONAL</v>
      </c>
      <c r="B43" s="124" t="s">
        <v>2676</v>
      </c>
      <c r="C43" s="95">
        <v>44445.597696759258</v>
      </c>
      <c r="D43" s="95" t="s">
        <v>2460</v>
      </c>
      <c r="E43" s="124">
        <v>535</v>
      </c>
      <c r="F43" s="132" t="str">
        <f>VLOOKUP(E43,VIP!$A$2:$O15792,2,0)</f>
        <v>DRBR535</v>
      </c>
      <c r="G43" s="132" t="str">
        <f>VLOOKUP(E43,'LISTADO ATM'!$A$2:$B$900,2,0)</f>
        <v xml:space="preserve">ATM Autoservicio Torre III </v>
      </c>
      <c r="H43" s="132" t="str">
        <f>VLOOKUP(E43,VIP!$A$2:$O20753,7,FALSE)</f>
        <v>Si</v>
      </c>
      <c r="I43" s="132" t="str">
        <f>VLOOKUP(E43,VIP!$A$2:$O12718,8,FALSE)</f>
        <v>No</v>
      </c>
      <c r="J43" s="132" t="str">
        <f>VLOOKUP(E43,VIP!$A$2:$O12668,8,FALSE)</f>
        <v>No</v>
      </c>
      <c r="K43" s="132" t="str">
        <f>VLOOKUP(E43,VIP!$A$2:$O16242,6,0)</f>
        <v>SI</v>
      </c>
      <c r="L43" s="138" t="s">
        <v>2677</v>
      </c>
      <c r="M43" s="153" t="s">
        <v>2533</v>
      </c>
      <c r="N43" s="94" t="s">
        <v>2640</v>
      </c>
      <c r="O43" s="132" t="s">
        <v>2629</v>
      </c>
      <c r="P43" s="138" t="s">
        <v>2669</v>
      </c>
      <c r="Q43" s="152">
        <v>44356.618750000001</v>
      </c>
      <c r="R43" s="100"/>
      <c r="S43" s="100"/>
      <c r="T43" s="100"/>
      <c r="U43" s="144"/>
      <c r="V43" s="69"/>
    </row>
    <row r="44" spans="1:22" ht="18" x14ac:dyDescent="0.25">
      <c r="A44" s="132" t="str">
        <f>VLOOKUP(E44,'LISTADO ATM'!$A$2:$C$901,3,0)</f>
        <v>DISTRITO NACIONAL</v>
      </c>
      <c r="B44" s="124" t="s">
        <v>2666</v>
      </c>
      <c r="C44" s="95">
        <v>44445.328773148147</v>
      </c>
      <c r="D44" s="95" t="s">
        <v>2460</v>
      </c>
      <c r="E44" s="124">
        <v>714</v>
      </c>
      <c r="F44" s="132" t="str">
        <f>VLOOKUP(E44,VIP!$A$2:$O15811,2,0)</f>
        <v>DRBR16M</v>
      </c>
      <c r="G44" s="132" t="str">
        <f>VLOOKUP(E44,'LISTADO ATM'!$A$2:$B$900,2,0)</f>
        <v xml:space="preserve">ATM Hospital de Herrera </v>
      </c>
      <c r="H44" s="132" t="str">
        <f>VLOOKUP(E44,VIP!$A$2:$O20772,7,FALSE)</f>
        <v>Si</v>
      </c>
      <c r="I44" s="132" t="str">
        <f>VLOOKUP(E44,VIP!$A$2:$O12737,8,FALSE)</f>
        <v>Si</v>
      </c>
      <c r="J44" s="132" t="str">
        <f>VLOOKUP(E44,VIP!$A$2:$O12687,8,FALSE)</f>
        <v>Si</v>
      </c>
      <c r="K44" s="132" t="str">
        <f>VLOOKUP(E44,VIP!$A$2:$O16261,6,0)</f>
        <v>NO</v>
      </c>
      <c r="L44" s="138" t="s">
        <v>2643</v>
      </c>
      <c r="M44" s="153" t="s">
        <v>2533</v>
      </c>
      <c r="N44" s="94" t="s">
        <v>2640</v>
      </c>
      <c r="O44" s="132" t="s">
        <v>2629</v>
      </c>
      <c r="P44" s="138" t="s">
        <v>2669</v>
      </c>
      <c r="Q44" s="152">
        <v>44356.353472222225</v>
      </c>
      <c r="R44" s="100"/>
      <c r="S44" s="100"/>
      <c r="T44" s="100"/>
      <c r="U44" s="144"/>
      <c r="V44" s="69"/>
    </row>
    <row r="45" spans="1:22" ht="18" x14ac:dyDescent="0.25">
      <c r="A45" s="132" t="str">
        <f>VLOOKUP(E45,'LISTADO ATM'!$A$2:$C$901,3,0)</f>
        <v>NORTE</v>
      </c>
      <c r="B45" s="124" t="s">
        <v>2665</v>
      </c>
      <c r="C45" s="95">
        <v>44445.329328703701</v>
      </c>
      <c r="D45" s="95" t="s">
        <v>2460</v>
      </c>
      <c r="E45" s="124">
        <v>604</v>
      </c>
      <c r="F45" s="132" t="str">
        <f>VLOOKUP(E45,VIP!$A$2:$O15810,2,0)</f>
        <v>DRBR401</v>
      </c>
      <c r="G45" s="132" t="str">
        <f>VLOOKUP(E45,'LISTADO ATM'!$A$2:$B$900,2,0)</f>
        <v xml:space="preserve">ATM Oficina Estancia Nueva (Moca) </v>
      </c>
      <c r="H45" s="132" t="str">
        <f>VLOOKUP(E45,VIP!$A$2:$O20771,7,FALSE)</f>
        <v>Si</v>
      </c>
      <c r="I45" s="132" t="str">
        <f>VLOOKUP(E45,VIP!$A$2:$O12736,8,FALSE)</f>
        <v>Si</v>
      </c>
      <c r="J45" s="132" t="str">
        <f>VLOOKUP(E45,VIP!$A$2:$O12686,8,FALSE)</f>
        <v>Si</v>
      </c>
      <c r="K45" s="132" t="str">
        <f>VLOOKUP(E45,VIP!$A$2:$O16260,6,0)</f>
        <v>NO</v>
      </c>
      <c r="L45" s="138" t="s">
        <v>2643</v>
      </c>
      <c r="M45" s="153" t="s">
        <v>2533</v>
      </c>
      <c r="N45" s="94" t="s">
        <v>2640</v>
      </c>
      <c r="O45" s="132" t="s">
        <v>2629</v>
      </c>
      <c r="P45" s="138" t="s">
        <v>2669</v>
      </c>
      <c r="Q45" s="152">
        <v>44356.466666666667</v>
      </c>
      <c r="R45" s="100"/>
      <c r="S45" s="100"/>
      <c r="T45" s="100"/>
      <c r="U45" s="144"/>
      <c r="V45" s="69"/>
    </row>
    <row r="46" spans="1:22" ht="18" x14ac:dyDescent="0.25">
      <c r="A46" s="132" t="str">
        <f>VLOOKUP(E46,'LISTADO ATM'!$A$2:$C$901,3,0)</f>
        <v>NORTE</v>
      </c>
      <c r="B46" s="124" t="s">
        <v>2642</v>
      </c>
      <c r="C46" s="95">
        <v>44445.450416666667</v>
      </c>
      <c r="D46" s="95" t="s">
        <v>2460</v>
      </c>
      <c r="E46" s="124">
        <v>144</v>
      </c>
      <c r="F46" s="132" t="str">
        <f>VLOOKUP(E46,VIP!$A$2:$O15791,2,0)</f>
        <v>DRBR144</v>
      </c>
      <c r="G46" s="132" t="str">
        <f>VLOOKUP(E46,'LISTADO ATM'!$A$2:$B$900,2,0)</f>
        <v xml:space="preserve">ATM Oficina Villa Altagracia </v>
      </c>
      <c r="H46" s="132" t="str">
        <f>VLOOKUP(E46,VIP!$A$2:$O20752,7,FALSE)</f>
        <v>Si</v>
      </c>
      <c r="I46" s="132" t="str">
        <f>VLOOKUP(E46,VIP!$A$2:$O12717,8,FALSE)</f>
        <v>Si</v>
      </c>
      <c r="J46" s="132" t="str">
        <f>VLOOKUP(E46,VIP!$A$2:$O12667,8,FALSE)</f>
        <v>Si</v>
      </c>
      <c r="K46" s="132" t="str">
        <f>VLOOKUP(E46,VIP!$A$2:$O16241,6,0)</f>
        <v>SI</v>
      </c>
      <c r="L46" s="138" t="s">
        <v>2643</v>
      </c>
      <c r="M46" s="153" t="s">
        <v>2533</v>
      </c>
      <c r="N46" s="94" t="s">
        <v>2640</v>
      </c>
      <c r="O46" s="132" t="s">
        <v>2629</v>
      </c>
      <c r="P46" s="138" t="s">
        <v>2669</v>
      </c>
      <c r="Q46" s="152">
        <v>44356.479166666664</v>
      </c>
      <c r="R46" s="100"/>
      <c r="S46" s="100"/>
      <c r="T46" s="100"/>
      <c r="U46" s="144"/>
      <c r="V46" s="69"/>
    </row>
    <row r="47" spans="1:22" ht="18" x14ac:dyDescent="0.25">
      <c r="A47" s="132" t="str">
        <f>VLOOKUP(E47,'LISTADO ATM'!$A$2:$C$901,3,0)</f>
        <v>DISTRITO NACIONAL</v>
      </c>
      <c r="B47" s="124" t="s">
        <v>2649</v>
      </c>
      <c r="C47" s="95">
        <v>44445.429282407407</v>
      </c>
      <c r="D47" s="95" t="s">
        <v>2460</v>
      </c>
      <c r="E47" s="124">
        <v>743</v>
      </c>
      <c r="F47" s="132" t="str">
        <f>VLOOKUP(E47,VIP!$A$2:$O15796,2,0)</f>
        <v>DRBR287</v>
      </c>
      <c r="G47" s="132" t="str">
        <f>VLOOKUP(E47,'LISTADO ATM'!$A$2:$B$900,2,0)</f>
        <v xml:space="preserve">ATM Oficina Los Frailes </v>
      </c>
      <c r="H47" s="132" t="str">
        <f>VLOOKUP(E47,VIP!$A$2:$O20757,7,FALSE)</f>
        <v>Si</v>
      </c>
      <c r="I47" s="132" t="str">
        <f>VLOOKUP(E47,VIP!$A$2:$O12722,8,FALSE)</f>
        <v>Si</v>
      </c>
      <c r="J47" s="132" t="str">
        <f>VLOOKUP(E47,VIP!$A$2:$O12672,8,FALSE)</f>
        <v>Si</v>
      </c>
      <c r="K47" s="132" t="str">
        <f>VLOOKUP(E47,VIP!$A$2:$O16246,6,0)</f>
        <v>SI</v>
      </c>
      <c r="L47" s="138" t="s">
        <v>2643</v>
      </c>
      <c r="M47" s="153" t="s">
        <v>2533</v>
      </c>
      <c r="N47" s="94" t="s">
        <v>2640</v>
      </c>
      <c r="O47" s="132" t="s">
        <v>2629</v>
      </c>
      <c r="P47" s="138" t="s">
        <v>2669</v>
      </c>
      <c r="Q47" s="152">
        <v>44356.479166666664</v>
      </c>
      <c r="R47" s="100"/>
      <c r="S47" s="100"/>
      <c r="T47" s="100"/>
      <c r="U47" s="144"/>
      <c r="V47" s="69"/>
    </row>
    <row r="48" spans="1:22" ht="18" x14ac:dyDescent="0.25">
      <c r="A48" s="132" t="str">
        <f>VLOOKUP(E48,'LISTADO ATM'!$A$2:$C$901,3,0)</f>
        <v>DISTRITO NACIONAL</v>
      </c>
      <c r="B48" s="124" t="s">
        <v>2679</v>
      </c>
      <c r="C48" s="95">
        <v>44445.596678240741</v>
      </c>
      <c r="D48" s="95" t="s">
        <v>2460</v>
      </c>
      <c r="E48" s="124">
        <v>453</v>
      </c>
      <c r="F48" s="132" t="str">
        <f>VLOOKUP(E48,VIP!$A$2:$O15794,2,0)</f>
        <v>DRBR453</v>
      </c>
      <c r="G48" s="132" t="str">
        <f>VLOOKUP(E48,'LISTADO ATM'!$A$2:$B$900,2,0)</f>
        <v xml:space="preserve">ATM Autobanco Sarasota II </v>
      </c>
      <c r="H48" s="132" t="str">
        <f>VLOOKUP(E48,VIP!$A$2:$O20755,7,FALSE)</f>
        <v>Si</v>
      </c>
      <c r="I48" s="132" t="str">
        <f>VLOOKUP(E48,VIP!$A$2:$O12720,8,FALSE)</f>
        <v>Si</v>
      </c>
      <c r="J48" s="132" t="str">
        <f>VLOOKUP(E48,VIP!$A$2:$O12670,8,FALSE)</f>
        <v>Si</v>
      </c>
      <c r="K48" s="132" t="str">
        <f>VLOOKUP(E48,VIP!$A$2:$O16244,6,0)</f>
        <v>SI</v>
      </c>
      <c r="L48" s="138" t="s">
        <v>2643</v>
      </c>
      <c r="M48" s="153" t="s">
        <v>2533</v>
      </c>
      <c r="N48" s="94" t="s">
        <v>2640</v>
      </c>
      <c r="O48" s="132" t="s">
        <v>2629</v>
      </c>
      <c r="P48" s="138" t="s">
        <v>2669</v>
      </c>
      <c r="Q48" s="152">
        <v>44356.625694444447</v>
      </c>
      <c r="R48" s="100"/>
      <c r="S48" s="100"/>
      <c r="T48" s="100"/>
      <c r="U48" s="144"/>
      <c r="V48" s="69"/>
    </row>
    <row r="49" spans="1:23" ht="18" x14ac:dyDescent="0.25">
      <c r="A49" s="132" t="str">
        <f>VLOOKUP(E49,'LISTADO ATM'!$A$2:$C$901,3,0)</f>
        <v>NORTE</v>
      </c>
      <c r="B49" s="124" t="s">
        <v>2678</v>
      </c>
      <c r="C49" s="95">
        <v>44445.597118055557</v>
      </c>
      <c r="D49" s="95" t="s">
        <v>2460</v>
      </c>
      <c r="E49" s="124">
        <v>288</v>
      </c>
      <c r="F49" s="132" t="str">
        <f>VLOOKUP(E49,VIP!$A$2:$O15793,2,0)</f>
        <v>DRBR288</v>
      </c>
      <c r="G49" s="132" t="str">
        <f>VLOOKUP(E49,'LISTADO ATM'!$A$2:$B$900,2,0)</f>
        <v xml:space="preserve">ATM Oficina Camino Real II (Puerto Plata) </v>
      </c>
      <c r="H49" s="132" t="str">
        <f>VLOOKUP(E49,VIP!$A$2:$O20754,7,FALSE)</f>
        <v>N/A</v>
      </c>
      <c r="I49" s="132" t="str">
        <f>VLOOKUP(E49,VIP!$A$2:$O12719,8,FALSE)</f>
        <v>N/A</v>
      </c>
      <c r="J49" s="132" t="str">
        <f>VLOOKUP(E49,VIP!$A$2:$O12669,8,FALSE)</f>
        <v>N/A</v>
      </c>
      <c r="K49" s="132" t="str">
        <f>VLOOKUP(E49,VIP!$A$2:$O16243,6,0)</f>
        <v>N/A</v>
      </c>
      <c r="L49" s="138" t="s">
        <v>2643</v>
      </c>
      <c r="M49" s="153" t="s">
        <v>2533</v>
      </c>
      <c r="N49" s="94" t="s">
        <v>2640</v>
      </c>
      <c r="O49" s="132" t="s">
        <v>2629</v>
      </c>
      <c r="P49" s="138" t="s">
        <v>2669</v>
      </c>
      <c r="Q49" s="152">
        <v>44356.628472222219</v>
      </c>
      <c r="R49" s="44"/>
      <c r="S49" s="100"/>
      <c r="T49" s="100"/>
      <c r="U49" s="100"/>
      <c r="V49" s="144"/>
      <c r="W49" s="69"/>
    </row>
    <row r="50" spans="1:23" ht="18" x14ac:dyDescent="0.25">
      <c r="A50" s="132" t="str">
        <f>VLOOKUP(E50,'LISTADO ATM'!$A$2:$C$901,3,0)</f>
        <v>DISTRITO NACIONAL</v>
      </c>
      <c r="B50" s="124" t="s">
        <v>2698</v>
      </c>
      <c r="C50" s="95">
        <v>44445.534907407404</v>
      </c>
      <c r="D50" s="95" t="s">
        <v>2460</v>
      </c>
      <c r="E50" s="124">
        <v>585</v>
      </c>
      <c r="F50" s="132" t="str">
        <f>VLOOKUP(E50,VIP!$A$2:$O15812,2,0)</f>
        <v>DRBR083</v>
      </c>
      <c r="G50" s="132" t="str">
        <f>VLOOKUP(E50,'LISTADO ATM'!$A$2:$B$900,2,0)</f>
        <v xml:space="preserve">ATM Oficina Haina Oriental </v>
      </c>
      <c r="H50" s="132" t="str">
        <f>VLOOKUP(E50,VIP!$A$2:$O20773,7,FALSE)</f>
        <v>Si</v>
      </c>
      <c r="I50" s="132" t="str">
        <f>VLOOKUP(E50,VIP!$A$2:$O12738,8,FALSE)</f>
        <v>Si</v>
      </c>
      <c r="J50" s="132" t="str">
        <f>VLOOKUP(E50,VIP!$A$2:$O12688,8,FALSE)</f>
        <v>Si</v>
      </c>
      <c r="K50" s="132" t="str">
        <f>VLOOKUP(E50,VIP!$A$2:$O16262,6,0)</f>
        <v>NO</v>
      </c>
      <c r="L50" s="138" t="s">
        <v>2643</v>
      </c>
      <c r="M50" s="153" t="s">
        <v>2533</v>
      </c>
      <c r="N50" s="94" t="s">
        <v>2640</v>
      </c>
      <c r="O50" s="132" t="s">
        <v>2629</v>
      </c>
      <c r="P50" s="138" t="s">
        <v>2669</v>
      </c>
      <c r="Q50" s="152">
        <v>44356.628472222219</v>
      </c>
      <c r="R50" s="44"/>
      <c r="S50" s="100"/>
      <c r="T50" s="100"/>
      <c r="U50" s="100"/>
      <c r="V50" s="144"/>
      <c r="W50" s="69"/>
    </row>
    <row r="51" spans="1:23" ht="18" x14ac:dyDescent="0.25">
      <c r="A51" s="132" t="str">
        <f>VLOOKUP(E51,'LISTADO ATM'!$A$2:$C$901,3,0)</f>
        <v>DISTRITO NACIONAL</v>
      </c>
      <c r="B51" s="124" t="s">
        <v>2685</v>
      </c>
      <c r="C51" s="95">
        <v>44445.564131944448</v>
      </c>
      <c r="D51" s="95" t="s">
        <v>2460</v>
      </c>
      <c r="E51" s="124">
        <v>713</v>
      </c>
      <c r="F51" s="132" t="str">
        <f>VLOOKUP(E51,VIP!$A$2:$O15799,2,0)</f>
        <v>DRBR016</v>
      </c>
      <c r="G51" s="132" t="str">
        <f>VLOOKUP(E51,'LISTADO ATM'!$A$2:$B$900,2,0)</f>
        <v xml:space="preserve">ATM Oficina Las Américas </v>
      </c>
      <c r="H51" s="132" t="str">
        <f>VLOOKUP(E51,VIP!$A$2:$O20760,7,FALSE)</f>
        <v>Si</v>
      </c>
      <c r="I51" s="132" t="str">
        <f>VLOOKUP(E51,VIP!$A$2:$O12725,8,FALSE)</f>
        <v>Si</v>
      </c>
      <c r="J51" s="132" t="str">
        <f>VLOOKUP(E51,VIP!$A$2:$O12675,8,FALSE)</f>
        <v>Si</v>
      </c>
      <c r="K51" s="132" t="str">
        <f>VLOOKUP(E51,VIP!$A$2:$O16249,6,0)</f>
        <v>NO</v>
      </c>
      <c r="L51" s="138" t="s">
        <v>2643</v>
      </c>
      <c r="M51" s="153" t="s">
        <v>2533</v>
      </c>
      <c r="N51" s="94" t="s">
        <v>2640</v>
      </c>
      <c r="O51" s="132" t="s">
        <v>2629</v>
      </c>
      <c r="P51" s="138" t="s">
        <v>2669</v>
      </c>
      <c r="Q51" s="152">
        <v>44356.628472222219</v>
      </c>
      <c r="R51" s="44"/>
      <c r="S51" s="100"/>
      <c r="T51" s="100"/>
      <c r="U51" s="100"/>
      <c r="V51" s="144"/>
      <c r="W51" s="69"/>
    </row>
    <row r="52" spans="1:23" ht="18" x14ac:dyDescent="0.25">
      <c r="A52" s="132" t="str">
        <f>VLOOKUP(E52,'LISTADO ATM'!$A$2:$C$901,3,0)</f>
        <v>NORTE</v>
      </c>
      <c r="B52" s="124" t="s">
        <v>2696</v>
      </c>
      <c r="C52" s="95">
        <v>44445.536192129628</v>
      </c>
      <c r="D52" s="95" t="s">
        <v>2460</v>
      </c>
      <c r="E52" s="124">
        <v>747</v>
      </c>
      <c r="F52" s="132" t="str">
        <f>VLOOKUP(E52,VIP!$A$2:$O15810,2,0)</f>
        <v>DRBR200</v>
      </c>
      <c r="G52" s="132" t="str">
        <f>VLOOKUP(E52,'LISTADO ATM'!$A$2:$B$900,2,0)</f>
        <v xml:space="preserve">ATM Club BR (Santiago) </v>
      </c>
      <c r="H52" s="132" t="str">
        <f>VLOOKUP(E52,VIP!$A$2:$O20771,7,FALSE)</f>
        <v>Si</v>
      </c>
      <c r="I52" s="132" t="str">
        <f>VLOOKUP(E52,VIP!$A$2:$O12736,8,FALSE)</f>
        <v>Si</v>
      </c>
      <c r="J52" s="132" t="str">
        <f>VLOOKUP(E52,VIP!$A$2:$O12686,8,FALSE)</f>
        <v>Si</v>
      </c>
      <c r="K52" s="132" t="str">
        <f>VLOOKUP(E52,VIP!$A$2:$O16260,6,0)</f>
        <v>SI</v>
      </c>
      <c r="L52" s="138" t="s">
        <v>2643</v>
      </c>
      <c r="M52" s="153" t="s">
        <v>2533</v>
      </c>
      <c r="N52" s="94" t="s">
        <v>2640</v>
      </c>
      <c r="O52" s="132" t="s">
        <v>2629</v>
      </c>
      <c r="P52" s="138" t="s">
        <v>2669</v>
      </c>
      <c r="Q52" s="152">
        <v>44356.628472222219</v>
      </c>
      <c r="R52" s="44"/>
      <c r="S52" s="100"/>
      <c r="T52" s="100"/>
      <c r="U52" s="100"/>
      <c r="V52" s="144"/>
      <c r="W52" s="69"/>
    </row>
    <row r="53" spans="1:23" ht="18" x14ac:dyDescent="0.25">
      <c r="A53" s="132" t="str">
        <f>VLOOKUP(E53,'LISTADO ATM'!$A$2:$C$901,3,0)</f>
        <v>NORTE</v>
      </c>
      <c r="B53" s="124" t="s">
        <v>2680</v>
      </c>
      <c r="C53" s="95">
        <v>44445.595763888887</v>
      </c>
      <c r="D53" s="95" t="s">
        <v>2460</v>
      </c>
      <c r="E53" s="124">
        <v>807</v>
      </c>
      <c r="F53" s="132" t="str">
        <f>VLOOKUP(E53,VIP!$A$2:$O15795,2,0)</f>
        <v>DRBR207</v>
      </c>
      <c r="G53" s="132" t="str">
        <f>VLOOKUP(E53,'LISTADO ATM'!$A$2:$B$900,2,0)</f>
        <v xml:space="preserve">ATM S/M Morel (Mao) </v>
      </c>
      <c r="H53" s="132" t="str">
        <f>VLOOKUP(E53,VIP!$A$2:$O20756,7,FALSE)</f>
        <v>Si</v>
      </c>
      <c r="I53" s="132" t="str">
        <f>VLOOKUP(E53,VIP!$A$2:$O12721,8,FALSE)</f>
        <v>Si</v>
      </c>
      <c r="J53" s="132" t="str">
        <f>VLOOKUP(E53,VIP!$A$2:$O12671,8,FALSE)</f>
        <v>Si</v>
      </c>
      <c r="K53" s="132" t="str">
        <f>VLOOKUP(E53,VIP!$A$2:$O16245,6,0)</f>
        <v>SI</v>
      </c>
      <c r="L53" s="138" t="s">
        <v>2681</v>
      </c>
      <c r="M53" s="153" t="s">
        <v>2533</v>
      </c>
      <c r="N53" s="94" t="s">
        <v>2640</v>
      </c>
      <c r="O53" s="132" t="s">
        <v>2629</v>
      </c>
      <c r="P53" s="138" t="s">
        <v>2669</v>
      </c>
      <c r="Q53" s="152">
        <v>44356.629861111112</v>
      </c>
      <c r="R53" s="44"/>
      <c r="S53" s="100"/>
      <c r="T53" s="100"/>
      <c r="U53" s="100"/>
      <c r="V53" s="144"/>
      <c r="W53" s="69"/>
    </row>
    <row r="54" spans="1:23" ht="18" x14ac:dyDescent="0.25">
      <c r="A54" s="132" t="str">
        <f>VLOOKUP(E54,'LISTADO ATM'!$A$2:$C$901,3,0)</f>
        <v>ESTE</v>
      </c>
      <c r="B54" s="124">
        <v>3336014193</v>
      </c>
      <c r="C54" s="95">
        <v>44443.394768518519</v>
      </c>
      <c r="D54" s="95" t="s">
        <v>2174</v>
      </c>
      <c r="E54" s="124">
        <v>795</v>
      </c>
      <c r="F54" s="132" t="str">
        <f>VLOOKUP(E54,VIP!$A$2:$O15799,2,0)</f>
        <v>DRBR795</v>
      </c>
      <c r="G54" s="132" t="str">
        <f>VLOOKUP(E54,'LISTADO ATM'!$A$2:$B$900,2,0)</f>
        <v xml:space="preserve">ATM UNP Guaymate (La Romana) </v>
      </c>
      <c r="H54" s="132" t="str">
        <f>VLOOKUP(E54,VIP!$A$2:$O20760,7,FALSE)</f>
        <v>Si</v>
      </c>
      <c r="I54" s="132" t="str">
        <f>VLOOKUP(E54,VIP!$A$2:$O12725,8,FALSE)</f>
        <v>Si</v>
      </c>
      <c r="J54" s="132" t="str">
        <f>VLOOKUP(E54,VIP!$A$2:$O12675,8,FALSE)</f>
        <v>Si</v>
      </c>
      <c r="K54" s="132" t="str">
        <f>VLOOKUP(E54,VIP!$A$2:$O16249,6,0)</f>
        <v>NO</v>
      </c>
      <c r="L54" s="138" t="s">
        <v>2634</v>
      </c>
      <c r="M54" s="153" t="s">
        <v>2533</v>
      </c>
      <c r="N54" s="94" t="s">
        <v>2444</v>
      </c>
      <c r="O54" s="132" t="s">
        <v>2446</v>
      </c>
      <c r="P54" s="138" t="s">
        <v>2670</v>
      </c>
      <c r="Q54" s="152">
        <v>44356.472222222219</v>
      </c>
      <c r="R54" s="44"/>
      <c r="S54" s="100"/>
      <c r="T54" s="100"/>
      <c r="U54" s="100"/>
      <c r="V54" s="144"/>
      <c r="W54" s="69"/>
    </row>
    <row r="55" spans="1:23" ht="18" x14ac:dyDescent="0.25">
      <c r="A55" s="132" t="str">
        <f>VLOOKUP(E55,'LISTADO ATM'!$A$2:$C$901,3,0)</f>
        <v>SUR</v>
      </c>
      <c r="B55" s="124">
        <v>3336014580</v>
      </c>
      <c r="C55" s="95">
        <v>44444.60769675926</v>
      </c>
      <c r="D55" s="95" t="s">
        <v>2174</v>
      </c>
      <c r="E55" s="124">
        <v>342</v>
      </c>
      <c r="F55" s="132" t="str">
        <f>VLOOKUP(E55,VIP!$A$2:$O15807,2,0)</f>
        <v>DRBR342</v>
      </c>
      <c r="G55" s="132" t="str">
        <f>VLOOKUP(E55,'LISTADO ATM'!$A$2:$B$900,2,0)</f>
        <v>ATM Oficina Obras Públicas Azua</v>
      </c>
      <c r="H55" s="132" t="str">
        <f>VLOOKUP(E55,VIP!$A$2:$O20768,7,FALSE)</f>
        <v>Si</v>
      </c>
      <c r="I55" s="132" t="str">
        <f>VLOOKUP(E55,VIP!$A$2:$O12733,8,FALSE)</f>
        <v>Si</v>
      </c>
      <c r="J55" s="132" t="str">
        <f>VLOOKUP(E55,VIP!$A$2:$O12683,8,FALSE)</f>
        <v>Si</v>
      </c>
      <c r="K55" s="132" t="str">
        <f>VLOOKUP(E55,VIP!$A$2:$O16257,6,0)</f>
        <v>SI</v>
      </c>
      <c r="L55" s="138" t="s">
        <v>2627</v>
      </c>
      <c r="M55" s="153" t="s">
        <v>2533</v>
      </c>
      <c r="N55" s="94" t="s">
        <v>2444</v>
      </c>
      <c r="O55" s="132" t="s">
        <v>2446</v>
      </c>
      <c r="P55" s="138" t="s">
        <v>2670</v>
      </c>
      <c r="Q55" s="152">
        <v>44356.480555555558</v>
      </c>
      <c r="R55" s="44"/>
      <c r="S55" s="100"/>
      <c r="T55" s="100"/>
      <c r="U55" s="100"/>
      <c r="V55" s="144"/>
      <c r="W55" s="69"/>
    </row>
    <row r="56" spans="1:23" ht="18" x14ac:dyDescent="0.25">
      <c r="A56" s="132" t="str">
        <f>VLOOKUP(E56,'LISTADO ATM'!$A$2:$C$901,3,0)</f>
        <v>DISTRITO NACIONAL</v>
      </c>
      <c r="B56" s="124">
        <v>3336014585</v>
      </c>
      <c r="C56" s="95">
        <v>44444.610856481479</v>
      </c>
      <c r="D56" s="95" t="s">
        <v>2174</v>
      </c>
      <c r="E56" s="124">
        <v>422</v>
      </c>
      <c r="F56" s="132" t="str">
        <f>VLOOKUP(E56,VIP!$A$2:$O15802,2,0)</f>
        <v>DRBR422</v>
      </c>
      <c r="G56" s="132" t="str">
        <f>VLOOKUP(E56,'LISTADO ATM'!$A$2:$B$900,2,0)</f>
        <v xml:space="preserve">ATM Olé Manoguayabo </v>
      </c>
      <c r="H56" s="132" t="str">
        <f>VLOOKUP(E56,VIP!$A$2:$O20763,7,FALSE)</f>
        <v>Si</v>
      </c>
      <c r="I56" s="132" t="str">
        <f>VLOOKUP(E56,VIP!$A$2:$O12728,8,FALSE)</f>
        <v>Si</v>
      </c>
      <c r="J56" s="132" t="str">
        <f>VLOOKUP(E56,VIP!$A$2:$O12678,8,FALSE)</f>
        <v>Si</v>
      </c>
      <c r="K56" s="132" t="str">
        <f>VLOOKUP(E56,VIP!$A$2:$O16252,6,0)</f>
        <v>NO</v>
      </c>
      <c r="L56" s="138" t="s">
        <v>2627</v>
      </c>
      <c r="M56" s="153" t="s">
        <v>2533</v>
      </c>
      <c r="N56" s="94" t="s">
        <v>2444</v>
      </c>
      <c r="O56" s="132" t="s">
        <v>2446</v>
      </c>
      <c r="P56" s="138" t="s">
        <v>2670</v>
      </c>
      <c r="Q56" s="152">
        <v>44356.480555555558</v>
      </c>
      <c r="R56" s="44"/>
      <c r="S56" s="100"/>
      <c r="T56" s="100"/>
      <c r="U56" s="100"/>
      <c r="V56" s="144"/>
      <c r="W56" s="69"/>
    </row>
    <row r="57" spans="1:23" ht="18" x14ac:dyDescent="0.25">
      <c r="A57" s="132" t="str">
        <f>VLOOKUP(E57,'LISTADO ATM'!$A$2:$C$901,3,0)</f>
        <v>NORTE</v>
      </c>
      <c r="B57" s="124">
        <v>3336014538</v>
      </c>
      <c r="C57" s="95">
        <v>44444.427303240744</v>
      </c>
      <c r="D57" s="95" t="s">
        <v>2175</v>
      </c>
      <c r="E57" s="124">
        <v>796</v>
      </c>
      <c r="F57" s="132" t="str">
        <f>VLOOKUP(E57,VIP!$A$2:$O15795,2,0)</f>
        <v>DRBR155</v>
      </c>
      <c r="G57" s="132" t="str">
        <f>VLOOKUP(E57,'LISTADO ATM'!$A$2:$B$900,2,0)</f>
        <v xml:space="preserve">ATM Oficina Plaza Ventura (Nagua) </v>
      </c>
      <c r="H57" s="132" t="str">
        <f>VLOOKUP(E57,VIP!$A$2:$O20756,7,FALSE)</f>
        <v>Si</v>
      </c>
      <c r="I57" s="132" t="str">
        <f>VLOOKUP(E57,VIP!$A$2:$O12721,8,FALSE)</f>
        <v>Si</v>
      </c>
      <c r="J57" s="132" t="str">
        <f>VLOOKUP(E57,VIP!$A$2:$O12671,8,FALSE)</f>
        <v>Si</v>
      </c>
      <c r="K57" s="132" t="str">
        <f>VLOOKUP(E57,VIP!$A$2:$O16245,6,0)</f>
        <v>SI</v>
      </c>
      <c r="L57" s="138" t="s">
        <v>2627</v>
      </c>
      <c r="M57" s="153" t="s">
        <v>2533</v>
      </c>
      <c r="N57" s="94" t="s">
        <v>2444</v>
      </c>
      <c r="O57" s="132" t="s">
        <v>2578</v>
      </c>
      <c r="P57" s="138" t="s">
        <v>2670</v>
      </c>
      <c r="Q57" s="152">
        <v>44356.480555555558</v>
      </c>
      <c r="R57" s="44"/>
      <c r="S57" s="100"/>
      <c r="T57" s="100"/>
      <c r="U57" s="100"/>
      <c r="V57" s="144"/>
      <c r="W57" s="69"/>
    </row>
    <row r="58" spans="1:23" ht="18" x14ac:dyDescent="0.25">
      <c r="A58" s="132" t="str">
        <f>VLOOKUP(E58,'LISTADO ATM'!$A$2:$C$901,3,0)</f>
        <v>NORTE</v>
      </c>
      <c r="B58" s="124">
        <v>3336014581</v>
      </c>
      <c r="C58" s="95">
        <v>44444.608506944445</v>
      </c>
      <c r="D58" s="95" t="s">
        <v>2175</v>
      </c>
      <c r="E58" s="124">
        <v>809</v>
      </c>
      <c r="F58" s="132" t="str">
        <f>VLOOKUP(E58,VIP!$A$2:$O15806,2,0)</f>
        <v>DRBR809</v>
      </c>
      <c r="G58" s="132" t="str">
        <f>VLOOKUP(E58,'LISTADO ATM'!$A$2:$B$900,2,0)</f>
        <v>ATM Yoma (Cotuí)</v>
      </c>
      <c r="H58" s="132" t="str">
        <f>VLOOKUP(E58,VIP!$A$2:$O20767,7,FALSE)</f>
        <v>Si</v>
      </c>
      <c r="I58" s="132" t="str">
        <f>VLOOKUP(E58,VIP!$A$2:$O12732,8,FALSE)</f>
        <v>Si</v>
      </c>
      <c r="J58" s="132" t="str">
        <f>VLOOKUP(E58,VIP!$A$2:$O12682,8,FALSE)</f>
        <v>Si</v>
      </c>
      <c r="K58" s="132" t="str">
        <f>VLOOKUP(E58,VIP!$A$2:$O16256,6,0)</f>
        <v>NO</v>
      </c>
      <c r="L58" s="138" t="s">
        <v>2627</v>
      </c>
      <c r="M58" s="153" t="s">
        <v>2533</v>
      </c>
      <c r="N58" s="94" t="s">
        <v>2444</v>
      </c>
      <c r="O58" s="132" t="s">
        <v>2578</v>
      </c>
      <c r="P58" s="138" t="s">
        <v>2670</v>
      </c>
      <c r="Q58" s="152">
        <v>44356.480555555558</v>
      </c>
      <c r="R58" s="44"/>
      <c r="S58" s="100"/>
      <c r="T58" s="100"/>
      <c r="U58" s="100"/>
      <c r="V58" s="144"/>
      <c r="W58" s="69"/>
    </row>
    <row r="59" spans="1:23" ht="18" x14ac:dyDescent="0.25">
      <c r="A59" s="132" t="str">
        <f>VLOOKUP(E59,'LISTADO ATM'!$A$2:$C$901,3,0)</f>
        <v>DISTRITO NACIONAL</v>
      </c>
      <c r="B59" s="124">
        <v>3336014534</v>
      </c>
      <c r="C59" s="95">
        <v>44444.40761574074</v>
      </c>
      <c r="D59" s="95" t="s">
        <v>2174</v>
      </c>
      <c r="E59" s="124">
        <v>85</v>
      </c>
      <c r="F59" s="132" t="str">
        <f>VLOOKUP(E59,VIP!$A$2:$O15799,2,0)</f>
        <v>DRBR085</v>
      </c>
      <c r="G59" s="132" t="str">
        <f>VLOOKUP(E59,'LISTADO ATM'!$A$2:$B$900,2,0)</f>
        <v xml:space="preserve">ATM Oficina San Isidro (Fuerza Aérea) </v>
      </c>
      <c r="H59" s="132" t="str">
        <f>VLOOKUP(E59,VIP!$A$2:$O20760,7,FALSE)</f>
        <v>Si</v>
      </c>
      <c r="I59" s="132" t="str">
        <f>VLOOKUP(E59,VIP!$A$2:$O12725,8,FALSE)</f>
        <v>Si</v>
      </c>
      <c r="J59" s="132" t="str">
        <f>VLOOKUP(E59,VIP!$A$2:$O12675,8,FALSE)</f>
        <v>Si</v>
      </c>
      <c r="K59" s="132" t="str">
        <f>VLOOKUP(E59,VIP!$A$2:$O16249,6,0)</f>
        <v>NO</v>
      </c>
      <c r="L59" s="138" t="s">
        <v>2627</v>
      </c>
      <c r="M59" s="153" t="s">
        <v>2533</v>
      </c>
      <c r="N59" s="94" t="s">
        <v>2444</v>
      </c>
      <c r="O59" s="132" t="s">
        <v>2446</v>
      </c>
      <c r="P59" s="138" t="s">
        <v>2670</v>
      </c>
      <c r="Q59" s="152">
        <v>44356.625694444447</v>
      </c>
      <c r="R59" s="44"/>
      <c r="S59" s="100"/>
      <c r="T59" s="100"/>
      <c r="U59" s="100"/>
      <c r="V59" s="144"/>
      <c r="W59" s="69"/>
    </row>
    <row r="60" spans="1:23" ht="18" x14ac:dyDescent="0.25">
      <c r="A60" s="132" t="str">
        <f>VLOOKUP(E60,'LISTADO ATM'!$A$2:$C$901,3,0)</f>
        <v>NORTE</v>
      </c>
      <c r="B60" s="124">
        <v>3336014583</v>
      </c>
      <c r="C60" s="95">
        <v>44444.6096412037</v>
      </c>
      <c r="D60" s="95" t="s">
        <v>2175</v>
      </c>
      <c r="E60" s="124">
        <v>52</v>
      </c>
      <c r="F60" s="132" t="str">
        <f>VLOOKUP(E60,VIP!$A$2:$O15804,2,0)</f>
        <v>DRBR052</v>
      </c>
      <c r="G60" s="132" t="str">
        <f>VLOOKUP(E60,'LISTADO ATM'!$A$2:$B$900,2,0)</f>
        <v xml:space="preserve">ATM Oficina Jarabacoa </v>
      </c>
      <c r="H60" s="132" t="str">
        <f>VLOOKUP(E60,VIP!$A$2:$O20765,7,FALSE)</f>
        <v>Si</v>
      </c>
      <c r="I60" s="132" t="str">
        <f>VLOOKUP(E60,VIP!$A$2:$O12730,8,FALSE)</f>
        <v>Si</v>
      </c>
      <c r="J60" s="132" t="str">
        <f>VLOOKUP(E60,VIP!$A$2:$O12680,8,FALSE)</f>
        <v>Si</v>
      </c>
      <c r="K60" s="132" t="str">
        <f>VLOOKUP(E60,VIP!$A$2:$O16254,6,0)</f>
        <v>NO</v>
      </c>
      <c r="L60" s="138" t="s">
        <v>2627</v>
      </c>
      <c r="M60" s="153" t="s">
        <v>2533</v>
      </c>
      <c r="N60" s="94" t="s">
        <v>2444</v>
      </c>
      <c r="O60" s="132" t="s">
        <v>2578</v>
      </c>
      <c r="P60" s="138" t="s">
        <v>2670</v>
      </c>
      <c r="Q60" s="152">
        <v>44356.627083333333</v>
      </c>
      <c r="R60" s="44"/>
      <c r="S60" s="100"/>
      <c r="T60" s="100"/>
      <c r="U60" s="100"/>
      <c r="V60" s="144"/>
      <c r="W60" s="69"/>
    </row>
    <row r="61" spans="1:23" ht="18" x14ac:dyDescent="0.25">
      <c r="A61" s="132" t="str">
        <f>VLOOKUP(E61,'LISTADO ATM'!$A$2:$C$901,3,0)</f>
        <v>SUR</v>
      </c>
      <c r="B61" s="124" t="s">
        <v>2650</v>
      </c>
      <c r="C61" s="95">
        <v>44445.428842592592</v>
      </c>
      <c r="D61" s="95" t="s">
        <v>2174</v>
      </c>
      <c r="E61" s="124">
        <v>584</v>
      </c>
      <c r="F61" s="132" t="str">
        <f>VLOOKUP(E61,VIP!$A$2:$O15797,2,0)</f>
        <v>DRBR404</v>
      </c>
      <c r="G61" s="132" t="str">
        <f>VLOOKUP(E61,'LISTADO ATM'!$A$2:$B$900,2,0)</f>
        <v xml:space="preserve">ATM Oficina San Cristóbal I </v>
      </c>
      <c r="H61" s="132" t="str">
        <f>VLOOKUP(E61,VIP!$A$2:$O20758,7,FALSE)</f>
        <v>Si</v>
      </c>
      <c r="I61" s="132" t="str">
        <f>VLOOKUP(E61,VIP!$A$2:$O12723,8,FALSE)</f>
        <v>Si</v>
      </c>
      <c r="J61" s="132" t="str">
        <f>VLOOKUP(E61,VIP!$A$2:$O12673,8,FALSE)</f>
        <v>Si</v>
      </c>
      <c r="K61" s="132" t="str">
        <f>VLOOKUP(E61,VIP!$A$2:$O16247,6,0)</f>
        <v>SI</v>
      </c>
      <c r="L61" s="138" t="s">
        <v>2627</v>
      </c>
      <c r="M61" s="153" t="s">
        <v>2533</v>
      </c>
      <c r="N61" s="94" t="s">
        <v>2444</v>
      </c>
      <c r="O61" s="132" t="s">
        <v>2446</v>
      </c>
      <c r="P61" s="138" t="s">
        <v>2670</v>
      </c>
      <c r="Q61" s="152">
        <v>44356.628472222219</v>
      </c>
      <c r="R61" s="44"/>
      <c r="S61" s="100"/>
      <c r="T61" s="100"/>
      <c r="U61" s="100"/>
      <c r="V61" s="144"/>
      <c r="W61" s="69"/>
    </row>
    <row r="62" spans="1:23" ht="18" x14ac:dyDescent="0.25">
      <c r="A62" s="132" t="str">
        <f>VLOOKUP(E62,'LISTADO ATM'!$A$2:$C$901,3,0)</f>
        <v>SUR</v>
      </c>
      <c r="B62" s="124">
        <v>3336014541</v>
      </c>
      <c r="C62" s="95">
        <v>44444.428900462961</v>
      </c>
      <c r="D62" s="95" t="s">
        <v>2174</v>
      </c>
      <c r="E62" s="124">
        <v>84</v>
      </c>
      <c r="F62" s="132" t="str">
        <f>VLOOKUP(E62,VIP!$A$2:$O15792,2,0)</f>
        <v>DRBR084</v>
      </c>
      <c r="G62" s="132" t="str">
        <f>VLOOKUP(E62,'LISTADO ATM'!$A$2:$B$900,2,0)</f>
        <v xml:space="preserve">ATM Oficina Multicentro Sirena San Cristóbal </v>
      </c>
      <c r="H62" s="132" t="str">
        <f>VLOOKUP(E62,VIP!$A$2:$O20753,7,FALSE)</f>
        <v>Si</v>
      </c>
      <c r="I62" s="132" t="str">
        <f>VLOOKUP(E62,VIP!$A$2:$O12718,8,FALSE)</f>
        <v>Si</v>
      </c>
      <c r="J62" s="132" t="str">
        <f>VLOOKUP(E62,VIP!$A$2:$O12668,8,FALSE)</f>
        <v>Si</v>
      </c>
      <c r="K62" s="132" t="str">
        <f>VLOOKUP(E62,VIP!$A$2:$O16242,6,0)</f>
        <v>SI</v>
      </c>
      <c r="L62" s="138" t="s">
        <v>2627</v>
      </c>
      <c r="M62" s="153" t="s">
        <v>2533</v>
      </c>
      <c r="N62" s="94" t="s">
        <v>2444</v>
      </c>
      <c r="O62" s="132" t="s">
        <v>2446</v>
      </c>
      <c r="P62" s="138" t="s">
        <v>2670</v>
      </c>
      <c r="Q62" s="152">
        <v>44356.629166666666</v>
      </c>
      <c r="R62" s="44"/>
      <c r="S62" s="100"/>
      <c r="T62" s="100"/>
      <c r="U62" s="100"/>
      <c r="V62" s="144"/>
      <c r="W62" s="69"/>
    </row>
    <row r="63" spans="1:23" ht="18" x14ac:dyDescent="0.25">
      <c r="A63" s="132" t="str">
        <f>VLOOKUP(E63,'LISTADO ATM'!$A$2:$C$901,3,0)</f>
        <v>DISTRITO NACIONAL</v>
      </c>
      <c r="B63" s="124">
        <v>3336014586</v>
      </c>
      <c r="C63" s="95">
        <v>44444.611331018517</v>
      </c>
      <c r="D63" s="95" t="s">
        <v>2174</v>
      </c>
      <c r="E63" s="124">
        <v>165</v>
      </c>
      <c r="F63" s="132" t="str">
        <f>VLOOKUP(E63,VIP!$A$2:$O15801,2,0)</f>
        <v>DRBR165</v>
      </c>
      <c r="G63" s="132" t="str">
        <f>VLOOKUP(E63,'LISTADO ATM'!$A$2:$B$900,2,0)</f>
        <v>ATM Autoservicio Megacentro</v>
      </c>
      <c r="H63" s="132" t="str">
        <f>VLOOKUP(E63,VIP!$A$2:$O20762,7,FALSE)</f>
        <v>Si</v>
      </c>
      <c r="I63" s="132" t="str">
        <f>VLOOKUP(E63,VIP!$A$2:$O12727,8,FALSE)</f>
        <v>Si</v>
      </c>
      <c r="J63" s="132" t="str">
        <f>VLOOKUP(E63,VIP!$A$2:$O12677,8,FALSE)</f>
        <v>Si</v>
      </c>
      <c r="K63" s="132" t="str">
        <f>VLOOKUP(E63,VIP!$A$2:$O16251,6,0)</f>
        <v>SI</v>
      </c>
      <c r="L63" s="138" t="s">
        <v>2627</v>
      </c>
      <c r="M63" s="153" t="s">
        <v>2533</v>
      </c>
      <c r="N63" s="94" t="s">
        <v>2444</v>
      </c>
      <c r="O63" s="132" t="s">
        <v>2446</v>
      </c>
      <c r="P63" s="138" t="s">
        <v>2670</v>
      </c>
      <c r="Q63" s="152">
        <v>44356.629861111112</v>
      </c>
      <c r="R63" s="44"/>
      <c r="S63" s="100"/>
      <c r="T63" s="100"/>
      <c r="U63" s="100"/>
      <c r="V63" s="144"/>
      <c r="W63" s="69"/>
    </row>
    <row r="64" spans="1:23" ht="18" x14ac:dyDescent="0.25">
      <c r="A64" s="132" t="str">
        <f>VLOOKUP(E64,'LISTADO ATM'!$A$2:$C$901,3,0)</f>
        <v>DISTRITO NACIONAL</v>
      </c>
      <c r="B64" s="124">
        <v>3336014539</v>
      </c>
      <c r="C64" s="95">
        <v>44444.427858796298</v>
      </c>
      <c r="D64" s="95" t="s">
        <v>2174</v>
      </c>
      <c r="E64" s="124">
        <v>234</v>
      </c>
      <c r="F64" s="132" t="str">
        <f>VLOOKUP(E64,VIP!$A$2:$O15794,2,0)</f>
        <v>DRBR234</v>
      </c>
      <c r="G64" s="132" t="str">
        <f>VLOOKUP(E64,'LISTADO ATM'!$A$2:$B$900,2,0)</f>
        <v xml:space="preserve">ATM Oficina Boca Chica I </v>
      </c>
      <c r="H64" s="132" t="str">
        <f>VLOOKUP(E64,VIP!$A$2:$O20755,7,FALSE)</f>
        <v>Si</v>
      </c>
      <c r="I64" s="132" t="str">
        <f>VLOOKUP(E64,VIP!$A$2:$O12720,8,FALSE)</f>
        <v>Si</v>
      </c>
      <c r="J64" s="132" t="str">
        <f>VLOOKUP(E64,VIP!$A$2:$O12670,8,FALSE)</f>
        <v>Si</v>
      </c>
      <c r="K64" s="132" t="str">
        <f>VLOOKUP(E64,VIP!$A$2:$O16244,6,0)</f>
        <v>NO</v>
      </c>
      <c r="L64" s="138" t="s">
        <v>2627</v>
      </c>
      <c r="M64" s="153" t="s">
        <v>2533</v>
      </c>
      <c r="N64" s="94" t="s">
        <v>2444</v>
      </c>
      <c r="O64" s="132" t="s">
        <v>2446</v>
      </c>
      <c r="P64" s="138" t="s">
        <v>2670</v>
      </c>
      <c r="Q64" s="152">
        <v>44356.629861111112</v>
      </c>
      <c r="R64" s="44"/>
      <c r="S64" s="100"/>
      <c r="T64" s="100"/>
      <c r="U64" s="100"/>
      <c r="V64" s="144"/>
      <c r="W64" s="69"/>
    </row>
    <row r="65" spans="1:23" ht="18" x14ac:dyDescent="0.25">
      <c r="A65" s="132" t="str">
        <f>VLOOKUP(E65,'LISTADO ATM'!$A$2:$C$901,3,0)</f>
        <v>DISTRITO NACIONAL</v>
      </c>
      <c r="B65" s="124">
        <v>3336014543</v>
      </c>
      <c r="C65" s="95">
        <v>44444.447314814817</v>
      </c>
      <c r="D65" s="95" t="s">
        <v>2441</v>
      </c>
      <c r="E65" s="124">
        <v>755</v>
      </c>
      <c r="F65" s="132" t="str">
        <f>VLOOKUP(E65,VIP!$A$2:$O15824,2,0)</f>
        <v>DRBR755</v>
      </c>
      <c r="G65" s="132" t="str">
        <f>VLOOKUP(E65,'LISTADO ATM'!$A$2:$B$900,2,0)</f>
        <v xml:space="preserve">ATM Oficina Galería del Este (Plaza) </v>
      </c>
      <c r="H65" s="132" t="str">
        <f>VLOOKUP(E65,VIP!$A$2:$O20785,7,FALSE)</f>
        <v>Si</v>
      </c>
      <c r="I65" s="132" t="str">
        <f>VLOOKUP(E65,VIP!$A$2:$O12750,8,FALSE)</f>
        <v>Si</v>
      </c>
      <c r="J65" s="132" t="str">
        <f>VLOOKUP(E65,VIP!$A$2:$O12700,8,FALSE)</f>
        <v>Si</v>
      </c>
      <c r="K65" s="132" t="str">
        <f>VLOOKUP(E65,VIP!$A$2:$O16274,6,0)</f>
        <v>NO</v>
      </c>
      <c r="L65" s="138" t="s">
        <v>2410</v>
      </c>
      <c r="M65" s="153" t="s">
        <v>2533</v>
      </c>
      <c r="N65" s="94" t="s">
        <v>2444</v>
      </c>
      <c r="O65" s="132" t="s">
        <v>2445</v>
      </c>
      <c r="P65" s="138"/>
      <c r="Q65" s="152">
        <v>44356.46875</v>
      </c>
      <c r="R65" s="44"/>
      <c r="S65" s="100"/>
      <c r="T65" s="100"/>
      <c r="U65" s="100"/>
      <c r="V65" s="144"/>
      <c r="W65" s="69"/>
    </row>
    <row r="66" spans="1:23" ht="18" x14ac:dyDescent="0.25">
      <c r="A66" s="132" t="str">
        <f>VLOOKUP(E66,'LISTADO ATM'!$A$2:$C$901,3,0)</f>
        <v>NORTE</v>
      </c>
      <c r="B66" s="124">
        <v>3336014592</v>
      </c>
      <c r="C66" s="95">
        <v>44444.618668981479</v>
      </c>
      <c r="D66" s="95" t="s">
        <v>2460</v>
      </c>
      <c r="E66" s="124">
        <v>277</v>
      </c>
      <c r="F66" s="132" t="str">
        <f>VLOOKUP(E66,VIP!$A$2:$O15795,2,0)</f>
        <v>DRBR277</v>
      </c>
      <c r="G66" s="132" t="str">
        <f>VLOOKUP(E66,'LISTADO ATM'!$A$2:$B$900,2,0)</f>
        <v xml:space="preserve">ATM Oficina Duarte (Santiago) </v>
      </c>
      <c r="H66" s="132" t="str">
        <f>VLOOKUP(E66,VIP!$A$2:$O20756,7,FALSE)</f>
        <v>Si</v>
      </c>
      <c r="I66" s="132" t="str">
        <f>VLOOKUP(E66,VIP!$A$2:$O12721,8,FALSE)</f>
        <v>Si</v>
      </c>
      <c r="J66" s="132" t="str">
        <f>VLOOKUP(E66,VIP!$A$2:$O12671,8,FALSE)</f>
        <v>Si</v>
      </c>
      <c r="K66" s="132" t="str">
        <f>VLOOKUP(E66,VIP!$A$2:$O16245,6,0)</f>
        <v>NO</v>
      </c>
      <c r="L66" s="138" t="s">
        <v>2410</v>
      </c>
      <c r="M66" s="153" t="s">
        <v>2533</v>
      </c>
      <c r="N66" s="94" t="s">
        <v>2444</v>
      </c>
      <c r="O66" s="132" t="s">
        <v>2629</v>
      </c>
      <c r="P66" s="138"/>
      <c r="Q66" s="152">
        <v>44356.47152777778</v>
      </c>
      <c r="R66" s="44"/>
      <c r="S66" s="100"/>
      <c r="T66" s="100"/>
      <c r="U66" s="100"/>
      <c r="V66" s="144"/>
      <c r="W66" s="69"/>
    </row>
    <row r="67" spans="1:23" ht="18" x14ac:dyDescent="0.25">
      <c r="A67" s="132" t="str">
        <f>VLOOKUP(E67,'LISTADO ATM'!$A$2:$C$901,3,0)</f>
        <v>DISTRITO NACIONAL</v>
      </c>
      <c r="B67" s="124" t="s">
        <v>2654</v>
      </c>
      <c r="C67" s="95">
        <v>44445.38994212963</v>
      </c>
      <c r="D67" s="95" t="s">
        <v>2441</v>
      </c>
      <c r="E67" s="124">
        <v>359</v>
      </c>
      <c r="F67" s="132" t="str">
        <f>VLOOKUP(E67,VIP!$A$2:$O15800,2,0)</f>
        <v>DRBR359</v>
      </c>
      <c r="G67" s="132" t="str">
        <f>VLOOKUP(E67,'LISTADO ATM'!$A$2:$B$900,2,0)</f>
        <v>ATM S/M Bravo Ozama</v>
      </c>
      <c r="H67" s="132" t="str">
        <f>VLOOKUP(E67,VIP!$A$2:$O20761,7,FALSE)</f>
        <v>N/A</v>
      </c>
      <c r="I67" s="132" t="str">
        <f>VLOOKUP(E67,VIP!$A$2:$O12726,8,FALSE)</f>
        <v>N/A</v>
      </c>
      <c r="J67" s="132" t="str">
        <f>VLOOKUP(E67,VIP!$A$2:$O12676,8,FALSE)</f>
        <v>N/A</v>
      </c>
      <c r="K67" s="132" t="str">
        <f>VLOOKUP(E67,VIP!$A$2:$O16250,6,0)</f>
        <v>N/A</v>
      </c>
      <c r="L67" s="138" t="s">
        <v>2410</v>
      </c>
      <c r="M67" s="153" t="s">
        <v>2533</v>
      </c>
      <c r="N67" s="94" t="s">
        <v>2444</v>
      </c>
      <c r="O67" s="132" t="s">
        <v>2445</v>
      </c>
      <c r="P67" s="138"/>
      <c r="Q67" s="152">
        <v>44356.479861111111</v>
      </c>
      <c r="R67" s="44"/>
      <c r="S67" s="100"/>
      <c r="T67" s="100"/>
      <c r="U67" s="100"/>
      <c r="V67" s="144"/>
      <c r="W67" s="69"/>
    </row>
    <row r="68" spans="1:23" ht="18" x14ac:dyDescent="0.25">
      <c r="A68" s="132" t="str">
        <f>VLOOKUP(E68,'LISTADO ATM'!$A$2:$C$901,3,0)</f>
        <v>ESTE</v>
      </c>
      <c r="B68" s="124">
        <v>3336014544</v>
      </c>
      <c r="C68" s="95">
        <v>44444.450902777775</v>
      </c>
      <c r="D68" s="95" t="s">
        <v>2460</v>
      </c>
      <c r="E68" s="124">
        <v>385</v>
      </c>
      <c r="F68" s="132" t="str">
        <f>VLOOKUP(E68,VIP!$A$2:$O15823,2,0)</f>
        <v>DRBR385</v>
      </c>
      <c r="G68" s="132" t="str">
        <f>VLOOKUP(E68,'LISTADO ATM'!$A$2:$B$900,2,0)</f>
        <v xml:space="preserve">ATM Plaza Verón I </v>
      </c>
      <c r="H68" s="132" t="str">
        <f>VLOOKUP(E68,VIP!$A$2:$O20784,7,FALSE)</f>
        <v>Si</v>
      </c>
      <c r="I68" s="132" t="str">
        <f>VLOOKUP(E68,VIP!$A$2:$O12749,8,FALSE)</f>
        <v>Si</v>
      </c>
      <c r="J68" s="132" t="str">
        <f>VLOOKUP(E68,VIP!$A$2:$O12699,8,FALSE)</f>
        <v>Si</v>
      </c>
      <c r="K68" s="132" t="str">
        <f>VLOOKUP(E68,VIP!$A$2:$O16273,6,0)</f>
        <v>NO</v>
      </c>
      <c r="L68" s="138" t="s">
        <v>2410</v>
      </c>
      <c r="M68" s="153" t="s">
        <v>2533</v>
      </c>
      <c r="N68" s="94" t="s">
        <v>2444</v>
      </c>
      <c r="O68" s="132" t="s">
        <v>2461</v>
      </c>
      <c r="P68" s="138"/>
      <c r="Q68" s="152">
        <v>44356.48333333333</v>
      </c>
      <c r="R68" s="44"/>
      <c r="S68" s="100"/>
      <c r="T68" s="100"/>
      <c r="U68" s="100"/>
      <c r="V68" s="144"/>
      <c r="W68" s="69"/>
    </row>
    <row r="69" spans="1:23" ht="18" x14ac:dyDescent="0.25">
      <c r="A69" s="132" t="str">
        <f>VLOOKUP(E69,'LISTADO ATM'!$A$2:$C$901,3,0)</f>
        <v>DISTRITO NACIONAL</v>
      </c>
      <c r="B69" s="124">
        <v>3336014638</v>
      </c>
      <c r="C69" s="95">
        <v>44444.970925925925</v>
      </c>
      <c r="D69" s="95" t="s">
        <v>2460</v>
      </c>
      <c r="E69" s="124">
        <v>957</v>
      </c>
      <c r="F69" s="132" t="str">
        <f>VLOOKUP(E69,VIP!$A$2:$O15794,2,0)</f>
        <v>DRBR23F</v>
      </c>
      <c r="G69" s="132" t="str">
        <f>VLOOKUP(E69,'LISTADO ATM'!$A$2:$B$900,2,0)</f>
        <v xml:space="preserve">ATM Oficina Venezuela </v>
      </c>
      <c r="H69" s="132" t="str">
        <f>VLOOKUP(E69,VIP!$A$2:$O20755,7,FALSE)</f>
        <v>Si</v>
      </c>
      <c r="I69" s="132" t="str">
        <f>VLOOKUP(E69,VIP!$A$2:$O12720,8,FALSE)</f>
        <v>Si</v>
      </c>
      <c r="J69" s="132" t="str">
        <f>VLOOKUP(E69,VIP!$A$2:$O12670,8,FALSE)</f>
        <v>Si</v>
      </c>
      <c r="K69" s="132" t="str">
        <f>VLOOKUP(E69,VIP!$A$2:$O16244,6,0)</f>
        <v>SI</v>
      </c>
      <c r="L69" s="138" t="s">
        <v>2410</v>
      </c>
      <c r="M69" s="153" t="s">
        <v>2533</v>
      </c>
      <c r="N69" s="94" t="s">
        <v>2444</v>
      </c>
      <c r="O69" s="132" t="s">
        <v>2623</v>
      </c>
      <c r="P69" s="138"/>
      <c r="Q69" s="152">
        <v>44356.48333333333</v>
      </c>
      <c r="R69" s="44"/>
      <c r="S69" s="100"/>
      <c r="T69" s="100"/>
      <c r="U69" s="100"/>
      <c r="V69" s="144"/>
      <c r="W69" s="69"/>
    </row>
    <row r="70" spans="1:23" ht="18" x14ac:dyDescent="0.25">
      <c r="A70" s="132" t="str">
        <f>VLOOKUP(E70,'LISTADO ATM'!$A$2:$C$901,3,0)</f>
        <v>DISTRITO NACIONAL</v>
      </c>
      <c r="B70" s="124">
        <v>3336014556</v>
      </c>
      <c r="C70" s="95">
        <v>44444.561562499999</v>
      </c>
      <c r="D70" s="95" t="s">
        <v>2441</v>
      </c>
      <c r="E70" s="124">
        <v>577</v>
      </c>
      <c r="F70" s="132" t="str">
        <f>VLOOKUP(E70,VIP!$A$2:$O15813,2,0)</f>
        <v>DRBR173</v>
      </c>
      <c r="G70" s="132" t="str">
        <f>VLOOKUP(E70,'LISTADO ATM'!$A$2:$B$900,2,0)</f>
        <v xml:space="preserve">ATM Olé Ave. Duarte </v>
      </c>
      <c r="H70" s="132" t="str">
        <f>VLOOKUP(E70,VIP!$A$2:$O20774,7,FALSE)</f>
        <v>Si</v>
      </c>
      <c r="I70" s="132" t="str">
        <f>VLOOKUP(E70,VIP!$A$2:$O12739,8,FALSE)</f>
        <v>Si</v>
      </c>
      <c r="J70" s="132" t="str">
        <f>VLOOKUP(E70,VIP!$A$2:$O12689,8,FALSE)</f>
        <v>Si</v>
      </c>
      <c r="K70" s="132" t="str">
        <f>VLOOKUP(E70,VIP!$A$2:$O16263,6,0)</f>
        <v>SI</v>
      </c>
      <c r="L70" s="138" t="s">
        <v>2410</v>
      </c>
      <c r="M70" s="153" t="s">
        <v>2533</v>
      </c>
      <c r="N70" s="94" t="s">
        <v>2444</v>
      </c>
      <c r="O70" s="132" t="s">
        <v>2445</v>
      </c>
      <c r="P70" s="138"/>
      <c r="Q70" s="152">
        <v>44356.484027777777</v>
      </c>
      <c r="R70" s="44"/>
      <c r="S70" s="100"/>
      <c r="T70" s="100"/>
      <c r="U70" s="100"/>
      <c r="V70" s="144"/>
      <c r="W70" s="69"/>
    </row>
    <row r="71" spans="1:23" ht="18" x14ac:dyDescent="0.25">
      <c r="A71" s="132" t="str">
        <f>VLOOKUP(E71,'LISTADO ATM'!$A$2:$C$901,3,0)</f>
        <v>DISTRITO NACIONAL</v>
      </c>
      <c r="B71" s="124" t="s">
        <v>2660</v>
      </c>
      <c r="C71" s="95">
        <v>44445.370891203704</v>
      </c>
      <c r="D71" s="95" t="s">
        <v>2441</v>
      </c>
      <c r="E71" s="124">
        <v>663</v>
      </c>
      <c r="F71" s="132" t="str">
        <f>VLOOKUP(E71,VIP!$A$2:$O15806,2,0)</f>
        <v>DRBR663</v>
      </c>
      <c r="G71" s="132" t="str">
        <f>VLOOKUP(E71,'LISTADO ATM'!$A$2:$B$900,2,0)</f>
        <v>ATM S/M Olé Av. España</v>
      </c>
      <c r="H71" s="132" t="str">
        <f>VLOOKUP(E71,VIP!$A$2:$O20767,7,FALSE)</f>
        <v>N/A</v>
      </c>
      <c r="I71" s="132" t="str">
        <f>VLOOKUP(E71,VIP!$A$2:$O12732,8,FALSE)</f>
        <v>N/A</v>
      </c>
      <c r="J71" s="132" t="str">
        <f>VLOOKUP(E71,VIP!$A$2:$O12682,8,FALSE)</f>
        <v>N/A</v>
      </c>
      <c r="K71" s="132" t="str">
        <f>VLOOKUP(E71,VIP!$A$2:$O16256,6,0)</f>
        <v>N/A</v>
      </c>
      <c r="L71" s="138" t="s">
        <v>2410</v>
      </c>
      <c r="M71" s="153" t="s">
        <v>2533</v>
      </c>
      <c r="N71" s="94" t="s">
        <v>2444</v>
      </c>
      <c r="O71" s="132" t="s">
        <v>2445</v>
      </c>
      <c r="P71" s="138"/>
      <c r="Q71" s="152">
        <v>44356.484027777777</v>
      </c>
      <c r="R71" s="44"/>
      <c r="S71" s="100"/>
      <c r="T71" s="100"/>
      <c r="U71" s="100"/>
      <c r="V71" s="144"/>
      <c r="W71" s="69"/>
    </row>
    <row r="72" spans="1:23" ht="18" x14ac:dyDescent="0.25">
      <c r="A72" s="132" t="str">
        <f>VLOOKUP(E72,'LISTADO ATM'!$A$2:$C$901,3,0)</f>
        <v>SUR</v>
      </c>
      <c r="B72" s="124">
        <v>3336014614</v>
      </c>
      <c r="C72" s="95">
        <v>44444.720555555556</v>
      </c>
      <c r="D72" s="95" t="s">
        <v>2441</v>
      </c>
      <c r="E72" s="124">
        <v>783</v>
      </c>
      <c r="F72" s="132" t="str">
        <f>VLOOKUP(E72,VIP!$A$2:$O15803,2,0)</f>
        <v>DRBR303</v>
      </c>
      <c r="G72" s="132" t="str">
        <f>VLOOKUP(E72,'LISTADO ATM'!$A$2:$B$900,2,0)</f>
        <v xml:space="preserve">ATM Autobanco Alfa y Omega (Barahona) </v>
      </c>
      <c r="H72" s="132" t="str">
        <f>VLOOKUP(E72,VIP!$A$2:$O20764,7,FALSE)</f>
        <v>Si</v>
      </c>
      <c r="I72" s="132" t="str">
        <f>VLOOKUP(E72,VIP!$A$2:$O12729,8,FALSE)</f>
        <v>Si</v>
      </c>
      <c r="J72" s="132" t="str">
        <f>VLOOKUP(E72,VIP!$A$2:$O12679,8,FALSE)</f>
        <v>Si</v>
      </c>
      <c r="K72" s="132" t="str">
        <f>VLOOKUP(E72,VIP!$A$2:$O16253,6,0)</f>
        <v>NO</v>
      </c>
      <c r="L72" s="138" t="s">
        <v>2410</v>
      </c>
      <c r="M72" s="153" t="s">
        <v>2533</v>
      </c>
      <c r="N72" s="94" t="s">
        <v>2444</v>
      </c>
      <c r="O72" s="132" t="s">
        <v>2445</v>
      </c>
      <c r="P72" s="138"/>
      <c r="Q72" s="152">
        <v>44356.484722222223</v>
      </c>
      <c r="R72" s="44"/>
      <c r="S72" s="100"/>
      <c r="T72" s="100"/>
      <c r="U72" s="100"/>
      <c r="V72" s="144"/>
      <c r="W72" s="69"/>
    </row>
    <row r="73" spans="1:23" ht="18" x14ac:dyDescent="0.25">
      <c r="A73" s="132" t="str">
        <f>VLOOKUP(E73,'LISTADO ATM'!$A$2:$C$901,3,0)</f>
        <v>NORTE</v>
      </c>
      <c r="B73" s="124">
        <v>3336014546</v>
      </c>
      <c r="C73" s="95">
        <v>44444.452847222223</v>
      </c>
      <c r="D73" s="95" t="s">
        <v>2631</v>
      </c>
      <c r="E73" s="124">
        <v>986</v>
      </c>
      <c r="F73" s="132" t="str">
        <f>VLOOKUP(E73,VIP!$A$2:$O15821,2,0)</f>
        <v>DRBR986</v>
      </c>
      <c r="G73" s="132" t="str">
        <f>VLOOKUP(E73,'LISTADO ATM'!$A$2:$B$900,2,0)</f>
        <v xml:space="preserve">ATM S/M Jumbo (La Vega) </v>
      </c>
      <c r="H73" s="132" t="str">
        <f>VLOOKUP(E73,VIP!$A$2:$O20782,7,FALSE)</f>
        <v>Si</v>
      </c>
      <c r="I73" s="132" t="str">
        <f>VLOOKUP(E73,VIP!$A$2:$O12747,8,FALSE)</f>
        <v>Si</v>
      </c>
      <c r="J73" s="132" t="str">
        <f>VLOOKUP(E73,VIP!$A$2:$O12697,8,FALSE)</f>
        <v>Si</v>
      </c>
      <c r="K73" s="132" t="str">
        <f>VLOOKUP(E73,VIP!$A$2:$O16271,6,0)</f>
        <v>NO</v>
      </c>
      <c r="L73" s="138" t="s">
        <v>2410</v>
      </c>
      <c r="M73" s="153" t="s">
        <v>2533</v>
      </c>
      <c r="N73" s="94" t="s">
        <v>2444</v>
      </c>
      <c r="O73" s="132" t="s">
        <v>2632</v>
      </c>
      <c r="P73" s="138"/>
      <c r="Q73" s="152">
        <v>44356.484722222223</v>
      </c>
      <c r="R73" s="44"/>
      <c r="S73" s="100"/>
      <c r="T73" s="100"/>
      <c r="U73" s="100"/>
      <c r="V73" s="144"/>
      <c r="W73" s="69"/>
    </row>
    <row r="74" spans="1:23" ht="18" x14ac:dyDescent="0.25">
      <c r="A74" s="132" t="str">
        <f>VLOOKUP(E74,'LISTADO ATM'!$A$2:$C$901,3,0)</f>
        <v>DISTRITO NACIONAL</v>
      </c>
      <c r="B74" s="124">
        <v>3336014616</v>
      </c>
      <c r="C74" s="95">
        <v>44444.728715277779</v>
      </c>
      <c r="D74" s="95" t="s">
        <v>2441</v>
      </c>
      <c r="E74" s="124">
        <v>60</v>
      </c>
      <c r="F74" s="132" t="str">
        <f>VLOOKUP(E74,VIP!$A$2:$O15801,2,0)</f>
        <v>DRBR060</v>
      </c>
      <c r="G74" s="132" t="str">
        <f>VLOOKUP(E74,'LISTADO ATM'!$A$2:$B$900,2,0)</f>
        <v xml:space="preserve">ATM Autobanco 27 de Febrero </v>
      </c>
      <c r="H74" s="132" t="str">
        <f>VLOOKUP(E74,VIP!$A$2:$O20762,7,FALSE)</f>
        <v>Si</v>
      </c>
      <c r="I74" s="132" t="str">
        <f>VLOOKUP(E74,VIP!$A$2:$O12727,8,FALSE)</f>
        <v>Si</v>
      </c>
      <c r="J74" s="132" t="str">
        <f>VLOOKUP(E74,VIP!$A$2:$O12677,8,FALSE)</f>
        <v>Si</v>
      </c>
      <c r="K74" s="132" t="str">
        <f>VLOOKUP(E74,VIP!$A$2:$O16251,6,0)</f>
        <v>NO</v>
      </c>
      <c r="L74" s="138" t="s">
        <v>2410</v>
      </c>
      <c r="M74" s="153" t="s">
        <v>2533</v>
      </c>
      <c r="N74" s="94" t="s">
        <v>2444</v>
      </c>
      <c r="O74" s="132" t="s">
        <v>2445</v>
      </c>
      <c r="P74" s="138"/>
      <c r="Q74" s="152">
        <v>44356.624305555553</v>
      </c>
      <c r="R74" s="44"/>
      <c r="S74" s="100"/>
      <c r="T74" s="100"/>
      <c r="U74" s="100"/>
      <c r="V74" s="144"/>
      <c r="W74" s="69"/>
    </row>
    <row r="75" spans="1:23" ht="18" x14ac:dyDescent="0.25">
      <c r="A75" s="132" t="str">
        <f>VLOOKUP(E75,'LISTADO ATM'!$A$2:$C$901,3,0)</f>
        <v>ESTE</v>
      </c>
      <c r="B75" s="124">
        <v>3336014618</v>
      </c>
      <c r="C75" s="95">
        <v>44444.73233796296</v>
      </c>
      <c r="D75" s="95" t="s">
        <v>2441</v>
      </c>
      <c r="E75" s="124">
        <v>353</v>
      </c>
      <c r="F75" s="132" t="str">
        <f>VLOOKUP(E75,VIP!$A$2:$O15799,2,0)</f>
        <v>DRBR353</v>
      </c>
      <c r="G75" s="132" t="str">
        <f>VLOOKUP(E75,'LISTADO ATM'!$A$2:$B$900,2,0)</f>
        <v xml:space="preserve">ATM Estación Boulevard Juan Dolio </v>
      </c>
      <c r="H75" s="132" t="str">
        <f>VLOOKUP(E75,VIP!$A$2:$O20760,7,FALSE)</f>
        <v>Si</v>
      </c>
      <c r="I75" s="132" t="str">
        <f>VLOOKUP(E75,VIP!$A$2:$O12725,8,FALSE)</f>
        <v>Si</v>
      </c>
      <c r="J75" s="132" t="str">
        <f>VLOOKUP(E75,VIP!$A$2:$O12675,8,FALSE)</f>
        <v>Si</v>
      </c>
      <c r="K75" s="132" t="str">
        <f>VLOOKUP(E75,VIP!$A$2:$O16249,6,0)</f>
        <v>NO</v>
      </c>
      <c r="L75" s="138" t="s">
        <v>2410</v>
      </c>
      <c r="M75" s="153" t="s">
        <v>2533</v>
      </c>
      <c r="N75" s="94" t="s">
        <v>2444</v>
      </c>
      <c r="O75" s="132" t="s">
        <v>2445</v>
      </c>
      <c r="P75" s="138"/>
      <c r="Q75" s="152">
        <v>44356.627083333333</v>
      </c>
      <c r="R75" s="44"/>
      <c r="S75" s="100"/>
      <c r="T75" s="100"/>
      <c r="U75" s="100"/>
      <c r="V75" s="144"/>
      <c r="W75" s="69"/>
    </row>
    <row r="76" spans="1:23" ht="18" x14ac:dyDescent="0.25">
      <c r="A76" s="132" t="str">
        <f>VLOOKUP(E76,'LISTADO ATM'!$A$2:$C$901,3,0)</f>
        <v>NORTE</v>
      </c>
      <c r="B76" s="124" t="s">
        <v>2644</v>
      </c>
      <c r="C76" s="95">
        <v>44445.433206018519</v>
      </c>
      <c r="D76" s="95" t="s">
        <v>2631</v>
      </c>
      <c r="E76" s="124">
        <v>380</v>
      </c>
      <c r="F76" s="132" t="str">
        <f>VLOOKUP(E76,VIP!$A$2:$O15792,2,0)</f>
        <v>DRBR380</v>
      </c>
      <c r="G76" s="132" t="str">
        <f>VLOOKUP(E76,'LISTADO ATM'!$A$2:$B$900,2,0)</f>
        <v xml:space="preserve">ATM Oficina Navarrete </v>
      </c>
      <c r="H76" s="132" t="str">
        <f>VLOOKUP(E76,VIP!$A$2:$O20753,7,FALSE)</f>
        <v>Si</v>
      </c>
      <c r="I76" s="132" t="str">
        <f>VLOOKUP(E76,VIP!$A$2:$O12718,8,FALSE)</f>
        <v>Si</v>
      </c>
      <c r="J76" s="132" t="str">
        <f>VLOOKUP(E76,VIP!$A$2:$O12668,8,FALSE)</f>
        <v>Si</v>
      </c>
      <c r="K76" s="132" t="str">
        <f>VLOOKUP(E76,VIP!$A$2:$O16242,6,0)</f>
        <v>NO</v>
      </c>
      <c r="L76" s="138" t="s">
        <v>2410</v>
      </c>
      <c r="M76" s="153" t="s">
        <v>2533</v>
      </c>
      <c r="N76" s="94" t="s">
        <v>2444</v>
      </c>
      <c r="O76" s="132" t="s">
        <v>2632</v>
      </c>
      <c r="P76" s="138"/>
      <c r="Q76" s="152">
        <v>44356.628472222219</v>
      </c>
      <c r="R76" s="44"/>
      <c r="S76" s="100"/>
      <c r="T76" s="100"/>
      <c r="U76" s="100"/>
      <c r="V76" s="144"/>
      <c r="W76" s="69"/>
    </row>
    <row r="77" spans="1:23" ht="18" x14ac:dyDescent="0.25">
      <c r="A77" s="132" t="str">
        <f>VLOOKUP(E77,'LISTADO ATM'!$A$2:$C$901,3,0)</f>
        <v>NORTE</v>
      </c>
      <c r="B77" s="124" t="s">
        <v>2682</v>
      </c>
      <c r="C77" s="95">
        <v>44445.588043981479</v>
      </c>
      <c r="D77" s="95" t="s">
        <v>2631</v>
      </c>
      <c r="E77" s="124">
        <v>22</v>
      </c>
      <c r="F77" s="132" t="str">
        <f>VLOOKUP(E77,VIP!$A$2:$O15796,2,0)</f>
        <v>DRBR813</v>
      </c>
      <c r="G77" s="132" t="str">
        <f>VLOOKUP(E77,'LISTADO ATM'!$A$2:$B$900,2,0)</f>
        <v>ATM S/M Olimpico (Santiago)</v>
      </c>
      <c r="H77" s="132" t="str">
        <f>VLOOKUP(E77,VIP!$A$2:$O20757,7,FALSE)</f>
        <v>Si</v>
      </c>
      <c r="I77" s="132" t="str">
        <f>VLOOKUP(E77,VIP!$A$2:$O12722,8,FALSE)</f>
        <v>Si</v>
      </c>
      <c r="J77" s="132" t="str">
        <f>VLOOKUP(E77,VIP!$A$2:$O12672,8,FALSE)</f>
        <v>Si</v>
      </c>
      <c r="K77" s="132" t="str">
        <f>VLOOKUP(E77,VIP!$A$2:$O16246,6,0)</f>
        <v>NO</v>
      </c>
      <c r="L77" s="138" t="s">
        <v>2410</v>
      </c>
      <c r="M77" s="153" t="s">
        <v>2533</v>
      </c>
      <c r="N77" s="94" t="s">
        <v>2444</v>
      </c>
      <c r="O77" s="132" t="s">
        <v>2632</v>
      </c>
      <c r="P77" s="138"/>
      <c r="Q77" s="152">
        <v>44356.629166666666</v>
      </c>
      <c r="R77" s="44"/>
      <c r="S77" s="100"/>
      <c r="T77" s="100"/>
      <c r="U77" s="100"/>
      <c r="V77" s="144"/>
      <c r="W77" s="69"/>
    </row>
    <row r="78" spans="1:23" ht="18" x14ac:dyDescent="0.25">
      <c r="A78" s="132" t="str">
        <f>VLOOKUP(E78,'LISTADO ATM'!$A$2:$C$901,3,0)</f>
        <v>NORTE</v>
      </c>
      <c r="B78" s="124" t="s">
        <v>2712</v>
      </c>
      <c r="C78" s="95">
        <v>44445.468449074076</v>
      </c>
      <c r="D78" s="95" t="s">
        <v>2631</v>
      </c>
      <c r="E78" s="124">
        <v>310</v>
      </c>
      <c r="F78" s="132" t="str">
        <f>VLOOKUP(E78,VIP!$A$2:$O15825,2,0)</f>
        <v>DRBR310</v>
      </c>
      <c r="G78" s="132" t="str">
        <f>VLOOKUP(E78,'LISTADO ATM'!$A$2:$B$900,2,0)</f>
        <v xml:space="preserve">ATM Farmacia San Judas Tadeo Jarabacoa </v>
      </c>
      <c r="H78" s="132" t="str">
        <f>VLOOKUP(E78,VIP!$A$2:$O20786,7,FALSE)</f>
        <v>Si</v>
      </c>
      <c r="I78" s="132" t="str">
        <f>VLOOKUP(E78,VIP!$A$2:$O12751,8,FALSE)</f>
        <v>Si</v>
      </c>
      <c r="J78" s="132" t="str">
        <f>VLOOKUP(E78,VIP!$A$2:$O12701,8,FALSE)</f>
        <v>Si</v>
      </c>
      <c r="K78" s="132" t="str">
        <f>VLOOKUP(E78,VIP!$A$2:$O16275,6,0)</f>
        <v>NO</v>
      </c>
      <c r="L78" s="138" t="s">
        <v>2410</v>
      </c>
      <c r="M78" s="153" t="s">
        <v>2533</v>
      </c>
      <c r="N78" s="94" t="s">
        <v>2444</v>
      </c>
      <c r="O78" s="132" t="s">
        <v>2632</v>
      </c>
      <c r="P78" s="138"/>
      <c r="Q78" s="152">
        <v>44356.629861111112</v>
      </c>
      <c r="R78" s="44"/>
      <c r="S78" s="100"/>
      <c r="T78" s="100"/>
      <c r="U78" s="100"/>
      <c r="V78" s="144"/>
      <c r="W78" s="69"/>
    </row>
    <row r="79" spans="1:23" ht="18" x14ac:dyDescent="0.25">
      <c r="A79" s="132" t="str">
        <f>VLOOKUP(E79,'LISTADO ATM'!$A$2:$C$901,3,0)</f>
        <v>DISTRITO NACIONAL</v>
      </c>
      <c r="B79" s="124">
        <v>3336014627</v>
      </c>
      <c r="C79" s="95">
        <v>44444.796585648146</v>
      </c>
      <c r="D79" s="95" t="s">
        <v>2441</v>
      </c>
      <c r="E79" s="124">
        <v>31</v>
      </c>
      <c r="F79" s="132" t="str">
        <f>VLOOKUP(E79,VIP!$A$2:$O15792,2,0)</f>
        <v>DRBR031</v>
      </c>
      <c r="G79" s="132" t="str">
        <f>VLOOKUP(E79,'LISTADO ATM'!$A$2:$B$900,2,0)</f>
        <v xml:space="preserve">ATM Oficina San Martín I </v>
      </c>
      <c r="H79" s="132" t="str">
        <f>VLOOKUP(E79,VIP!$A$2:$O20753,7,FALSE)</f>
        <v>Si</v>
      </c>
      <c r="I79" s="132" t="str">
        <f>VLOOKUP(E79,VIP!$A$2:$O12718,8,FALSE)</f>
        <v>Si</v>
      </c>
      <c r="J79" s="132" t="str">
        <f>VLOOKUP(E79,VIP!$A$2:$O12668,8,FALSE)</f>
        <v>Si</v>
      </c>
      <c r="K79" s="132" t="str">
        <f>VLOOKUP(E79,VIP!$A$2:$O16242,6,0)</f>
        <v>NO</v>
      </c>
      <c r="L79" s="138" t="s">
        <v>2410</v>
      </c>
      <c r="M79" s="153" t="s">
        <v>2533</v>
      </c>
      <c r="N79" s="94" t="s">
        <v>2444</v>
      </c>
      <c r="O79" s="132" t="s">
        <v>2445</v>
      </c>
      <c r="P79" s="138"/>
      <c r="Q79" s="152">
        <v>44356.631249999999</v>
      </c>
      <c r="R79" s="44"/>
      <c r="S79" s="100"/>
      <c r="T79" s="100"/>
      <c r="U79" s="100"/>
      <c r="V79" s="144"/>
      <c r="W79" s="69"/>
    </row>
    <row r="80" spans="1:23" ht="18" x14ac:dyDescent="0.25">
      <c r="A80" s="132" t="str">
        <f>VLOOKUP(E80,'LISTADO ATM'!$A$2:$C$901,3,0)</f>
        <v>SUR</v>
      </c>
      <c r="B80" s="124" t="s">
        <v>2664</v>
      </c>
      <c r="C80" s="95">
        <v>44445.369490740741</v>
      </c>
      <c r="D80" s="95" t="s">
        <v>2460</v>
      </c>
      <c r="E80" s="124">
        <v>48</v>
      </c>
      <c r="F80" s="132" t="str">
        <f>VLOOKUP(E80,VIP!$A$2:$O15808,2,0)</f>
        <v>DRBR048</v>
      </c>
      <c r="G80" s="132" t="str">
        <f>VLOOKUP(E80,'LISTADO ATM'!$A$2:$B$900,2,0)</f>
        <v xml:space="preserve">ATM Autoservicio Neiba I </v>
      </c>
      <c r="H80" s="132" t="str">
        <f>VLOOKUP(E80,VIP!$A$2:$O20769,7,FALSE)</f>
        <v>Si</v>
      </c>
      <c r="I80" s="132" t="str">
        <f>VLOOKUP(E80,VIP!$A$2:$O12734,8,FALSE)</f>
        <v>Si</v>
      </c>
      <c r="J80" s="132" t="str">
        <f>VLOOKUP(E80,VIP!$A$2:$O12684,8,FALSE)</f>
        <v>Si</v>
      </c>
      <c r="K80" s="132" t="str">
        <f>VLOOKUP(E80,VIP!$A$2:$O16258,6,0)</f>
        <v>SI</v>
      </c>
      <c r="L80" s="138" t="s">
        <v>2410</v>
      </c>
      <c r="M80" s="153" t="s">
        <v>2533</v>
      </c>
      <c r="N80" s="94" t="s">
        <v>2444</v>
      </c>
      <c r="O80" s="132" t="s">
        <v>2461</v>
      </c>
      <c r="P80" s="138"/>
      <c r="Q80" s="152">
        <v>44356.631249999999</v>
      </c>
    </row>
    <row r="81" spans="1:17" ht="18" x14ac:dyDescent="0.25">
      <c r="A81" s="132" t="str">
        <f>VLOOKUP(E81,'LISTADO ATM'!$A$2:$C$901,3,0)</f>
        <v>DISTRITO NACIONAL</v>
      </c>
      <c r="B81" s="124">
        <v>3336014502</v>
      </c>
      <c r="C81" s="95">
        <v>44443.831585648149</v>
      </c>
      <c r="D81" s="95" t="s">
        <v>2441</v>
      </c>
      <c r="E81" s="124">
        <v>300</v>
      </c>
      <c r="F81" s="132" t="str">
        <f>VLOOKUP(E81,VIP!$A$2:$O15795,2,0)</f>
        <v>DRBR300</v>
      </c>
      <c r="G81" s="132" t="str">
        <f>VLOOKUP(E81,'LISTADO ATM'!$A$2:$B$900,2,0)</f>
        <v xml:space="preserve">ATM S/M Aprezio Los Guaricanos </v>
      </c>
      <c r="H81" s="132" t="str">
        <f>VLOOKUP(E81,VIP!$A$2:$O20756,7,FALSE)</f>
        <v>Si</v>
      </c>
      <c r="I81" s="132" t="str">
        <f>VLOOKUP(E81,VIP!$A$2:$O12721,8,FALSE)</f>
        <v>Si</v>
      </c>
      <c r="J81" s="132" t="str">
        <f>VLOOKUP(E81,VIP!$A$2:$O12671,8,FALSE)</f>
        <v>Si</v>
      </c>
      <c r="K81" s="132" t="str">
        <f>VLOOKUP(E81,VIP!$A$2:$O16245,6,0)</f>
        <v>NO</v>
      </c>
      <c r="L81" s="138" t="s">
        <v>2410</v>
      </c>
      <c r="M81" s="153" t="s">
        <v>2533</v>
      </c>
      <c r="N81" s="94" t="s">
        <v>2444</v>
      </c>
      <c r="O81" s="132" t="s">
        <v>2445</v>
      </c>
      <c r="P81" s="138"/>
      <c r="Q81" s="152">
        <v>44356.631249999999</v>
      </c>
    </row>
    <row r="82" spans="1:17" ht="18" x14ac:dyDescent="0.25">
      <c r="A82" s="132" t="str">
        <f>VLOOKUP(E82,'LISTADO ATM'!$A$2:$C$901,3,0)</f>
        <v>DISTRITO NACIONAL</v>
      </c>
      <c r="B82" s="124" t="s">
        <v>2711</v>
      </c>
      <c r="C82" s="95">
        <v>44445.469282407408</v>
      </c>
      <c r="D82" s="95" t="s">
        <v>2441</v>
      </c>
      <c r="E82" s="124">
        <v>26</v>
      </c>
      <c r="F82" s="132" t="str">
        <f>VLOOKUP(E82,VIP!$A$2:$O15824,2,0)</f>
        <v>DRBR221</v>
      </c>
      <c r="G82" s="132" t="str">
        <f>VLOOKUP(E82,'LISTADO ATM'!$A$2:$B$900,2,0)</f>
        <v>ATM S/M Jumbo San Isidro</v>
      </c>
      <c r="H82" s="132" t="str">
        <f>VLOOKUP(E82,VIP!$A$2:$O20785,7,FALSE)</f>
        <v>Si</v>
      </c>
      <c r="I82" s="132" t="str">
        <f>VLOOKUP(E82,VIP!$A$2:$O12750,8,FALSE)</f>
        <v>Si</v>
      </c>
      <c r="J82" s="132" t="str">
        <f>VLOOKUP(E82,VIP!$A$2:$O12700,8,FALSE)</f>
        <v>Si</v>
      </c>
      <c r="K82" s="132" t="str">
        <f>VLOOKUP(E82,VIP!$A$2:$O16274,6,0)</f>
        <v>NO</v>
      </c>
      <c r="L82" s="138" t="s">
        <v>2410</v>
      </c>
      <c r="M82" s="153" t="s">
        <v>2533</v>
      </c>
      <c r="N82" s="94" t="s">
        <v>2444</v>
      </c>
      <c r="O82" s="132" t="s">
        <v>2445</v>
      </c>
      <c r="P82" s="138"/>
      <c r="Q82" s="152">
        <v>44356.631944444445</v>
      </c>
    </row>
    <row r="83" spans="1:17" ht="18" x14ac:dyDescent="0.25">
      <c r="A83" s="132" t="str">
        <f>VLOOKUP(E83,'LISTADO ATM'!$A$2:$C$901,3,0)</f>
        <v>DISTRITO NACIONAL</v>
      </c>
      <c r="B83" s="124">
        <v>3336014510</v>
      </c>
      <c r="C83" s="95">
        <v>44443.915138888886</v>
      </c>
      <c r="D83" s="95" t="s">
        <v>2441</v>
      </c>
      <c r="E83" s="124">
        <v>235</v>
      </c>
      <c r="F83" s="132" t="str">
        <f>VLOOKUP(E83,VIP!$A$2:$O15788,2,0)</f>
        <v>DRBR235</v>
      </c>
      <c r="G83" s="132" t="str">
        <f>VLOOKUP(E83,'LISTADO ATM'!$A$2:$B$900,2,0)</f>
        <v xml:space="preserve">ATM Oficina Multicentro La Sirena San Isidro </v>
      </c>
      <c r="H83" s="132" t="str">
        <f>VLOOKUP(E83,VIP!$A$2:$O20749,7,FALSE)</f>
        <v>Si</v>
      </c>
      <c r="I83" s="132" t="str">
        <f>VLOOKUP(E83,VIP!$A$2:$O12714,8,FALSE)</f>
        <v>Si</v>
      </c>
      <c r="J83" s="132" t="str">
        <f>VLOOKUP(E83,VIP!$A$2:$O12664,8,FALSE)</f>
        <v>Si</v>
      </c>
      <c r="K83" s="132" t="str">
        <f>VLOOKUP(E83,VIP!$A$2:$O16238,6,0)</f>
        <v>SI</v>
      </c>
      <c r="L83" s="138" t="s">
        <v>2410</v>
      </c>
      <c r="M83" s="153" t="s">
        <v>2533</v>
      </c>
      <c r="N83" s="94" t="s">
        <v>2444</v>
      </c>
      <c r="O83" s="132" t="s">
        <v>2445</v>
      </c>
      <c r="P83" s="138"/>
      <c r="Q83" s="152">
        <v>44356.631944444445</v>
      </c>
    </row>
    <row r="84" spans="1:17" ht="18" x14ac:dyDescent="0.25">
      <c r="A84" s="132" t="str">
        <f>VLOOKUP(E84,'LISTADO ATM'!$A$2:$C$901,3,0)</f>
        <v>DISTRITO NACIONAL</v>
      </c>
      <c r="B84" s="124">
        <v>3336014351</v>
      </c>
      <c r="C84" s="95">
        <v>44443.513472222221</v>
      </c>
      <c r="D84" s="95" t="s">
        <v>2460</v>
      </c>
      <c r="E84" s="124">
        <v>231</v>
      </c>
      <c r="F84" s="132" t="str">
        <f>VLOOKUP(E84,VIP!$A$2:$O15810,2,0)</f>
        <v>DRBR231</v>
      </c>
      <c r="G84" s="132" t="str">
        <f>VLOOKUP(E84,'LISTADO ATM'!$A$2:$B$900,2,0)</f>
        <v xml:space="preserve">ATM Oficina Zona Oriental </v>
      </c>
      <c r="H84" s="132" t="str">
        <f>VLOOKUP(E84,VIP!$A$2:$O20771,7,FALSE)</f>
        <v>Si</v>
      </c>
      <c r="I84" s="132" t="str">
        <f>VLOOKUP(E84,VIP!$A$2:$O12736,8,FALSE)</f>
        <v>Si</v>
      </c>
      <c r="J84" s="132" t="str">
        <f>VLOOKUP(E84,VIP!$A$2:$O12686,8,FALSE)</f>
        <v>Si</v>
      </c>
      <c r="K84" s="132" t="str">
        <f>VLOOKUP(E84,VIP!$A$2:$O16260,6,0)</f>
        <v>SI</v>
      </c>
      <c r="L84" s="138" t="s">
        <v>2410</v>
      </c>
      <c r="M84" s="153" t="s">
        <v>2533</v>
      </c>
      <c r="N84" s="94" t="s">
        <v>2444</v>
      </c>
      <c r="O84" s="132" t="s">
        <v>2461</v>
      </c>
      <c r="P84" s="138"/>
      <c r="Q84" s="152">
        <v>44356.632638888892</v>
      </c>
    </row>
    <row r="85" spans="1:17" ht="18" x14ac:dyDescent="0.25">
      <c r="A85" s="132" t="str">
        <f>VLOOKUP(E85,'LISTADO ATM'!$A$2:$C$901,3,0)</f>
        <v>DISTRITO NACIONAL</v>
      </c>
      <c r="B85" s="124" t="s">
        <v>2637</v>
      </c>
      <c r="C85" s="95">
        <v>44445.464317129627</v>
      </c>
      <c r="D85" s="95" t="s">
        <v>2460</v>
      </c>
      <c r="E85" s="124">
        <v>243</v>
      </c>
      <c r="F85" s="132" t="str">
        <f>VLOOKUP(E85,VIP!$A$2:$O15788,2,0)</f>
        <v>DRBR243</v>
      </c>
      <c r="G85" s="132" t="str">
        <f>VLOOKUP(E85,'LISTADO ATM'!$A$2:$B$900,2,0)</f>
        <v xml:space="preserve">ATM Autoservicio Plaza Central  </v>
      </c>
      <c r="H85" s="132" t="str">
        <f>VLOOKUP(E85,VIP!$A$2:$O20749,7,FALSE)</f>
        <v>Si</v>
      </c>
      <c r="I85" s="132" t="str">
        <f>VLOOKUP(E85,VIP!$A$2:$O12714,8,FALSE)</f>
        <v>Si</v>
      </c>
      <c r="J85" s="132" t="str">
        <f>VLOOKUP(E85,VIP!$A$2:$O12664,8,FALSE)</f>
        <v>Si</v>
      </c>
      <c r="K85" s="132" t="str">
        <f>VLOOKUP(E85,VIP!$A$2:$O16238,6,0)</f>
        <v>SI</v>
      </c>
      <c r="L85" s="138" t="s">
        <v>2410</v>
      </c>
      <c r="M85" s="153" t="s">
        <v>2533</v>
      </c>
      <c r="N85" s="94" t="s">
        <v>2444</v>
      </c>
      <c r="O85" s="132" t="s">
        <v>2461</v>
      </c>
      <c r="P85" s="138"/>
      <c r="Q85" s="152">
        <v>44356.633333333331</v>
      </c>
    </row>
    <row r="86" spans="1:17" ht="18" x14ac:dyDescent="0.25">
      <c r="A86" s="132" t="str">
        <f>VLOOKUP(E86,'LISTADO ATM'!$A$2:$C$901,3,0)</f>
        <v>DISTRITO NACIONAL</v>
      </c>
      <c r="B86" s="124" t="s">
        <v>2655</v>
      </c>
      <c r="C86" s="95">
        <v>44445.389398148145</v>
      </c>
      <c r="D86" s="95" t="s">
        <v>2441</v>
      </c>
      <c r="E86" s="124">
        <v>407</v>
      </c>
      <c r="F86" s="132" t="str">
        <f>VLOOKUP(E86,VIP!$A$2:$O15801,2,0)</f>
        <v>DRBR407</v>
      </c>
      <c r="G86" s="132" t="str">
        <f>VLOOKUP(E86,'LISTADO ATM'!$A$2:$B$900,2,0)</f>
        <v xml:space="preserve">ATM Multicentro La Sirena Villa Mella </v>
      </c>
      <c r="H86" s="132" t="str">
        <f>VLOOKUP(E86,VIP!$A$2:$O20762,7,FALSE)</f>
        <v>Si</v>
      </c>
      <c r="I86" s="132" t="str">
        <f>VLOOKUP(E86,VIP!$A$2:$O12727,8,FALSE)</f>
        <v>Si</v>
      </c>
      <c r="J86" s="132" t="str">
        <f>VLOOKUP(E86,VIP!$A$2:$O12677,8,FALSE)</f>
        <v>Si</v>
      </c>
      <c r="K86" s="132" t="str">
        <f>VLOOKUP(E86,VIP!$A$2:$O16251,6,0)</f>
        <v>NO</v>
      </c>
      <c r="L86" s="138" t="s">
        <v>2410</v>
      </c>
      <c r="M86" s="153" t="s">
        <v>2533</v>
      </c>
      <c r="N86" s="94" t="s">
        <v>2444</v>
      </c>
      <c r="O86" s="132" t="s">
        <v>2445</v>
      </c>
      <c r="P86" s="138"/>
      <c r="Q86" s="152">
        <v>44356.633333333331</v>
      </c>
    </row>
    <row r="87" spans="1:17" ht="18" x14ac:dyDescent="0.25">
      <c r="A87" s="132" t="str">
        <f>VLOOKUP(E87,'LISTADO ATM'!$A$2:$C$901,3,0)</f>
        <v>DISTRITO NACIONAL</v>
      </c>
      <c r="B87" s="124">
        <v>3336014501</v>
      </c>
      <c r="C87" s="95">
        <v>44443.816423611112</v>
      </c>
      <c r="D87" s="95" t="s">
        <v>2441</v>
      </c>
      <c r="E87" s="124">
        <v>590</v>
      </c>
      <c r="F87" s="132" t="str">
        <f>VLOOKUP(E87,VIP!$A$2:$O15796,2,0)</f>
        <v>DRBR177</v>
      </c>
      <c r="G87" s="132" t="str">
        <f>VLOOKUP(E87,'LISTADO ATM'!$A$2:$B$900,2,0)</f>
        <v xml:space="preserve">ATM Olé Aut. Las Américas </v>
      </c>
      <c r="H87" s="132" t="str">
        <f>VLOOKUP(E87,VIP!$A$2:$O20757,7,FALSE)</f>
        <v>Si</v>
      </c>
      <c r="I87" s="132" t="str">
        <f>VLOOKUP(E87,VIP!$A$2:$O12722,8,FALSE)</f>
        <v>Si</v>
      </c>
      <c r="J87" s="132" t="str">
        <f>VLOOKUP(E87,VIP!$A$2:$O12672,8,FALSE)</f>
        <v>Si</v>
      </c>
      <c r="K87" s="132" t="str">
        <f>VLOOKUP(E87,VIP!$A$2:$O16246,6,0)</f>
        <v>SI</v>
      </c>
      <c r="L87" s="138" t="s">
        <v>2410</v>
      </c>
      <c r="M87" s="153" t="s">
        <v>2533</v>
      </c>
      <c r="N87" s="94" t="s">
        <v>2444</v>
      </c>
      <c r="O87" s="132" t="s">
        <v>2445</v>
      </c>
      <c r="P87" s="138"/>
      <c r="Q87" s="152">
        <v>44356.633333333331</v>
      </c>
    </row>
    <row r="88" spans="1:17" ht="18" x14ac:dyDescent="0.25">
      <c r="A88" s="132" t="str">
        <f>VLOOKUP(E88,'LISTADO ATM'!$A$2:$C$901,3,0)</f>
        <v>NORTE</v>
      </c>
      <c r="B88" s="124">
        <v>3336014595</v>
      </c>
      <c r="C88" s="95">
        <v>44444.620740740742</v>
      </c>
      <c r="D88" s="95" t="s">
        <v>2631</v>
      </c>
      <c r="E88" s="124">
        <v>632</v>
      </c>
      <c r="F88" s="132" t="str">
        <f>VLOOKUP(E88,VIP!$A$2:$O15792,2,0)</f>
        <v>DRBR263</v>
      </c>
      <c r="G88" s="132" t="str">
        <f>VLOOKUP(E88,'LISTADO ATM'!$A$2:$B$900,2,0)</f>
        <v xml:space="preserve">ATM Autobanco Gurabo </v>
      </c>
      <c r="H88" s="132" t="str">
        <f>VLOOKUP(E88,VIP!$A$2:$O20753,7,FALSE)</f>
        <v>Si</v>
      </c>
      <c r="I88" s="132" t="str">
        <f>VLOOKUP(E88,VIP!$A$2:$O12718,8,FALSE)</f>
        <v>Si</v>
      </c>
      <c r="J88" s="132" t="str">
        <f>VLOOKUP(E88,VIP!$A$2:$O12668,8,FALSE)</f>
        <v>Si</v>
      </c>
      <c r="K88" s="132" t="str">
        <f>VLOOKUP(E88,VIP!$A$2:$O16242,6,0)</f>
        <v>NO</v>
      </c>
      <c r="L88" s="138" t="s">
        <v>2410</v>
      </c>
      <c r="M88" s="153" t="s">
        <v>2533</v>
      </c>
      <c r="N88" s="94" t="s">
        <v>2444</v>
      </c>
      <c r="O88" s="132" t="s">
        <v>2632</v>
      </c>
      <c r="P88" s="138"/>
      <c r="Q88" s="152">
        <v>44356.633333333331</v>
      </c>
    </row>
    <row r="89" spans="1:17" ht="18" x14ac:dyDescent="0.25">
      <c r="A89" s="132" t="str">
        <f>VLOOKUP(E89,'LISTADO ATM'!$A$2:$C$901,3,0)</f>
        <v>ESTE</v>
      </c>
      <c r="B89" s="124" t="s">
        <v>2692</v>
      </c>
      <c r="C89" s="95">
        <v>44445.543229166666</v>
      </c>
      <c r="D89" s="95" t="s">
        <v>2460</v>
      </c>
      <c r="E89" s="124">
        <v>899</v>
      </c>
      <c r="F89" s="132" t="str">
        <f>VLOOKUP(E89,VIP!$A$2:$O15806,2,0)</f>
        <v>DRBR899</v>
      </c>
      <c r="G89" s="132" t="str">
        <f>VLOOKUP(E89,'LISTADO ATM'!$A$2:$B$900,2,0)</f>
        <v xml:space="preserve">ATM Oficina Punta Cana </v>
      </c>
      <c r="H89" s="132" t="str">
        <f>VLOOKUP(E89,VIP!$A$2:$O20767,7,FALSE)</f>
        <v>Si</v>
      </c>
      <c r="I89" s="132" t="str">
        <f>VLOOKUP(E89,VIP!$A$2:$O12732,8,FALSE)</f>
        <v>Si</v>
      </c>
      <c r="J89" s="132" t="str">
        <f>VLOOKUP(E89,VIP!$A$2:$O12682,8,FALSE)</f>
        <v>Si</v>
      </c>
      <c r="K89" s="132" t="str">
        <f>VLOOKUP(E89,VIP!$A$2:$O16256,6,0)</f>
        <v>NO</v>
      </c>
      <c r="L89" s="138" t="s">
        <v>2410</v>
      </c>
      <c r="M89" s="153" t="s">
        <v>2533</v>
      </c>
      <c r="N89" s="94" t="s">
        <v>2444</v>
      </c>
      <c r="O89" s="132" t="s">
        <v>2461</v>
      </c>
      <c r="P89" s="138"/>
      <c r="Q89" s="152">
        <v>44356.633333333331</v>
      </c>
    </row>
    <row r="90" spans="1:17" ht="18" x14ac:dyDescent="0.25">
      <c r="A90" s="132" t="str">
        <f>VLOOKUP(E90,'LISTADO ATM'!$A$2:$C$901,3,0)</f>
        <v>DISTRITO NACIONAL</v>
      </c>
      <c r="B90" s="124">
        <v>3336014628</v>
      </c>
      <c r="C90" s="95">
        <v>44444.807638888888</v>
      </c>
      <c r="D90" s="95" t="s">
        <v>2441</v>
      </c>
      <c r="E90" s="124">
        <v>507</v>
      </c>
      <c r="F90" s="132" t="str">
        <f>VLOOKUP(E90,VIP!$A$2:$O15792,2,0)</f>
        <v>DRBR507</v>
      </c>
      <c r="G90" s="132" t="str">
        <f>VLOOKUP(E90,'LISTADO ATM'!$A$2:$B$900,2,0)</f>
        <v>ATM Estación Sigma Boca Chica</v>
      </c>
      <c r="H90" s="132" t="str">
        <f>VLOOKUP(E90,VIP!$A$2:$O20753,7,FALSE)</f>
        <v>Si</v>
      </c>
      <c r="I90" s="132" t="str">
        <f>VLOOKUP(E90,VIP!$A$2:$O12718,8,FALSE)</f>
        <v>Si</v>
      </c>
      <c r="J90" s="132" t="str">
        <f>VLOOKUP(E90,VIP!$A$2:$O12668,8,FALSE)</f>
        <v>Si</v>
      </c>
      <c r="K90" s="132" t="str">
        <f>VLOOKUP(E90,VIP!$A$2:$O16242,6,0)</f>
        <v>NO</v>
      </c>
      <c r="L90" s="138" t="s">
        <v>2410</v>
      </c>
      <c r="M90" s="153" t="s">
        <v>2533</v>
      </c>
      <c r="N90" s="94" t="s">
        <v>2444</v>
      </c>
      <c r="O90" s="132" t="s">
        <v>2445</v>
      </c>
      <c r="P90" s="138"/>
      <c r="Q90" s="152">
        <v>44356.634027777778</v>
      </c>
    </row>
    <row r="91" spans="1:17" ht="18" x14ac:dyDescent="0.25">
      <c r="A91" s="132" t="str">
        <f>VLOOKUP(E91,'LISTADO ATM'!$A$2:$C$901,3,0)</f>
        <v>SUR</v>
      </c>
      <c r="B91" s="124">
        <v>3336014635</v>
      </c>
      <c r="C91" s="95">
        <v>44444.913900462961</v>
      </c>
      <c r="D91" s="95" t="s">
        <v>2441</v>
      </c>
      <c r="E91" s="124">
        <v>592</v>
      </c>
      <c r="F91" s="132" t="str">
        <f>VLOOKUP(E91,VIP!$A$2:$O15795,2,0)</f>
        <v>DRBR081</v>
      </c>
      <c r="G91" s="132" t="str">
        <f>VLOOKUP(E91,'LISTADO ATM'!$A$2:$B$900,2,0)</f>
        <v xml:space="preserve">ATM Centro de Caja San Cristóbal I </v>
      </c>
      <c r="H91" s="132" t="str">
        <f>VLOOKUP(E91,VIP!$A$2:$O20756,7,FALSE)</f>
        <v>Si</v>
      </c>
      <c r="I91" s="132" t="str">
        <f>VLOOKUP(E91,VIP!$A$2:$O12721,8,FALSE)</f>
        <v>Si</v>
      </c>
      <c r="J91" s="132" t="str">
        <f>VLOOKUP(E91,VIP!$A$2:$O12671,8,FALSE)</f>
        <v>Si</v>
      </c>
      <c r="K91" s="132" t="str">
        <f>VLOOKUP(E91,VIP!$A$2:$O16245,6,0)</f>
        <v>SI</v>
      </c>
      <c r="L91" s="138" t="s">
        <v>2410</v>
      </c>
      <c r="M91" s="153" t="s">
        <v>2533</v>
      </c>
      <c r="N91" s="94" t="s">
        <v>2444</v>
      </c>
      <c r="O91" s="132" t="s">
        <v>2445</v>
      </c>
      <c r="P91" s="138"/>
      <c r="Q91" s="152">
        <v>44356.634722222225</v>
      </c>
    </row>
    <row r="92" spans="1:17" ht="18" x14ac:dyDescent="0.25">
      <c r="A92" s="132" t="str">
        <f>VLOOKUP(E92,'LISTADO ATM'!$A$2:$C$901,3,0)</f>
        <v>DISTRITO NACIONAL</v>
      </c>
      <c r="B92" s="124" t="s">
        <v>2691</v>
      </c>
      <c r="C92" s="95">
        <v>44445.544930555552</v>
      </c>
      <c r="D92" s="95" t="s">
        <v>2460</v>
      </c>
      <c r="E92" s="124">
        <v>769</v>
      </c>
      <c r="F92" s="132" t="str">
        <f>VLOOKUP(E92,VIP!$A$2:$O15805,2,0)</f>
        <v>DRBR769</v>
      </c>
      <c r="G92" s="132" t="str">
        <f>VLOOKUP(E92,'LISTADO ATM'!$A$2:$B$900,2,0)</f>
        <v>ATM UNP Pablo Mella Morales</v>
      </c>
      <c r="H92" s="132" t="str">
        <f>VLOOKUP(E92,VIP!$A$2:$O20766,7,FALSE)</f>
        <v>Si</v>
      </c>
      <c r="I92" s="132" t="str">
        <f>VLOOKUP(E92,VIP!$A$2:$O12731,8,FALSE)</f>
        <v>Si</v>
      </c>
      <c r="J92" s="132" t="str">
        <f>VLOOKUP(E92,VIP!$A$2:$O12681,8,FALSE)</f>
        <v>Si</v>
      </c>
      <c r="K92" s="132" t="str">
        <f>VLOOKUP(E92,VIP!$A$2:$O16255,6,0)</f>
        <v>NO</v>
      </c>
      <c r="L92" s="138" t="s">
        <v>2410</v>
      </c>
      <c r="M92" s="153" t="s">
        <v>2533</v>
      </c>
      <c r="N92" s="94" t="s">
        <v>2444</v>
      </c>
      <c r="O92" s="132" t="s">
        <v>2461</v>
      </c>
      <c r="P92" s="138"/>
      <c r="Q92" s="152">
        <v>44356.634722222225</v>
      </c>
    </row>
    <row r="93" spans="1:17" ht="18" x14ac:dyDescent="0.25">
      <c r="A93" s="132" t="str">
        <f>VLOOKUP(E93,'LISTADO ATM'!$A$2:$C$901,3,0)</f>
        <v>DISTRITO NACIONAL</v>
      </c>
      <c r="B93" s="124" t="s">
        <v>2648</v>
      </c>
      <c r="C93" s="95">
        <v>44445.431388888886</v>
      </c>
      <c r="D93" s="95" t="s">
        <v>2441</v>
      </c>
      <c r="E93" s="124">
        <v>949</v>
      </c>
      <c r="F93" s="132" t="str">
        <f>VLOOKUP(E93,VIP!$A$2:$O15795,2,0)</f>
        <v>DRBR23D</v>
      </c>
      <c r="G93" s="132" t="str">
        <f>VLOOKUP(E93,'LISTADO ATM'!$A$2:$B$900,2,0)</f>
        <v xml:space="preserve">ATM S/M Bravo San Isidro Coral Mall </v>
      </c>
      <c r="H93" s="132" t="str">
        <f>VLOOKUP(E93,VIP!$A$2:$O20756,7,FALSE)</f>
        <v>Si</v>
      </c>
      <c r="I93" s="132" t="str">
        <f>VLOOKUP(E93,VIP!$A$2:$O12721,8,FALSE)</f>
        <v>No</v>
      </c>
      <c r="J93" s="132" t="str">
        <f>VLOOKUP(E93,VIP!$A$2:$O12671,8,FALSE)</f>
        <v>No</v>
      </c>
      <c r="K93" s="132" t="str">
        <f>VLOOKUP(E93,VIP!$A$2:$O16245,6,0)</f>
        <v>NO</v>
      </c>
      <c r="L93" s="138" t="s">
        <v>2410</v>
      </c>
      <c r="M93" s="153" t="s">
        <v>2533</v>
      </c>
      <c r="N93" s="94" t="s">
        <v>2444</v>
      </c>
      <c r="O93" s="132" t="s">
        <v>2445</v>
      </c>
      <c r="P93" s="138"/>
      <c r="Q93" s="152">
        <v>44356.634722222225</v>
      </c>
    </row>
    <row r="94" spans="1:17" ht="18" x14ac:dyDescent="0.25">
      <c r="A94" s="132" t="str">
        <f>VLOOKUP(E94,'LISTADO ATM'!$A$2:$C$901,3,0)</f>
        <v>NORTE</v>
      </c>
      <c r="B94" s="124" t="s">
        <v>2688</v>
      </c>
      <c r="C94" s="95">
        <v>44445.550057870372</v>
      </c>
      <c r="D94" s="95" t="s">
        <v>2631</v>
      </c>
      <c r="E94" s="124">
        <v>633</v>
      </c>
      <c r="F94" s="132" t="str">
        <f>VLOOKUP(E94,VIP!$A$2:$O15802,2,0)</f>
        <v>DRBR260</v>
      </c>
      <c r="G94" s="132" t="str">
        <f>VLOOKUP(E94,'LISTADO ATM'!$A$2:$B$900,2,0)</f>
        <v xml:space="preserve">ATM Autobanco Las Colinas </v>
      </c>
      <c r="H94" s="132" t="str">
        <f>VLOOKUP(E94,VIP!$A$2:$O20763,7,FALSE)</f>
        <v>Si</v>
      </c>
      <c r="I94" s="132" t="str">
        <f>VLOOKUP(E94,VIP!$A$2:$O12728,8,FALSE)</f>
        <v>Si</v>
      </c>
      <c r="J94" s="132" t="str">
        <f>VLOOKUP(E94,VIP!$A$2:$O12678,8,FALSE)</f>
        <v>Si</v>
      </c>
      <c r="K94" s="132" t="str">
        <f>VLOOKUP(E94,VIP!$A$2:$O16252,6,0)</f>
        <v>SI</v>
      </c>
      <c r="L94" s="138" t="s">
        <v>2410</v>
      </c>
      <c r="M94" s="153" t="s">
        <v>2533</v>
      </c>
      <c r="N94" s="94" t="s">
        <v>2444</v>
      </c>
      <c r="O94" s="132" t="s">
        <v>2632</v>
      </c>
      <c r="P94" s="138"/>
      <c r="Q94" s="152">
        <v>44356.635416666664</v>
      </c>
    </row>
    <row r="95" spans="1:17" ht="18" x14ac:dyDescent="0.25">
      <c r="A95" s="132" t="str">
        <f>VLOOKUP(E95,'LISTADO ATM'!$A$2:$C$901,3,0)</f>
        <v>SUR</v>
      </c>
      <c r="B95" s="124">
        <v>3336014545</v>
      </c>
      <c r="C95" s="95">
        <v>44444.451817129629</v>
      </c>
      <c r="D95" s="95" t="s">
        <v>2460</v>
      </c>
      <c r="E95" s="124">
        <v>829</v>
      </c>
      <c r="F95" s="132" t="str">
        <f>VLOOKUP(E95,VIP!$A$2:$O15822,2,0)</f>
        <v>DRBR829</v>
      </c>
      <c r="G95" s="132" t="str">
        <f>VLOOKUP(E95,'LISTADO ATM'!$A$2:$B$900,2,0)</f>
        <v xml:space="preserve">ATM UNP Multicentro Sirena Baní </v>
      </c>
      <c r="H95" s="132" t="str">
        <f>VLOOKUP(E95,VIP!$A$2:$O20783,7,FALSE)</f>
        <v>Si</v>
      </c>
      <c r="I95" s="132" t="str">
        <f>VLOOKUP(E95,VIP!$A$2:$O12748,8,FALSE)</f>
        <v>Si</v>
      </c>
      <c r="J95" s="132" t="str">
        <f>VLOOKUP(E95,VIP!$A$2:$O12698,8,FALSE)</f>
        <v>Si</v>
      </c>
      <c r="K95" s="132" t="str">
        <f>VLOOKUP(E95,VIP!$A$2:$O16272,6,0)</f>
        <v>NO</v>
      </c>
      <c r="L95" s="138" t="s">
        <v>2410</v>
      </c>
      <c r="M95" s="153" t="s">
        <v>2533</v>
      </c>
      <c r="N95" s="94" t="s">
        <v>2444</v>
      </c>
      <c r="O95" s="132" t="s">
        <v>2461</v>
      </c>
      <c r="P95" s="138"/>
      <c r="Q95" s="152">
        <v>44356.635416666664</v>
      </c>
    </row>
    <row r="96" spans="1:17" ht="18" x14ac:dyDescent="0.25">
      <c r="A96" s="132" t="str">
        <f>VLOOKUP(E96,'LISTADO ATM'!$A$2:$C$901,3,0)</f>
        <v>DISTRITO NACIONAL</v>
      </c>
      <c r="B96" s="124">
        <v>3336014637</v>
      </c>
      <c r="C96" s="95">
        <v>44444.926539351851</v>
      </c>
      <c r="D96" s="95" t="s">
        <v>2460</v>
      </c>
      <c r="E96" s="124">
        <v>973</v>
      </c>
      <c r="F96" s="132" t="str">
        <f>VLOOKUP(E96,VIP!$A$2:$O15793,2,0)</f>
        <v>DRBR912</v>
      </c>
      <c r="G96" s="132" t="str">
        <f>VLOOKUP(E96,'LISTADO ATM'!$A$2:$B$900,2,0)</f>
        <v xml:space="preserve">ATM Oficina Sabana de la Mar </v>
      </c>
      <c r="H96" s="132" t="str">
        <f>VLOOKUP(E96,VIP!$A$2:$O20754,7,FALSE)</f>
        <v>Si</v>
      </c>
      <c r="I96" s="132" t="str">
        <f>VLOOKUP(E96,VIP!$A$2:$O12719,8,FALSE)</f>
        <v>Si</v>
      </c>
      <c r="J96" s="132" t="str">
        <f>VLOOKUP(E96,VIP!$A$2:$O12669,8,FALSE)</f>
        <v>Si</v>
      </c>
      <c r="K96" s="132" t="str">
        <f>VLOOKUP(E96,VIP!$A$2:$O16243,6,0)</f>
        <v>NO</v>
      </c>
      <c r="L96" s="138" t="s">
        <v>2410</v>
      </c>
      <c r="M96" s="153" t="s">
        <v>2533</v>
      </c>
      <c r="N96" s="94" t="s">
        <v>2444</v>
      </c>
      <c r="O96" s="132" t="s">
        <v>2623</v>
      </c>
      <c r="P96" s="138"/>
      <c r="Q96" s="152">
        <v>44356.636111111111</v>
      </c>
    </row>
    <row r="97" spans="1:17" ht="18" x14ac:dyDescent="0.25">
      <c r="A97" s="132" t="str">
        <f>VLOOKUP(E97,'LISTADO ATM'!$A$2:$C$901,3,0)</f>
        <v>DISTRITO NACIONAL</v>
      </c>
      <c r="B97" s="124">
        <v>3336014604</v>
      </c>
      <c r="C97" s="95">
        <v>44444.677233796298</v>
      </c>
      <c r="D97" s="95" t="s">
        <v>2174</v>
      </c>
      <c r="E97" s="124">
        <v>281</v>
      </c>
      <c r="F97" s="132" t="str">
        <f>VLOOKUP(E97,VIP!$A$2:$O15813,2,0)</f>
        <v>DRBR737</v>
      </c>
      <c r="G97" s="132" t="str">
        <f>VLOOKUP(E97,'LISTADO ATM'!$A$2:$B$900,2,0)</f>
        <v xml:space="preserve">ATM S/M Pola Independencia </v>
      </c>
      <c r="H97" s="132" t="str">
        <f>VLOOKUP(E97,VIP!$A$2:$O20774,7,FALSE)</f>
        <v>Si</v>
      </c>
      <c r="I97" s="132" t="str">
        <f>VLOOKUP(E97,VIP!$A$2:$O12739,8,FALSE)</f>
        <v>Si</v>
      </c>
      <c r="J97" s="132" t="str">
        <f>VLOOKUP(E97,VIP!$A$2:$O12689,8,FALSE)</f>
        <v>Si</v>
      </c>
      <c r="K97" s="132" t="str">
        <f>VLOOKUP(E97,VIP!$A$2:$O16263,6,0)</f>
        <v>NO</v>
      </c>
      <c r="L97" s="138" t="s">
        <v>2456</v>
      </c>
      <c r="M97" s="153" t="s">
        <v>2533</v>
      </c>
      <c r="N97" s="94" t="s">
        <v>2444</v>
      </c>
      <c r="O97" s="132" t="s">
        <v>2446</v>
      </c>
      <c r="P97" s="138"/>
      <c r="Q97" s="152">
        <v>44356.478472222225</v>
      </c>
    </row>
    <row r="98" spans="1:17" ht="18" x14ac:dyDescent="0.25">
      <c r="A98" s="132" t="str">
        <f>VLOOKUP(E98,'LISTADO ATM'!$A$2:$C$901,3,0)</f>
        <v>NORTE</v>
      </c>
      <c r="B98" s="124">
        <v>3336014588</v>
      </c>
      <c r="C98" s="95">
        <v>44444.614050925928</v>
      </c>
      <c r="D98" s="95" t="s">
        <v>2175</v>
      </c>
      <c r="E98" s="124">
        <v>304</v>
      </c>
      <c r="F98" s="132" t="str">
        <f>VLOOKUP(E98,VIP!$A$2:$O15799,2,0)</f>
        <v>DRBR304</v>
      </c>
      <c r="G98" s="132" t="str">
        <f>VLOOKUP(E98,'LISTADO ATM'!$A$2:$B$900,2,0)</f>
        <v xml:space="preserve">ATM Multicentro La Sirena Estrella Sadhala </v>
      </c>
      <c r="H98" s="132" t="str">
        <f>VLOOKUP(E98,VIP!$A$2:$O20760,7,FALSE)</f>
        <v>Si</v>
      </c>
      <c r="I98" s="132" t="str">
        <f>VLOOKUP(E98,VIP!$A$2:$O12725,8,FALSE)</f>
        <v>Si</v>
      </c>
      <c r="J98" s="132" t="str">
        <f>VLOOKUP(E98,VIP!$A$2:$O12675,8,FALSE)</f>
        <v>Si</v>
      </c>
      <c r="K98" s="132" t="str">
        <f>VLOOKUP(E98,VIP!$A$2:$O16249,6,0)</f>
        <v>NO</v>
      </c>
      <c r="L98" s="138" t="s">
        <v>2456</v>
      </c>
      <c r="M98" s="153" t="s">
        <v>2533</v>
      </c>
      <c r="N98" s="94" t="s">
        <v>2444</v>
      </c>
      <c r="O98" s="132" t="s">
        <v>2578</v>
      </c>
      <c r="P98" s="138"/>
      <c r="Q98" s="152">
        <v>44356.484027777777</v>
      </c>
    </row>
    <row r="99" spans="1:17" ht="18" x14ac:dyDescent="0.25">
      <c r="A99" s="132" t="str">
        <f>VLOOKUP(E99,'LISTADO ATM'!$A$2:$C$901,3,0)</f>
        <v>NORTE</v>
      </c>
      <c r="B99" s="124">
        <v>3336014516</v>
      </c>
      <c r="C99" s="95">
        <v>44444.050034722219</v>
      </c>
      <c r="D99" s="95" t="s">
        <v>2175</v>
      </c>
      <c r="E99" s="124">
        <v>520</v>
      </c>
      <c r="F99" s="132" t="str">
        <f>VLOOKUP(E99,VIP!$A$2:$O15795,2,0)</f>
        <v>DRBR520</v>
      </c>
      <c r="G99" s="132" t="str">
        <f>VLOOKUP(E99,'LISTADO ATM'!$A$2:$B$900,2,0)</f>
        <v xml:space="preserve">ATM Cooperativa Navarrete (COOPNAVA) </v>
      </c>
      <c r="H99" s="132" t="str">
        <f>VLOOKUP(E99,VIP!$A$2:$O20756,7,FALSE)</f>
        <v>Si</v>
      </c>
      <c r="I99" s="132" t="str">
        <f>VLOOKUP(E99,VIP!$A$2:$O12721,8,FALSE)</f>
        <v>Si</v>
      </c>
      <c r="J99" s="132" t="str">
        <f>VLOOKUP(E99,VIP!$A$2:$O12671,8,FALSE)</f>
        <v>Si</v>
      </c>
      <c r="K99" s="132" t="str">
        <f>VLOOKUP(E99,VIP!$A$2:$O16245,6,0)</f>
        <v>NO</v>
      </c>
      <c r="L99" s="138" t="s">
        <v>2456</v>
      </c>
      <c r="M99" s="153" t="s">
        <v>2533</v>
      </c>
      <c r="N99" s="94" t="s">
        <v>2444</v>
      </c>
      <c r="O99" s="132" t="s">
        <v>2578</v>
      </c>
      <c r="P99" s="138"/>
      <c r="Q99" s="152">
        <v>44356.486111111109</v>
      </c>
    </row>
    <row r="100" spans="1:17" ht="18" x14ac:dyDescent="0.25">
      <c r="A100" s="132" t="str">
        <f>VLOOKUP(E100,'LISTADO ATM'!$A$2:$C$901,3,0)</f>
        <v>DISTRITO NACIONAL</v>
      </c>
      <c r="B100" s="124">
        <v>3336013138</v>
      </c>
      <c r="C100" s="95">
        <v>44442.444444444445</v>
      </c>
      <c r="D100" s="95" t="s">
        <v>2174</v>
      </c>
      <c r="E100" s="124">
        <v>788</v>
      </c>
      <c r="F100" s="132" t="str">
        <f>VLOOKUP(E100,VIP!$A$2:$O15789,2,0)</f>
        <v>DRBR452</v>
      </c>
      <c r="G100" s="132" t="str">
        <f>VLOOKUP(E100,'LISTADO ATM'!$A$2:$B$900,2,0)</f>
        <v xml:space="preserve">ATM Relaciones Exteriores (Cancillería) </v>
      </c>
      <c r="H100" s="132" t="str">
        <f>VLOOKUP(E100,VIP!$A$2:$O20750,7,FALSE)</f>
        <v>No</v>
      </c>
      <c r="I100" s="132" t="str">
        <f>VLOOKUP(E100,VIP!$A$2:$O12715,8,FALSE)</f>
        <v>No</v>
      </c>
      <c r="J100" s="132" t="str">
        <f>VLOOKUP(E100,VIP!$A$2:$O12665,8,FALSE)</f>
        <v>No</v>
      </c>
      <c r="K100" s="132" t="str">
        <f>VLOOKUP(E100,VIP!$A$2:$O16239,6,0)</f>
        <v>NO</v>
      </c>
      <c r="L100" s="138" t="s">
        <v>2456</v>
      </c>
      <c r="M100" s="153" t="s">
        <v>2533</v>
      </c>
      <c r="N100" s="94" t="s">
        <v>2619</v>
      </c>
      <c r="O100" s="132" t="s">
        <v>2446</v>
      </c>
      <c r="P100" s="138"/>
      <c r="Q100" s="152">
        <v>44356.487500000003</v>
      </c>
    </row>
    <row r="101" spans="1:17" ht="18" x14ac:dyDescent="0.25">
      <c r="A101" s="132" t="str">
        <f>VLOOKUP(E101,'LISTADO ATM'!$A$2:$C$901,3,0)</f>
        <v>DISTRITO NACIONAL</v>
      </c>
      <c r="B101" s="124">
        <v>3336014607</v>
      </c>
      <c r="C101" s="95">
        <v>44444.694201388891</v>
      </c>
      <c r="D101" s="95" t="s">
        <v>2174</v>
      </c>
      <c r="E101" s="124">
        <v>369</v>
      </c>
      <c r="F101" s="132" t="str">
        <f>VLOOKUP(E101,VIP!$A$2:$O15810,2,0)</f>
        <v xml:space="preserve">DRBR369 </v>
      </c>
      <c r="G101" s="132" t="str">
        <f>VLOOKUP(E101,'LISTADO ATM'!$A$2:$B$900,2,0)</f>
        <v>ATM Plaza Lama Aut. Duarte</v>
      </c>
      <c r="H101" s="132" t="str">
        <f>VLOOKUP(E101,VIP!$A$2:$O20771,7,FALSE)</f>
        <v>N/A</v>
      </c>
      <c r="I101" s="132" t="str">
        <f>VLOOKUP(E101,VIP!$A$2:$O12736,8,FALSE)</f>
        <v>N/A</v>
      </c>
      <c r="J101" s="132" t="str">
        <f>VLOOKUP(E101,VIP!$A$2:$O12686,8,FALSE)</f>
        <v>N/A</v>
      </c>
      <c r="K101" s="132" t="str">
        <f>VLOOKUP(E101,VIP!$A$2:$O16260,6,0)</f>
        <v>N/A</v>
      </c>
      <c r="L101" s="138" t="s">
        <v>2456</v>
      </c>
      <c r="M101" s="153" t="s">
        <v>2533</v>
      </c>
      <c r="N101" s="94" t="s">
        <v>2444</v>
      </c>
      <c r="O101" s="132" t="s">
        <v>2446</v>
      </c>
      <c r="P101" s="138"/>
      <c r="Q101" s="152">
        <v>44356.634722222225</v>
      </c>
    </row>
    <row r="102" spans="1:17" ht="18" x14ac:dyDescent="0.25">
      <c r="A102" s="132" t="str">
        <f>VLOOKUP(E102,'LISTADO ATM'!$A$2:$C$901,3,0)</f>
        <v>DISTRITO NACIONAL</v>
      </c>
      <c r="B102" s="124">
        <v>3336014602</v>
      </c>
      <c r="C102" s="95">
        <v>44444.672708333332</v>
      </c>
      <c r="D102" s="95" t="s">
        <v>2174</v>
      </c>
      <c r="E102" s="124">
        <v>235</v>
      </c>
      <c r="F102" s="132" t="str">
        <f>VLOOKUP(E102,VIP!$A$2:$O15815,2,0)</f>
        <v>DRBR235</v>
      </c>
      <c r="G102" s="132" t="str">
        <f>VLOOKUP(E102,'LISTADO ATM'!$A$2:$B$900,2,0)</f>
        <v xml:space="preserve">ATM Oficina Multicentro La Sirena San Isidro </v>
      </c>
      <c r="H102" s="132" t="str">
        <f>VLOOKUP(E102,VIP!$A$2:$O20776,7,FALSE)</f>
        <v>Si</v>
      </c>
      <c r="I102" s="132" t="str">
        <f>VLOOKUP(E102,VIP!$A$2:$O12741,8,FALSE)</f>
        <v>Si</v>
      </c>
      <c r="J102" s="132" t="str">
        <f>VLOOKUP(E102,VIP!$A$2:$O12691,8,FALSE)</f>
        <v>Si</v>
      </c>
      <c r="K102" s="132" t="str">
        <f>VLOOKUP(E102,VIP!$A$2:$O16265,6,0)</f>
        <v>SI</v>
      </c>
      <c r="L102" s="138" t="s">
        <v>2456</v>
      </c>
      <c r="M102" s="153" t="s">
        <v>2533</v>
      </c>
      <c r="N102" s="94" t="s">
        <v>2444</v>
      </c>
      <c r="O102" s="132" t="s">
        <v>2446</v>
      </c>
      <c r="P102" s="138"/>
      <c r="Q102" s="152">
        <v>44356.635416666664</v>
      </c>
    </row>
    <row r="103" spans="1:17" ht="18" x14ac:dyDescent="0.25">
      <c r="A103" s="132" t="str">
        <f>VLOOKUP(E103,'LISTADO ATM'!$A$2:$C$901,3,0)</f>
        <v>NORTE</v>
      </c>
      <c r="B103" s="124">
        <v>3336014643</v>
      </c>
      <c r="C103" s="95">
        <v>44445.032488425924</v>
      </c>
      <c r="D103" s="95" t="s">
        <v>2175</v>
      </c>
      <c r="E103" s="124">
        <v>666</v>
      </c>
      <c r="F103" s="132" t="str">
        <f>VLOOKUP(E103,VIP!$A$2:$O15797,2,0)</f>
        <v>DRBR666</v>
      </c>
      <c r="G103" s="132" t="str">
        <f>VLOOKUP(E103,'LISTADO ATM'!$A$2:$B$900,2,0)</f>
        <v>ATM S/M El Porvernir Libert</v>
      </c>
      <c r="H103" s="132" t="str">
        <f>VLOOKUP(E103,VIP!$A$2:$O20758,7,FALSE)</f>
        <v>N/A</v>
      </c>
      <c r="I103" s="132" t="str">
        <f>VLOOKUP(E103,VIP!$A$2:$O12723,8,FALSE)</f>
        <v>N/A</v>
      </c>
      <c r="J103" s="132" t="str">
        <f>VLOOKUP(E103,VIP!$A$2:$O12673,8,FALSE)</f>
        <v>N/A</v>
      </c>
      <c r="K103" s="132" t="str">
        <f>VLOOKUP(E103,VIP!$A$2:$O16247,6,0)</f>
        <v>N/A</v>
      </c>
      <c r="L103" s="138" t="s">
        <v>2456</v>
      </c>
      <c r="M103" s="153" t="s">
        <v>2533</v>
      </c>
      <c r="N103" s="94" t="s">
        <v>2444</v>
      </c>
      <c r="O103" s="132" t="s">
        <v>2578</v>
      </c>
      <c r="P103" s="138"/>
      <c r="Q103" s="152">
        <v>44356.635416666664</v>
      </c>
    </row>
    <row r="104" spans="1:17" ht="18" x14ac:dyDescent="0.25">
      <c r="A104" s="132" t="str">
        <f>VLOOKUP(E104,'LISTADO ATM'!$A$2:$C$901,3,0)</f>
        <v>ESTE</v>
      </c>
      <c r="B104" s="124">
        <v>3336014636</v>
      </c>
      <c r="C104" s="95">
        <v>44444.915891203702</v>
      </c>
      <c r="D104" s="95" t="s">
        <v>2174</v>
      </c>
      <c r="E104" s="124">
        <v>345</v>
      </c>
      <c r="F104" s="132" t="str">
        <f>VLOOKUP(E104,VIP!$A$2:$O15794,2,0)</f>
        <v>DRBR345</v>
      </c>
      <c r="G104" s="132" t="str">
        <f>VLOOKUP(E104,'LISTADO ATM'!$A$2:$B$900,2,0)</f>
        <v>ATM Oficina Yamasá  II</v>
      </c>
      <c r="H104" s="132" t="str">
        <f>VLOOKUP(E104,VIP!$A$2:$O20755,7,FALSE)</f>
        <v>N/A</v>
      </c>
      <c r="I104" s="132" t="str">
        <f>VLOOKUP(E104,VIP!$A$2:$O12720,8,FALSE)</f>
        <v>N/A</v>
      </c>
      <c r="J104" s="132" t="str">
        <f>VLOOKUP(E104,VIP!$A$2:$O12670,8,FALSE)</f>
        <v>N/A</v>
      </c>
      <c r="K104" s="132" t="str">
        <f>VLOOKUP(E104,VIP!$A$2:$O16244,6,0)</f>
        <v>N/A</v>
      </c>
      <c r="L104" s="138" t="s">
        <v>2456</v>
      </c>
      <c r="M104" s="153" t="s">
        <v>2533</v>
      </c>
      <c r="N104" s="94" t="s">
        <v>2444</v>
      </c>
      <c r="O104" s="132" t="s">
        <v>2446</v>
      </c>
      <c r="P104" s="138"/>
      <c r="Q104" s="152">
        <v>44356.636805555558</v>
      </c>
    </row>
    <row r="105" spans="1:17" ht="18" x14ac:dyDescent="0.25">
      <c r="A105" s="132" t="str">
        <f>VLOOKUP(E105,'LISTADO ATM'!$A$2:$C$901,3,0)</f>
        <v>DISTRITO NACIONAL</v>
      </c>
      <c r="B105" s="124">
        <v>3336014001</v>
      </c>
      <c r="C105" s="95">
        <v>44442.73</v>
      </c>
      <c r="D105" s="95" t="s">
        <v>2174</v>
      </c>
      <c r="E105" s="124">
        <v>347</v>
      </c>
      <c r="F105" s="132" t="str">
        <f>VLOOKUP(E105,VIP!$A$2:$O15787,2,0)</f>
        <v>DRBR347</v>
      </c>
      <c r="G105" s="132" t="str">
        <f>VLOOKUP(E105,'LISTADO ATM'!$A$2:$B$900,2,0)</f>
        <v>ATM Patio de Colombia</v>
      </c>
      <c r="H105" s="132" t="str">
        <f>VLOOKUP(E105,VIP!$A$2:$O20748,7,FALSE)</f>
        <v>N/A</v>
      </c>
      <c r="I105" s="132" t="str">
        <f>VLOOKUP(E105,VIP!$A$2:$O12713,8,FALSE)</f>
        <v>N/A</v>
      </c>
      <c r="J105" s="132" t="str">
        <f>VLOOKUP(E105,VIP!$A$2:$O12663,8,FALSE)</f>
        <v>N/A</v>
      </c>
      <c r="K105" s="132" t="str">
        <f>VLOOKUP(E105,VIP!$A$2:$O16237,6,0)</f>
        <v>N/A</v>
      </c>
      <c r="L105" s="138" t="s">
        <v>2456</v>
      </c>
      <c r="M105" s="153" t="s">
        <v>2533</v>
      </c>
      <c r="N105" s="94" t="s">
        <v>2444</v>
      </c>
      <c r="O105" s="132" t="s">
        <v>2446</v>
      </c>
      <c r="P105" s="138"/>
      <c r="Q105" s="152">
        <v>44356.636805555558</v>
      </c>
    </row>
    <row r="106" spans="1:17" ht="18" x14ac:dyDescent="0.25">
      <c r="A106" s="132" t="str">
        <f>VLOOKUP(E106,'LISTADO ATM'!$A$2:$C$901,3,0)</f>
        <v>DISTRITO NACIONAL</v>
      </c>
      <c r="B106" s="124">
        <v>3336014629</v>
      </c>
      <c r="C106" s="95">
        <v>44444.813773148147</v>
      </c>
      <c r="D106" s="95" t="s">
        <v>2174</v>
      </c>
      <c r="E106" s="124">
        <v>504</v>
      </c>
      <c r="F106" s="132" t="str">
        <f>VLOOKUP(E106,VIP!$A$2:$O15798,2,0)</f>
        <v>DRBR504</v>
      </c>
      <c r="G106" s="132" t="str">
        <f>VLOOKUP(E106,'LISTADO ATM'!$A$2:$B$900,2,0)</f>
        <v>ATM Oficina Plaza Moderna</v>
      </c>
      <c r="H106" s="132" t="str">
        <f>VLOOKUP(E106,VIP!$A$2:$O20759,7,FALSE)</f>
        <v>Si</v>
      </c>
      <c r="I106" s="132" t="str">
        <f>VLOOKUP(E106,VIP!$A$2:$O12724,8,FALSE)</f>
        <v>Si</v>
      </c>
      <c r="J106" s="132" t="str">
        <f>VLOOKUP(E106,VIP!$A$2:$O12674,8,FALSE)</f>
        <v>Si</v>
      </c>
      <c r="K106" s="132" t="str">
        <f>VLOOKUP(E106,VIP!$A$2:$O16248,6,0)</f>
        <v>NO</v>
      </c>
      <c r="L106" s="138" t="s">
        <v>2456</v>
      </c>
      <c r="M106" s="153" t="s">
        <v>2533</v>
      </c>
      <c r="N106" s="94" t="s">
        <v>2444</v>
      </c>
      <c r="O106" s="132" t="s">
        <v>2446</v>
      </c>
      <c r="P106" s="138"/>
      <c r="Q106" s="152">
        <v>44356.636805555558</v>
      </c>
    </row>
    <row r="107" spans="1:17" ht="18" x14ac:dyDescent="0.25">
      <c r="A107" s="132" t="str">
        <f>VLOOKUP(E107,'LISTADO ATM'!$A$2:$C$901,3,0)</f>
        <v>DISTRITO NACIONAL</v>
      </c>
      <c r="B107" s="124">
        <v>3336014491</v>
      </c>
      <c r="C107" s="95">
        <v>44443.738645833335</v>
      </c>
      <c r="D107" s="95" t="s">
        <v>2174</v>
      </c>
      <c r="E107" s="124">
        <v>676</v>
      </c>
      <c r="F107" s="132" t="str">
        <f>VLOOKUP(E107,VIP!$A$2:$O15792,2,0)</f>
        <v>DRBR676</v>
      </c>
      <c r="G107" s="132" t="str">
        <f>VLOOKUP(E107,'LISTADO ATM'!$A$2:$B$900,2,0)</f>
        <v>ATM S/M Bravo Colina Del Oeste</v>
      </c>
      <c r="H107" s="132" t="str">
        <f>VLOOKUP(E107,VIP!$A$2:$O20753,7,FALSE)</f>
        <v>Si</v>
      </c>
      <c r="I107" s="132" t="str">
        <f>VLOOKUP(E107,VIP!$A$2:$O12718,8,FALSE)</f>
        <v>Si</v>
      </c>
      <c r="J107" s="132" t="str">
        <f>VLOOKUP(E107,VIP!$A$2:$O12668,8,FALSE)</f>
        <v>Si</v>
      </c>
      <c r="K107" s="132" t="str">
        <f>VLOOKUP(E107,VIP!$A$2:$O16242,6,0)</f>
        <v>NO</v>
      </c>
      <c r="L107" s="138" t="s">
        <v>2456</v>
      </c>
      <c r="M107" s="153" t="s">
        <v>2533</v>
      </c>
      <c r="N107" s="94" t="s">
        <v>2444</v>
      </c>
      <c r="O107" s="132" t="s">
        <v>2446</v>
      </c>
      <c r="P107" s="138"/>
      <c r="Q107" s="152">
        <v>44356.638194444444</v>
      </c>
    </row>
    <row r="108" spans="1:17" ht="18" x14ac:dyDescent="0.25">
      <c r="A108" s="132" t="str">
        <f>VLOOKUP(E108,'LISTADO ATM'!$A$2:$C$901,3,0)</f>
        <v>SUR</v>
      </c>
      <c r="B108" s="124">
        <v>3336013979</v>
      </c>
      <c r="C108" s="95">
        <v>44442.716770833336</v>
      </c>
      <c r="D108" s="95" t="s">
        <v>2174</v>
      </c>
      <c r="E108" s="124">
        <v>249</v>
      </c>
      <c r="F108" s="132" t="str">
        <f>VLOOKUP(E108,VIP!$A$2:$O15790,2,0)</f>
        <v>DRBR249</v>
      </c>
      <c r="G108" s="132" t="str">
        <f>VLOOKUP(E108,'LISTADO ATM'!$A$2:$B$900,2,0)</f>
        <v xml:space="preserve">ATM Banco Agrícola Neiba </v>
      </c>
      <c r="H108" s="132" t="str">
        <f>VLOOKUP(E108,VIP!$A$2:$O20751,7,FALSE)</f>
        <v>Si</v>
      </c>
      <c r="I108" s="132" t="str">
        <f>VLOOKUP(E108,VIP!$A$2:$O12716,8,FALSE)</f>
        <v>Si</v>
      </c>
      <c r="J108" s="132" t="str">
        <f>VLOOKUP(E108,VIP!$A$2:$O12666,8,FALSE)</f>
        <v>Si</v>
      </c>
      <c r="K108" s="132" t="str">
        <f>VLOOKUP(E108,VIP!$A$2:$O16240,6,0)</f>
        <v>NO</v>
      </c>
      <c r="L108" s="138" t="s">
        <v>2456</v>
      </c>
      <c r="M108" s="153" t="s">
        <v>2533</v>
      </c>
      <c r="N108" s="94" t="s">
        <v>2444</v>
      </c>
      <c r="O108" s="132" t="s">
        <v>2446</v>
      </c>
      <c r="P108" s="138"/>
      <c r="Q108" s="152" t="s">
        <v>2667</v>
      </c>
    </row>
    <row r="109" spans="1:17" ht="18" x14ac:dyDescent="0.25">
      <c r="A109" s="132" t="str">
        <f>VLOOKUP(E109,'LISTADO ATM'!$A$2:$C$901,3,0)</f>
        <v>NORTE</v>
      </c>
      <c r="B109" s="124" t="s">
        <v>2708</v>
      </c>
      <c r="C109" s="95">
        <v>44445.478495370371</v>
      </c>
      <c r="D109" s="95" t="s">
        <v>2174</v>
      </c>
      <c r="E109" s="124">
        <v>853</v>
      </c>
      <c r="F109" s="132" t="str">
        <f>VLOOKUP(E109,VIP!$A$2:$O15821,2,0)</f>
        <v>DRBR853</v>
      </c>
      <c r="G109" s="132" t="str">
        <f>VLOOKUP(E109,'LISTADO ATM'!$A$2:$B$900,2,0)</f>
        <v xml:space="preserve">ATM Inversiones JF Group (Shell Canabacoa) </v>
      </c>
      <c r="H109" s="132" t="str">
        <f>VLOOKUP(E109,VIP!$A$2:$O20782,7,FALSE)</f>
        <v>Si</v>
      </c>
      <c r="I109" s="132" t="str">
        <f>VLOOKUP(E109,VIP!$A$2:$O12747,8,FALSE)</f>
        <v>Si</v>
      </c>
      <c r="J109" s="132" t="str">
        <f>VLOOKUP(E109,VIP!$A$2:$O12697,8,FALSE)</f>
        <v>Si</v>
      </c>
      <c r="K109" s="132" t="str">
        <f>VLOOKUP(E109,VIP!$A$2:$O16271,6,0)</f>
        <v>NO</v>
      </c>
      <c r="L109" s="138" t="s">
        <v>2456</v>
      </c>
      <c r="M109" s="153" t="s">
        <v>2533</v>
      </c>
      <c r="N109" s="94" t="s">
        <v>2444</v>
      </c>
      <c r="O109" s="132" t="s">
        <v>2578</v>
      </c>
      <c r="P109" s="138"/>
      <c r="Q109" s="152">
        <v>44356.63958333333</v>
      </c>
    </row>
    <row r="110" spans="1:17" ht="18" x14ac:dyDescent="0.25">
      <c r="A110" s="132" t="str">
        <f>VLOOKUP(E110,'LISTADO ATM'!$A$2:$C$901,3,0)</f>
        <v>DISTRITO NACIONAL</v>
      </c>
      <c r="B110" s="124">
        <v>3336000027</v>
      </c>
      <c r="C110" s="95">
        <v>44432.61141203704</v>
      </c>
      <c r="D110" s="95" t="s">
        <v>2174</v>
      </c>
      <c r="E110" s="124">
        <v>14</v>
      </c>
      <c r="F110" s="132" t="str">
        <f>VLOOKUP(E110,VIP!$A$2:$O15579,2,0)</f>
        <v>DRBR014</v>
      </c>
      <c r="G110" s="132" t="str">
        <f>VLOOKUP(E110,'LISTADO ATM'!$A$2:$B$900,2,0)</f>
        <v xml:space="preserve">ATM Oficina Aeropuerto Las Américas I </v>
      </c>
      <c r="H110" s="132" t="str">
        <f>VLOOKUP(E110,VIP!$A$2:$O20540,7,FALSE)</f>
        <v>Si</v>
      </c>
      <c r="I110" s="132" t="str">
        <f>VLOOKUP(E110,VIP!$A$2:$O12505,8,FALSE)</f>
        <v>Si</v>
      </c>
      <c r="J110" s="132" t="str">
        <f>VLOOKUP(E110,VIP!$A$2:$O12455,8,FALSE)</f>
        <v>Si</v>
      </c>
      <c r="K110" s="132" t="str">
        <f>VLOOKUP(E110,VIP!$A$2:$O16029,6,0)</f>
        <v>NO</v>
      </c>
      <c r="L110" s="138" t="s">
        <v>2213</v>
      </c>
      <c r="M110" s="94" t="s">
        <v>2438</v>
      </c>
      <c r="N110" s="94" t="s">
        <v>2444</v>
      </c>
      <c r="O110" s="132" t="s">
        <v>2446</v>
      </c>
      <c r="P110" s="138"/>
      <c r="Q110" s="127" t="s">
        <v>2213</v>
      </c>
    </row>
    <row r="111" spans="1:17" ht="18" x14ac:dyDescent="0.25">
      <c r="A111" s="132" t="str">
        <f>VLOOKUP(E111,'LISTADO ATM'!$A$2:$C$901,3,0)</f>
        <v>DISTRITO NACIONAL</v>
      </c>
      <c r="B111" s="124">
        <v>3336014626</v>
      </c>
      <c r="C111" s="95">
        <v>44444.793113425927</v>
      </c>
      <c r="D111" s="95" t="s">
        <v>2174</v>
      </c>
      <c r="E111" s="124">
        <v>32</v>
      </c>
      <c r="F111" s="132" t="str">
        <f>VLOOKUP(E111,VIP!$A$2:$O15793,2,0)</f>
        <v>DRBR032</v>
      </c>
      <c r="G111" s="132" t="str">
        <f>VLOOKUP(E111,'LISTADO ATM'!$A$2:$B$900,2,0)</f>
        <v xml:space="preserve">ATM Oficina San Martín II </v>
      </c>
      <c r="H111" s="132" t="str">
        <f>VLOOKUP(E111,VIP!$A$2:$O20754,7,FALSE)</f>
        <v>Si</v>
      </c>
      <c r="I111" s="132" t="str">
        <f>VLOOKUP(E111,VIP!$A$2:$O12719,8,FALSE)</f>
        <v>Si</v>
      </c>
      <c r="J111" s="132" t="str">
        <f>VLOOKUP(E111,VIP!$A$2:$O12669,8,FALSE)</f>
        <v>Si</v>
      </c>
      <c r="K111" s="132" t="str">
        <f>VLOOKUP(E111,VIP!$A$2:$O16243,6,0)</f>
        <v>NO</v>
      </c>
      <c r="L111" s="138" t="s">
        <v>2213</v>
      </c>
      <c r="M111" s="94" t="s">
        <v>2438</v>
      </c>
      <c r="N111" s="94" t="s">
        <v>2444</v>
      </c>
      <c r="O111" s="132" t="s">
        <v>2446</v>
      </c>
      <c r="P111" s="138"/>
      <c r="Q111" s="94" t="s">
        <v>2213</v>
      </c>
    </row>
    <row r="112" spans="1:17" ht="18" x14ac:dyDescent="0.25">
      <c r="A112" s="132" t="str">
        <f>VLOOKUP(E112,'LISTADO ATM'!$A$2:$C$901,3,0)</f>
        <v>ESTE</v>
      </c>
      <c r="B112" s="124">
        <v>3336013689</v>
      </c>
      <c r="C112" s="95">
        <v>44442.626331018517</v>
      </c>
      <c r="D112" s="95" t="s">
        <v>2174</v>
      </c>
      <c r="E112" s="124">
        <v>111</v>
      </c>
      <c r="F112" s="132" t="str">
        <f>VLOOKUP(E112,VIP!$A$2:$O15806,2,0)</f>
        <v>DRBR111</v>
      </c>
      <c r="G112" s="132" t="str">
        <f>VLOOKUP(E112,'LISTADO ATM'!$A$2:$B$900,2,0)</f>
        <v xml:space="preserve">ATM Oficina San Pedro </v>
      </c>
      <c r="H112" s="132" t="str">
        <f>VLOOKUP(E112,VIP!$A$2:$O20767,7,FALSE)</f>
        <v>Si</v>
      </c>
      <c r="I112" s="132" t="str">
        <f>VLOOKUP(E112,VIP!$A$2:$O12732,8,FALSE)</f>
        <v>Si</v>
      </c>
      <c r="J112" s="132" t="str">
        <f>VLOOKUP(E112,VIP!$A$2:$O12682,8,FALSE)</f>
        <v>Si</v>
      </c>
      <c r="K112" s="132" t="str">
        <f>VLOOKUP(E112,VIP!$A$2:$O16256,6,0)</f>
        <v>SI</v>
      </c>
      <c r="L112" s="138" t="s">
        <v>2213</v>
      </c>
      <c r="M112" s="94" t="s">
        <v>2438</v>
      </c>
      <c r="N112" s="94" t="s">
        <v>2444</v>
      </c>
      <c r="O112" s="132" t="s">
        <v>2446</v>
      </c>
      <c r="P112" s="138"/>
      <c r="Q112" s="94" t="s">
        <v>2213</v>
      </c>
    </row>
    <row r="113" spans="1:22" ht="18" x14ac:dyDescent="0.25">
      <c r="A113" s="132" t="str">
        <f>VLOOKUP(E113,'LISTADO ATM'!$A$2:$C$901,3,0)</f>
        <v>SUR</v>
      </c>
      <c r="B113" s="124">
        <v>3336014610</v>
      </c>
      <c r="C113" s="95">
        <v>44444.713182870371</v>
      </c>
      <c r="D113" s="95" t="s">
        <v>2174</v>
      </c>
      <c r="E113" s="124">
        <v>134</v>
      </c>
      <c r="F113" s="132" t="str">
        <f>VLOOKUP(E113,VIP!$A$2:$O15807,2,0)</f>
        <v>DRBR134</v>
      </c>
      <c r="G113" s="132" t="str">
        <f>VLOOKUP(E113,'LISTADO ATM'!$A$2:$B$900,2,0)</f>
        <v xml:space="preserve">ATM Oficina San José de Ocoa </v>
      </c>
      <c r="H113" s="132" t="str">
        <f>VLOOKUP(E113,VIP!$A$2:$O20768,7,FALSE)</f>
        <v>Si</v>
      </c>
      <c r="I113" s="132" t="str">
        <f>VLOOKUP(E113,VIP!$A$2:$O12733,8,FALSE)</f>
        <v>Si</v>
      </c>
      <c r="J113" s="132" t="str">
        <f>VLOOKUP(E113,VIP!$A$2:$O12683,8,FALSE)</f>
        <v>Si</v>
      </c>
      <c r="K113" s="132" t="str">
        <f>VLOOKUP(E113,VIP!$A$2:$O16257,6,0)</f>
        <v>SI</v>
      </c>
      <c r="L113" s="138" t="s">
        <v>2213</v>
      </c>
      <c r="M113" s="94" t="s">
        <v>2438</v>
      </c>
      <c r="N113" s="94" t="s">
        <v>2444</v>
      </c>
      <c r="O113" s="132" t="s">
        <v>2446</v>
      </c>
      <c r="P113" s="138"/>
      <c r="Q113" s="94" t="s">
        <v>2213</v>
      </c>
      <c r="R113" s="100"/>
      <c r="S113" s="100"/>
      <c r="T113" s="100"/>
      <c r="U113" s="144"/>
      <c r="V113" s="69"/>
    </row>
    <row r="114" spans="1:22" ht="18" x14ac:dyDescent="0.25">
      <c r="A114" s="132" t="str">
        <f>VLOOKUP(E114,'LISTADO ATM'!$A$2:$C$901,3,0)</f>
        <v>NORTE</v>
      </c>
      <c r="B114" s="124" t="s">
        <v>2700</v>
      </c>
      <c r="C114" s="95">
        <v>44445.502164351848</v>
      </c>
      <c r="D114" s="95" t="s">
        <v>2174</v>
      </c>
      <c r="E114" s="124">
        <v>138</v>
      </c>
      <c r="F114" s="132" t="str">
        <f>VLOOKUP(E114,VIP!$A$2:$O15814,2,0)</f>
        <v>DRBR138</v>
      </c>
      <c r="G114" s="132" t="str">
        <f>VLOOKUP(E114,'LISTADO ATM'!$A$2:$B$900,2,0)</f>
        <v xml:space="preserve">ATM UNP Fantino </v>
      </c>
      <c r="H114" s="132" t="str">
        <f>VLOOKUP(E114,VIP!$A$2:$O20775,7,FALSE)</f>
        <v>Si</v>
      </c>
      <c r="I114" s="132" t="str">
        <f>VLOOKUP(E114,VIP!$A$2:$O12740,8,FALSE)</f>
        <v>Si</v>
      </c>
      <c r="J114" s="132" t="str">
        <f>VLOOKUP(E114,VIP!$A$2:$O12690,8,FALSE)</f>
        <v>Si</v>
      </c>
      <c r="K114" s="132" t="str">
        <f>VLOOKUP(E114,VIP!$A$2:$O16264,6,0)</f>
        <v>NO</v>
      </c>
      <c r="L114" s="138" t="s">
        <v>2213</v>
      </c>
      <c r="M114" s="94" t="s">
        <v>2438</v>
      </c>
      <c r="N114" s="94" t="s">
        <v>2444</v>
      </c>
      <c r="O114" s="132" t="s">
        <v>2578</v>
      </c>
      <c r="P114" s="138"/>
      <c r="Q114" s="94" t="s">
        <v>2213</v>
      </c>
      <c r="R114" s="100"/>
      <c r="S114" s="100"/>
      <c r="T114" s="100"/>
      <c r="U114" s="144"/>
      <c r="V114" s="69"/>
    </row>
    <row r="115" spans="1:22" ht="18" x14ac:dyDescent="0.25">
      <c r="A115" s="132" t="str">
        <f>VLOOKUP(E115,'LISTADO ATM'!$A$2:$C$901,3,0)</f>
        <v>ESTE</v>
      </c>
      <c r="B115" s="124">
        <v>3336014116</v>
      </c>
      <c r="C115" s="95">
        <v>44443.304224537038</v>
      </c>
      <c r="D115" s="95" t="s">
        <v>2174</v>
      </c>
      <c r="E115" s="124">
        <v>386</v>
      </c>
      <c r="F115" s="132" t="str">
        <f>VLOOKUP(E115,VIP!$A$2:$O15790,2,0)</f>
        <v>DRBR386</v>
      </c>
      <c r="G115" s="132" t="str">
        <f>VLOOKUP(E115,'LISTADO ATM'!$A$2:$B$900,2,0)</f>
        <v xml:space="preserve">ATM Plaza Verón II </v>
      </c>
      <c r="H115" s="132" t="str">
        <f>VLOOKUP(E115,VIP!$A$2:$O20751,7,FALSE)</f>
        <v>Si</v>
      </c>
      <c r="I115" s="132" t="str">
        <f>VLOOKUP(E115,VIP!$A$2:$O12716,8,FALSE)</f>
        <v>Si</v>
      </c>
      <c r="J115" s="132" t="str">
        <f>VLOOKUP(E115,VIP!$A$2:$O12666,8,FALSE)</f>
        <v>Si</v>
      </c>
      <c r="K115" s="132" t="str">
        <f>VLOOKUP(E115,VIP!$A$2:$O16240,6,0)</f>
        <v>NO</v>
      </c>
      <c r="L115" s="138" t="s">
        <v>2213</v>
      </c>
      <c r="M115" s="94" t="s">
        <v>2438</v>
      </c>
      <c r="N115" s="94" t="s">
        <v>2444</v>
      </c>
      <c r="O115" s="132" t="s">
        <v>2446</v>
      </c>
      <c r="P115" s="138"/>
      <c r="Q115" s="94" t="s">
        <v>2213</v>
      </c>
      <c r="R115" s="100"/>
      <c r="S115" s="100"/>
      <c r="T115" s="100"/>
      <c r="U115" s="144"/>
      <c r="V115" s="69"/>
    </row>
    <row r="116" spans="1:22" ht="18" x14ac:dyDescent="0.25">
      <c r="A116" s="132" t="str">
        <f>VLOOKUP(E116,'LISTADO ATM'!$A$2:$C$901,3,0)</f>
        <v>DISTRITO NACIONAL</v>
      </c>
      <c r="B116" s="124">
        <v>3336014609</v>
      </c>
      <c r="C116" s="95">
        <v>44444.712268518517</v>
      </c>
      <c r="D116" s="95" t="s">
        <v>2174</v>
      </c>
      <c r="E116" s="124">
        <v>473</v>
      </c>
      <c r="F116" s="132" t="str">
        <f>VLOOKUP(E116,VIP!$A$2:$O15808,2,0)</f>
        <v>DRBR473</v>
      </c>
      <c r="G116" s="132" t="str">
        <f>VLOOKUP(E116,'LISTADO ATM'!$A$2:$B$900,2,0)</f>
        <v xml:space="preserve">ATM Oficina Carrefour II </v>
      </c>
      <c r="H116" s="132" t="str">
        <f>VLOOKUP(E116,VIP!$A$2:$O20769,7,FALSE)</f>
        <v>Si</v>
      </c>
      <c r="I116" s="132" t="str">
        <f>VLOOKUP(E116,VIP!$A$2:$O12734,8,FALSE)</f>
        <v>Si</v>
      </c>
      <c r="J116" s="132" t="str">
        <f>VLOOKUP(E116,VIP!$A$2:$O12684,8,FALSE)</f>
        <v>Si</v>
      </c>
      <c r="K116" s="132" t="str">
        <f>VLOOKUP(E116,VIP!$A$2:$O16258,6,0)</f>
        <v>NO</v>
      </c>
      <c r="L116" s="138" t="s">
        <v>2213</v>
      </c>
      <c r="M116" s="94" t="s">
        <v>2438</v>
      </c>
      <c r="N116" s="94" t="s">
        <v>2444</v>
      </c>
      <c r="O116" s="132" t="s">
        <v>2446</v>
      </c>
      <c r="P116" s="138"/>
      <c r="Q116" s="94" t="s">
        <v>2213</v>
      </c>
      <c r="R116" s="100"/>
      <c r="S116" s="100"/>
      <c r="T116" s="100"/>
      <c r="U116" s="144"/>
      <c r="V116" s="69"/>
    </row>
    <row r="117" spans="1:22" ht="18" x14ac:dyDescent="0.25">
      <c r="A117" s="132" t="str">
        <f>VLOOKUP(E117,'LISTADO ATM'!$A$2:$C$901,3,0)</f>
        <v>NORTE</v>
      </c>
      <c r="B117" s="124" t="s">
        <v>2703</v>
      </c>
      <c r="C117" s="95">
        <v>44445.48332175926</v>
      </c>
      <c r="D117" s="95" t="s">
        <v>2174</v>
      </c>
      <c r="E117" s="124">
        <v>492</v>
      </c>
      <c r="F117" s="132" t="str">
        <f>VLOOKUP(E117,VIP!$A$2:$O15816,2,0)</f>
        <v>DRBR492</v>
      </c>
      <c r="G117" s="132" t="str">
        <f>VLOOKUP(E117,'LISTADO ATM'!$A$2:$B$900,2,0)</f>
        <v>ATM S/M Nacional  El Dorado Santiago</v>
      </c>
      <c r="H117" s="132" t="str">
        <f>VLOOKUP(E117,VIP!$A$2:$O20777,7,FALSE)</f>
        <v>N/A</v>
      </c>
      <c r="I117" s="132" t="str">
        <f>VLOOKUP(E117,VIP!$A$2:$O12742,8,FALSE)</f>
        <v>N/A</v>
      </c>
      <c r="J117" s="132" t="str">
        <f>VLOOKUP(E117,VIP!$A$2:$O12692,8,FALSE)</f>
        <v>N/A</v>
      </c>
      <c r="K117" s="132" t="str">
        <f>VLOOKUP(E117,VIP!$A$2:$O16266,6,0)</f>
        <v>N/A</v>
      </c>
      <c r="L117" s="138" t="s">
        <v>2213</v>
      </c>
      <c r="M117" s="94" t="s">
        <v>2438</v>
      </c>
      <c r="N117" s="94" t="s">
        <v>2444</v>
      </c>
      <c r="O117" s="132" t="s">
        <v>2578</v>
      </c>
      <c r="P117" s="138"/>
      <c r="Q117" s="94" t="s">
        <v>2213</v>
      </c>
      <c r="R117" s="100"/>
      <c r="S117" s="100"/>
      <c r="T117" s="100"/>
      <c r="U117" s="144"/>
      <c r="V117" s="69"/>
    </row>
    <row r="118" spans="1:22" ht="18" x14ac:dyDescent="0.25">
      <c r="A118" s="132" t="str">
        <f>VLOOKUP(E118,'LISTADO ATM'!$A$2:$C$901,3,0)</f>
        <v>NORTE</v>
      </c>
      <c r="B118" s="124">
        <v>3336014611</v>
      </c>
      <c r="C118" s="95">
        <v>44444.714502314811</v>
      </c>
      <c r="D118" s="95" t="s">
        <v>2175</v>
      </c>
      <c r="E118" s="124">
        <v>518</v>
      </c>
      <c r="F118" s="132" t="str">
        <f>VLOOKUP(E118,VIP!$A$2:$O15806,2,0)</f>
        <v>DRBR518</v>
      </c>
      <c r="G118" s="132" t="str">
        <f>VLOOKUP(E118,'LISTADO ATM'!$A$2:$B$900,2,0)</f>
        <v xml:space="preserve">ATM Autobanco Los Alamos </v>
      </c>
      <c r="H118" s="132" t="str">
        <f>VLOOKUP(E118,VIP!$A$2:$O20767,7,FALSE)</f>
        <v>Si</v>
      </c>
      <c r="I118" s="132" t="str">
        <f>VLOOKUP(E118,VIP!$A$2:$O12732,8,FALSE)</f>
        <v>Si</v>
      </c>
      <c r="J118" s="132" t="str">
        <f>VLOOKUP(E118,VIP!$A$2:$O12682,8,FALSE)</f>
        <v>Si</v>
      </c>
      <c r="K118" s="132" t="str">
        <f>VLOOKUP(E118,VIP!$A$2:$O16256,6,0)</f>
        <v>NO</v>
      </c>
      <c r="L118" s="138" t="s">
        <v>2213</v>
      </c>
      <c r="M118" s="94" t="s">
        <v>2438</v>
      </c>
      <c r="N118" s="94" t="s">
        <v>2444</v>
      </c>
      <c r="O118" s="132" t="s">
        <v>2624</v>
      </c>
      <c r="P118" s="138"/>
      <c r="Q118" s="94" t="s">
        <v>2213</v>
      </c>
      <c r="R118" s="100"/>
      <c r="S118" s="100"/>
      <c r="T118" s="100"/>
      <c r="U118" s="144"/>
      <c r="V118" s="69"/>
    </row>
    <row r="119" spans="1:22" ht="18" x14ac:dyDescent="0.25">
      <c r="A119" s="132" t="str">
        <f>VLOOKUP(E119,'LISTADO ATM'!$A$2:$C$901,3,0)</f>
        <v>DISTRITO NACIONAL</v>
      </c>
      <c r="B119" s="124">
        <v>3336014615</v>
      </c>
      <c r="C119" s="95">
        <v>44444.720937500002</v>
      </c>
      <c r="D119" s="95" t="s">
        <v>2174</v>
      </c>
      <c r="E119" s="124">
        <v>686</v>
      </c>
      <c r="F119" s="132" t="str">
        <f>VLOOKUP(E119,VIP!$A$2:$O15802,2,0)</f>
        <v>DRBR686</v>
      </c>
      <c r="G119" s="132" t="str">
        <f>VLOOKUP(E119,'LISTADO ATM'!$A$2:$B$900,2,0)</f>
        <v>ATM Autoservicio Oficina Máximo Gómez</v>
      </c>
      <c r="H119" s="132" t="str">
        <f>VLOOKUP(E119,VIP!$A$2:$O20763,7,FALSE)</f>
        <v>Si</v>
      </c>
      <c r="I119" s="132" t="str">
        <f>VLOOKUP(E119,VIP!$A$2:$O12728,8,FALSE)</f>
        <v>Si</v>
      </c>
      <c r="J119" s="132" t="str">
        <f>VLOOKUP(E119,VIP!$A$2:$O12678,8,FALSE)</f>
        <v>Si</v>
      </c>
      <c r="K119" s="132" t="str">
        <f>VLOOKUP(E119,VIP!$A$2:$O16252,6,0)</f>
        <v>NO</v>
      </c>
      <c r="L119" s="138" t="s">
        <v>2213</v>
      </c>
      <c r="M119" s="94" t="s">
        <v>2438</v>
      </c>
      <c r="N119" s="94" t="s">
        <v>2444</v>
      </c>
      <c r="O119" s="132" t="s">
        <v>2446</v>
      </c>
      <c r="P119" s="138"/>
      <c r="Q119" s="94" t="s">
        <v>2213</v>
      </c>
      <c r="R119" s="100"/>
      <c r="S119" s="100"/>
      <c r="T119" s="100"/>
      <c r="U119" s="144"/>
      <c r="V119" s="69"/>
    </row>
    <row r="120" spans="1:22" ht="18" x14ac:dyDescent="0.25">
      <c r="A120" s="132" t="str">
        <f>VLOOKUP(E120,'LISTADO ATM'!$A$2:$C$901,3,0)</f>
        <v>DISTRITO NACIONAL</v>
      </c>
      <c r="B120" s="124">
        <v>3336014606</v>
      </c>
      <c r="C120" s="95">
        <v>44444.683680555558</v>
      </c>
      <c r="D120" s="95" t="s">
        <v>2174</v>
      </c>
      <c r="E120" s="124">
        <v>787</v>
      </c>
      <c r="F120" s="132" t="str">
        <f>VLOOKUP(E120,VIP!$A$2:$O15811,2,0)</f>
        <v>DRBR278</v>
      </c>
      <c r="G120" s="132" t="str">
        <f>VLOOKUP(E120,'LISTADO ATM'!$A$2:$B$900,2,0)</f>
        <v xml:space="preserve">ATM Cafetería CTB II </v>
      </c>
      <c r="H120" s="132" t="str">
        <f>VLOOKUP(E120,VIP!$A$2:$O20772,7,FALSE)</f>
        <v>Si</v>
      </c>
      <c r="I120" s="132" t="str">
        <f>VLOOKUP(E120,VIP!$A$2:$O12737,8,FALSE)</f>
        <v>Si</v>
      </c>
      <c r="J120" s="132" t="str">
        <f>VLOOKUP(E120,VIP!$A$2:$O12687,8,FALSE)</f>
        <v>Si</v>
      </c>
      <c r="K120" s="132" t="str">
        <f>VLOOKUP(E120,VIP!$A$2:$O16261,6,0)</f>
        <v>NO</v>
      </c>
      <c r="L120" s="138" t="s">
        <v>2213</v>
      </c>
      <c r="M120" s="94" t="s">
        <v>2438</v>
      </c>
      <c r="N120" s="94" t="s">
        <v>2444</v>
      </c>
      <c r="O120" s="132" t="s">
        <v>2446</v>
      </c>
      <c r="P120" s="138"/>
      <c r="Q120" s="94" t="s">
        <v>2213</v>
      </c>
      <c r="R120" s="100"/>
      <c r="S120" s="100"/>
      <c r="T120" s="100"/>
      <c r="U120" s="144"/>
      <c r="V120" s="69"/>
    </row>
    <row r="121" spans="1:22" ht="18" x14ac:dyDescent="0.25">
      <c r="A121" s="132" t="str">
        <f>VLOOKUP(E121,'LISTADO ATM'!$A$2:$C$901,3,0)</f>
        <v>DISTRITO NACIONAL</v>
      </c>
      <c r="B121" s="124">
        <v>3336014613</v>
      </c>
      <c r="C121" s="95">
        <v>44444.715590277781</v>
      </c>
      <c r="D121" s="95" t="s">
        <v>2174</v>
      </c>
      <c r="E121" s="124">
        <v>815</v>
      </c>
      <c r="F121" s="132" t="str">
        <f>VLOOKUP(E121,VIP!$A$2:$O15804,2,0)</f>
        <v>DRBR24A</v>
      </c>
      <c r="G121" s="132" t="str">
        <f>VLOOKUP(E121,'LISTADO ATM'!$A$2:$B$900,2,0)</f>
        <v xml:space="preserve">ATM Oficina Atalaya del Mar </v>
      </c>
      <c r="H121" s="132" t="str">
        <f>VLOOKUP(E121,VIP!$A$2:$O20765,7,FALSE)</f>
        <v>Si</v>
      </c>
      <c r="I121" s="132" t="str">
        <f>VLOOKUP(E121,VIP!$A$2:$O12730,8,FALSE)</f>
        <v>Si</v>
      </c>
      <c r="J121" s="132" t="str">
        <f>VLOOKUP(E121,VIP!$A$2:$O12680,8,FALSE)</f>
        <v>Si</v>
      </c>
      <c r="K121" s="132" t="str">
        <f>VLOOKUP(E121,VIP!$A$2:$O16254,6,0)</f>
        <v>SI</v>
      </c>
      <c r="L121" s="138" t="s">
        <v>2213</v>
      </c>
      <c r="M121" s="94" t="s">
        <v>2438</v>
      </c>
      <c r="N121" s="94" t="s">
        <v>2444</v>
      </c>
      <c r="O121" s="132" t="s">
        <v>2446</v>
      </c>
      <c r="P121" s="138"/>
      <c r="Q121" s="94" t="s">
        <v>2213</v>
      </c>
      <c r="R121" s="100"/>
      <c r="S121" s="100"/>
      <c r="T121" s="100"/>
      <c r="U121" s="144"/>
      <c r="V121" s="69"/>
    </row>
    <row r="122" spans="1:22" ht="18" x14ac:dyDescent="0.25">
      <c r="A122" s="132" t="str">
        <f>VLOOKUP(E122,'LISTADO ATM'!$A$2:$C$901,3,0)</f>
        <v>DISTRITO NACIONAL</v>
      </c>
      <c r="B122" s="124">
        <v>3336013500</v>
      </c>
      <c r="C122" s="95">
        <v>44442.54614583333</v>
      </c>
      <c r="D122" s="95" t="s">
        <v>2174</v>
      </c>
      <c r="E122" s="124">
        <v>818</v>
      </c>
      <c r="F122" s="132" t="str">
        <f>VLOOKUP(E122,VIP!$A$2:$O15788,2,0)</f>
        <v>DRBR818</v>
      </c>
      <c r="G122" s="132" t="str">
        <f>VLOOKUP(E122,'LISTADO ATM'!$A$2:$B$900,2,0)</f>
        <v xml:space="preserve">ATM Juridicción Inmobiliaria </v>
      </c>
      <c r="H122" s="132" t="str">
        <f>VLOOKUP(E122,VIP!$A$2:$O20749,7,FALSE)</f>
        <v>No</v>
      </c>
      <c r="I122" s="132" t="str">
        <f>VLOOKUP(E122,VIP!$A$2:$O12714,8,FALSE)</f>
        <v>No</v>
      </c>
      <c r="J122" s="132" t="str">
        <f>VLOOKUP(E122,VIP!$A$2:$O12664,8,FALSE)</f>
        <v>No</v>
      </c>
      <c r="K122" s="132" t="str">
        <f>VLOOKUP(E122,VIP!$A$2:$O16238,6,0)</f>
        <v>NO</v>
      </c>
      <c r="L122" s="138" t="s">
        <v>2213</v>
      </c>
      <c r="M122" s="94" t="s">
        <v>2438</v>
      </c>
      <c r="N122" s="94" t="s">
        <v>2619</v>
      </c>
      <c r="O122" s="132" t="s">
        <v>2446</v>
      </c>
      <c r="P122" s="138"/>
      <c r="Q122" s="94" t="s">
        <v>2213</v>
      </c>
      <c r="R122" s="100"/>
      <c r="S122" s="100"/>
      <c r="T122" s="100"/>
      <c r="U122" s="144"/>
      <c r="V122" s="69"/>
    </row>
    <row r="123" spans="1:22" ht="18" x14ac:dyDescent="0.25">
      <c r="A123" s="132" t="str">
        <f>VLOOKUP(E123,'LISTADO ATM'!$A$2:$C$901,3,0)</f>
        <v>DISTRITO NACIONAL</v>
      </c>
      <c r="B123" s="124" t="s">
        <v>2704</v>
      </c>
      <c r="C123" s="95">
        <v>44445.482256944444</v>
      </c>
      <c r="D123" s="95" t="s">
        <v>2174</v>
      </c>
      <c r="E123" s="124">
        <v>839</v>
      </c>
      <c r="F123" s="132" t="str">
        <f>VLOOKUP(E123,VIP!$A$2:$O15817,2,0)</f>
        <v>DRBR839</v>
      </c>
      <c r="G123" s="132" t="str">
        <f>VLOOKUP(E123,'LISTADO ATM'!$A$2:$B$900,2,0)</f>
        <v xml:space="preserve">ATM INAPA </v>
      </c>
      <c r="H123" s="132" t="str">
        <f>VLOOKUP(E123,VIP!$A$2:$O20778,7,FALSE)</f>
        <v>Si</v>
      </c>
      <c r="I123" s="132" t="str">
        <f>VLOOKUP(E123,VIP!$A$2:$O12743,8,FALSE)</f>
        <v>Si</v>
      </c>
      <c r="J123" s="132" t="str">
        <f>VLOOKUP(E123,VIP!$A$2:$O12693,8,FALSE)</f>
        <v>Si</v>
      </c>
      <c r="K123" s="132" t="str">
        <f>VLOOKUP(E123,VIP!$A$2:$O16267,6,0)</f>
        <v>NO</v>
      </c>
      <c r="L123" s="138" t="s">
        <v>2213</v>
      </c>
      <c r="M123" s="94" t="s">
        <v>2438</v>
      </c>
      <c r="N123" s="94" t="s">
        <v>2444</v>
      </c>
      <c r="O123" s="132" t="s">
        <v>2446</v>
      </c>
      <c r="P123" s="138"/>
      <c r="Q123" s="94" t="s">
        <v>2213</v>
      </c>
      <c r="R123" s="100"/>
      <c r="S123" s="100"/>
      <c r="T123" s="100"/>
      <c r="U123" s="144"/>
      <c r="V123" s="69"/>
    </row>
    <row r="124" spans="1:22" ht="18" x14ac:dyDescent="0.25">
      <c r="A124" s="132" t="str">
        <f>VLOOKUP(E124,'LISTADO ATM'!$A$2:$C$901,3,0)</f>
        <v>DISTRITO NACIONAL</v>
      </c>
      <c r="B124" s="124" t="s">
        <v>2690</v>
      </c>
      <c r="C124" s="95">
        <v>44445.547488425924</v>
      </c>
      <c r="D124" s="95" t="s">
        <v>2174</v>
      </c>
      <c r="E124" s="124">
        <v>866</v>
      </c>
      <c r="F124" s="132" t="str">
        <f>VLOOKUP(E124,VIP!$A$2:$O15804,2,0)</f>
        <v>DRBR866</v>
      </c>
      <c r="G124" s="132" t="str">
        <f>VLOOKUP(E124,'LISTADO ATM'!$A$2:$B$900,2,0)</f>
        <v xml:space="preserve">ATM CARDNET </v>
      </c>
      <c r="H124" s="132" t="str">
        <f>VLOOKUP(E124,VIP!$A$2:$O20765,7,FALSE)</f>
        <v>Si</v>
      </c>
      <c r="I124" s="132" t="str">
        <f>VLOOKUP(E124,VIP!$A$2:$O12730,8,FALSE)</f>
        <v>No</v>
      </c>
      <c r="J124" s="132" t="str">
        <f>VLOOKUP(E124,VIP!$A$2:$O12680,8,FALSE)</f>
        <v>No</v>
      </c>
      <c r="K124" s="132" t="str">
        <f>VLOOKUP(E124,VIP!$A$2:$O16254,6,0)</f>
        <v>NO</v>
      </c>
      <c r="L124" s="138" t="s">
        <v>2213</v>
      </c>
      <c r="M124" s="94" t="s">
        <v>2438</v>
      </c>
      <c r="N124" s="94" t="s">
        <v>2444</v>
      </c>
      <c r="O124" s="132" t="s">
        <v>2446</v>
      </c>
      <c r="P124" s="138"/>
      <c r="Q124" s="94" t="s">
        <v>2213</v>
      </c>
      <c r="R124" s="100"/>
      <c r="S124" s="100"/>
      <c r="T124" s="100"/>
      <c r="U124" s="144"/>
      <c r="V124" s="69"/>
    </row>
    <row r="125" spans="1:22" ht="18" x14ac:dyDescent="0.25">
      <c r="A125" s="132" t="str">
        <f>VLOOKUP(E125,'LISTADO ATM'!$A$2:$C$901,3,0)</f>
        <v>DISTRITO NACIONAL</v>
      </c>
      <c r="B125" s="124">
        <v>3336014397</v>
      </c>
      <c r="C125" s="95">
        <v>44443.539953703701</v>
      </c>
      <c r="D125" s="95" t="s">
        <v>2174</v>
      </c>
      <c r="E125" s="124">
        <v>917</v>
      </c>
      <c r="F125" s="132" t="str">
        <f>VLOOKUP(E125,VIP!$A$2:$O15800,2,0)</f>
        <v>DRBR01B</v>
      </c>
      <c r="G125" s="132" t="str">
        <f>VLOOKUP(E125,'LISTADO ATM'!$A$2:$B$900,2,0)</f>
        <v xml:space="preserve">ATM Oficina Los Mina </v>
      </c>
      <c r="H125" s="132" t="str">
        <f>VLOOKUP(E125,VIP!$A$2:$O20761,7,FALSE)</f>
        <v>Si</v>
      </c>
      <c r="I125" s="132" t="str">
        <f>VLOOKUP(E125,VIP!$A$2:$O12726,8,FALSE)</f>
        <v>Si</v>
      </c>
      <c r="J125" s="132" t="str">
        <f>VLOOKUP(E125,VIP!$A$2:$O12676,8,FALSE)</f>
        <v>Si</v>
      </c>
      <c r="K125" s="132" t="str">
        <f>VLOOKUP(E125,VIP!$A$2:$O16250,6,0)</f>
        <v>NO</v>
      </c>
      <c r="L125" s="138" t="s">
        <v>2213</v>
      </c>
      <c r="M125" s="94" t="s">
        <v>2438</v>
      </c>
      <c r="N125" s="94" t="s">
        <v>2444</v>
      </c>
      <c r="O125" s="132" t="s">
        <v>2446</v>
      </c>
      <c r="P125" s="138"/>
      <c r="Q125" s="94" t="s">
        <v>2213</v>
      </c>
      <c r="R125" s="100"/>
      <c r="S125" s="100"/>
      <c r="T125" s="100"/>
      <c r="U125" s="144"/>
      <c r="V125" s="69"/>
    </row>
    <row r="126" spans="1:22" ht="18" x14ac:dyDescent="0.25">
      <c r="A126" s="132" t="str">
        <f>VLOOKUP(E126,'LISTADO ATM'!$A$2:$C$901,3,0)</f>
        <v>SUR</v>
      </c>
      <c r="B126" s="124" t="s">
        <v>2705</v>
      </c>
      <c r="C126" s="95">
        <v>44445.481273148151</v>
      </c>
      <c r="D126" s="95" t="s">
        <v>2174</v>
      </c>
      <c r="E126" s="124">
        <v>968</v>
      </c>
      <c r="F126" s="132" t="str">
        <f>VLOOKUP(E126,VIP!$A$2:$O15818,2,0)</f>
        <v>DRBR24I</v>
      </c>
      <c r="G126" s="132" t="str">
        <f>VLOOKUP(E126,'LISTADO ATM'!$A$2:$B$900,2,0)</f>
        <v xml:space="preserve">ATM UNP Mercado Baní </v>
      </c>
      <c r="H126" s="132" t="str">
        <f>VLOOKUP(E126,VIP!$A$2:$O20779,7,FALSE)</f>
        <v>Si</v>
      </c>
      <c r="I126" s="132" t="str">
        <f>VLOOKUP(E126,VIP!$A$2:$O12744,8,FALSE)</f>
        <v>Si</v>
      </c>
      <c r="J126" s="132" t="str">
        <f>VLOOKUP(E126,VIP!$A$2:$O12694,8,FALSE)</f>
        <v>Si</v>
      </c>
      <c r="K126" s="132" t="str">
        <f>VLOOKUP(E126,VIP!$A$2:$O16268,6,0)</f>
        <v>SI</v>
      </c>
      <c r="L126" s="138" t="s">
        <v>2213</v>
      </c>
      <c r="M126" s="94" t="s">
        <v>2438</v>
      </c>
      <c r="N126" s="94" t="s">
        <v>2444</v>
      </c>
      <c r="O126" s="132" t="s">
        <v>2446</v>
      </c>
      <c r="P126" s="138"/>
      <c r="Q126" s="94" t="s">
        <v>2213</v>
      </c>
      <c r="R126" s="100"/>
      <c r="S126" s="100"/>
      <c r="T126" s="100"/>
      <c r="U126" s="144"/>
      <c r="V126" s="69"/>
    </row>
    <row r="127" spans="1:22" ht="18" x14ac:dyDescent="0.25">
      <c r="A127" s="132" t="str">
        <f>VLOOKUP(E127,'LISTADO ATM'!$A$2:$C$901,3,0)</f>
        <v>ESTE</v>
      </c>
      <c r="B127" s="124">
        <v>3336014623</v>
      </c>
      <c r="C127" s="95">
        <v>44444.775717592594</v>
      </c>
      <c r="D127" s="95" t="s">
        <v>2174</v>
      </c>
      <c r="E127" s="124">
        <v>368</v>
      </c>
      <c r="F127" s="132" t="str">
        <f>VLOOKUP(E127,VIP!$A$2:$O15795,2,0)</f>
        <v xml:space="preserve">DRBR368 </v>
      </c>
      <c r="G127" s="132" t="str">
        <f>VLOOKUP(E127,'LISTADO ATM'!$A$2:$B$900,2,0)</f>
        <v>ATM Ayuntamiento Peralvillo</v>
      </c>
      <c r="H127" s="132" t="str">
        <f>VLOOKUP(E127,VIP!$A$2:$O20756,7,FALSE)</f>
        <v>N/A</v>
      </c>
      <c r="I127" s="132" t="str">
        <f>VLOOKUP(E127,VIP!$A$2:$O12721,8,FALSE)</f>
        <v>N/A</v>
      </c>
      <c r="J127" s="132" t="str">
        <f>VLOOKUP(E127,VIP!$A$2:$O12671,8,FALSE)</f>
        <v>N/A</v>
      </c>
      <c r="K127" s="132" t="str">
        <f>VLOOKUP(E127,VIP!$A$2:$O16245,6,0)</f>
        <v>N/A</v>
      </c>
      <c r="L127" s="138" t="s">
        <v>2239</v>
      </c>
      <c r="M127" s="94" t="s">
        <v>2438</v>
      </c>
      <c r="N127" s="94" t="s">
        <v>2444</v>
      </c>
      <c r="O127" s="132" t="s">
        <v>2446</v>
      </c>
      <c r="P127" s="138"/>
      <c r="Q127" s="94" t="s">
        <v>2239</v>
      </c>
      <c r="R127" s="100"/>
      <c r="S127" s="100"/>
      <c r="T127" s="100"/>
      <c r="U127" s="144"/>
      <c r="V127" s="69"/>
    </row>
    <row r="128" spans="1:22" ht="18" x14ac:dyDescent="0.25">
      <c r="A128" s="132" t="str">
        <f>VLOOKUP(E128,'LISTADO ATM'!$A$2:$C$901,3,0)</f>
        <v>DISTRITO NACIONAL</v>
      </c>
      <c r="B128" s="124">
        <v>3336014645</v>
      </c>
      <c r="C128" s="95">
        <v>44445.053483796299</v>
      </c>
      <c r="D128" s="95" t="s">
        <v>2174</v>
      </c>
      <c r="E128" s="124">
        <v>850</v>
      </c>
      <c r="F128" s="132" t="str">
        <f>VLOOKUP(E128,VIP!$A$2:$O15795,2,0)</f>
        <v>DRBR850</v>
      </c>
      <c r="G128" s="132" t="str">
        <f>VLOOKUP(E128,'LISTADO ATM'!$A$2:$B$900,2,0)</f>
        <v xml:space="preserve">ATM Hotel Be Live Hamaca </v>
      </c>
      <c r="H128" s="132" t="str">
        <f>VLOOKUP(E128,VIP!$A$2:$O20756,7,FALSE)</f>
        <v>Si</v>
      </c>
      <c r="I128" s="132" t="str">
        <f>VLOOKUP(E128,VIP!$A$2:$O12721,8,FALSE)</f>
        <v>Si</v>
      </c>
      <c r="J128" s="132" t="str">
        <f>VLOOKUP(E128,VIP!$A$2:$O12671,8,FALSE)</f>
        <v>Si</v>
      </c>
      <c r="K128" s="132" t="str">
        <f>VLOOKUP(E128,VIP!$A$2:$O16245,6,0)</f>
        <v>NO</v>
      </c>
      <c r="L128" s="138" t="s">
        <v>2239</v>
      </c>
      <c r="M128" s="94" t="s">
        <v>2438</v>
      </c>
      <c r="N128" s="94" t="s">
        <v>2444</v>
      </c>
      <c r="O128" s="132" t="s">
        <v>2446</v>
      </c>
      <c r="P128" s="138"/>
      <c r="Q128" s="94" t="s">
        <v>2239</v>
      </c>
      <c r="R128" s="100"/>
      <c r="S128" s="100"/>
      <c r="T128" s="100"/>
      <c r="U128" s="144"/>
      <c r="V128" s="69"/>
    </row>
    <row r="129" spans="1:22" ht="18" x14ac:dyDescent="0.25">
      <c r="A129" s="132" t="str">
        <f>VLOOKUP(E129,'LISTADO ATM'!$A$2:$C$901,3,0)</f>
        <v>DISTRITO NACIONAL</v>
      </c>
      <c r="B129" s="124">
        <v>3336014646</v>
      </c>
      <c r="C129" s="95">
        <v>44445.061111111114</v>
      </c>
      <c r="D129" s="95" t="s">
        <v>2174</v>
      </c>
      <c r="E129" s="124">
        <v>909</v>
      </c>
      <c r="F129" s="132" t="str">
        <f>VLOOKUP(E129,VIP!$A$2:$O15786,2,0)</f>
        <v>DRBR01A</v>
      </c>
      <c r="G129" s="132" t="str">
        <f>VLOOKUP(E129,'LISTADO ATM'!$A$2:$B$900,2,0)</f>
        <v xml:space="preserve">ATM UNP UASD </v>
      </c>
      <c r="H129" s="132" t="str">
        <f>VLOOKUP(E129,VIP!$A$2:$O20747,7,FALSE)</f>
        <v>Si</v>
      </c>
      <c r="I129" s="132" t="str">
        <f>VLOOKUP(E129,VIP!$A$2:$O12712,8,FALSE)</f>
        <v>Si</v>
      </c>
      <c r="J129" s="132" t="str">
        <f>VLOOKUP(E129,VIP!$A$2:$O12662,8,FALSE)</f>
        <v>Si</v>
      </c>
      <c r="K129" s="132" t="str">
        <f>VLOOKUP(E129,VIP!$A$2:$O16236,6,0)</f>
        <v>SI</v>
      </c>
      <c r="L129" s="138" t="s">
        <v>2239</v>
      </c>
      <c r="M129" s="94" t="s">
        <v>2438</v>
      </c>
      <c r="N129" s="94" t="s">
        <v>2444</v>
      </c>
      <c r="O129" s="132" t="s">
        <v>2446</v>
      </c>
      <c r="P129" s="138"/>
      <c r="Q129" s="94" t="s">
        <v>2239</v>
      </c>
      <c r="R129" s="100"/>
      <c r="S129" s="100"/>
      <c r="T129" s="100"/>
      <c r="U129" s="144"/>
      <c r="V129" s="69"/>
    </row>
    <row r="130" spans="1:22" ht="18" x14ac:dyDescent="0.25">
      <c r="A130" s="132" t="str">
        <f>VLOOKUP(E130,'LISTADO ATM'!$A$2:$C$901,3,0)</f>
        <v>SUR</v>
      </c>
      <c r="B130" s="124" t="s">
        <v>2661</v>
      </c>
      <c r="C130" s="95">
        <v>44445.370578703703</v>
      </c>
      <c r="D130" s="95" t="s">
        <v>2174</v>
      </c>
      <c r="E130" s="124">
        <v>512</v>
      </c>
      <c r="F130" s="132" t="str">
        <f>VLOOKUP(E130,VIP!$A$2:$O15807,2,0)</f>
        <v>DRBR512</v>
      </c>
      <c r="G130" s="132" t="str">
        <f>VLOOKUP(E130,'LISTADO ATM'!$A$2:$B$900,2,0)</f>
        <v>ATM Plaza Jesús Ferreira</v>
      </c>
      <c r="H130" s="132" t="str">
        <f>VLOOKUP(E130,VIP!$A$2:$O20768,7,FALSE)</f>
        <v>N/A</v>
      </c>
      <c r="I130" s="132" t="str">
        <f>VLOOKUP(E130,VIP!$A$2:$O12733,8,FALSE)</f>
        <v>N/A</v>
      </c>
      <c r="J130" s="132" t="str">
        <f>VLOOKUP(E130,VIP!$A$2:$O12683,8,FALSE)</f>
        <v>N/A</v>
      </c>
      <c r="K130" s="132" t="str">
        <f>VLOOKUP(E130,VIP!$A$2:$O16257,6,0)</f>
        <v>N/A</v>
      </c>
      <c r="L130" s="138" t="s">
        <v>2662</v>
      </c>
      <c r="M130" s="94" t="s">
        <v>2438</v>
      </c>
      <c r="N130" s="94" t="s">
        <v>2444</v>
      </c>
      <c r="O130" s="132" t="s">
        <v>2663</v>
      </c>
      <c r="P130" s="138"/>
      <c r="Q130" s="94" t="s">
        <v>2662</v>
      </c>
      <c r="R130" s="100"/>
      <c r="S130" s="100"/>
      <c r="T130" s="100"/>
      <c r="U130" s="144"/>
      <c r="V130" s="69"/>
    </row>
    <row r="131" spans="1:22" ht="18" x14ac:dyDescent="0.25">
      <c r="A131" s="132" t="str">
        <f>VLOOKUP(E131,'LISTADO ATM'!$A$2:$C$901,3,0)</f>
        <v>NORTE</v>
      </c>
      <c r="B131" s="124">
        <v>3336012583</v>
      </c>
      <c r="C131" s="95">
        <v>44441.741331018522</v>
      </c>
      <c r="D131" s="95" t="s">
        <v>2460</v>
      </c>
      <c r="E131" s="124">
        <v>8</v>
      </c>
      <c r="F131" s="132" t="str">
        <f>VLOOKUP(E131,VIP!$A$2:$O15774,2,0)</f>
        <v>DRBR008</v>
      </c>
      <c r="G131" s="132" t="str">
        <f>VLOOKUP(E131,'LISTADO ATM'!$A$2:$B$900,2,0)</f>
        <v>ATM Autoservicio Yaque</v>
      </c>
      <c r="H131" s="132" t="str">
        <f>VLOOKUP(E131,VIP!$A$2:$O20735,7,FALSE)</f>
        <v>Si</v>
      </c>
      <c r="I131" s="132" t="str">
        <f>VLOOKUP(E131,VIP!$A$2:$O12700,8,FALSE)</f>
        <v>Si</v>
      </c>
      <c r="J131" s="132" t="str">
        <f>VLOOKUP(E131,VIP!$A$2:$O12650,8,FALSE)</f>
        <v>Si</v>
      </c>
      <c r="K131" s="132" t="str">
        <f>VLOOKUP(E131,VIP!$A$2:$O16224,6,0)</f>
        <v>NO</v>
      </c>
      <c r="L131" s="138" t="s">
        <v>2618</v>
      </c>
      <c r="M131" s="94" t="s">
        <v>2438</v>
      </c>
      <c r="N131" s="94" t="s">
        <v>2444</v>
      </c>
      <c r="O131" s="132" t="s">
        <v>2621</v>
      </c>
      <c r="P131" s="138"/>
      <c r="Q131" s="94" t="s">
        <v>2618</v>
      </c>
      <c r="R131" s="100"/>
      <c r="S131" s="100"/>
      <c r="T131" s="100"/>
      <c r="U131" s="144"/>
      <c r="V131" s="69"/>
    </row>
    <row r="132" spans="1:22" ht="18" x14ac:dyDescent="0.25">
      <c r="A132" s="132" t="str">
        <f>VLOOKUP(E132,'LISTADO ATM'!$A$2:$C$901,3,0)</f>
        <v>DISTRITO NACIONAL</v>
      </c>
      <c r="B132" s="124">
        <v>3336009158</v>
      </c>
      <c r="C132" s="95">
        <v>44440.051053240742</v>
      </c>
      <c r="D132" s="95" t="s">
        <v>2441</v>
      </c>
      <c r="E132" s="124">
        <v>113</v>
      </c>
      <c r="F132" s="132" t="str">
        <f>VLOOKUP(E132,VIP!$A$2:$O15593,2,0)</f>
        <v>DRBR113</v>
      </c>
      <c r="G132" s="132" t="str">
        <f>VLOOKUP(E132,'LISTADO ATM'!$A$2:$B$900,2,0)</f>
        <v xml:space="preserve">ATM Autoservicio Atalaya del Mar </v>
      </c>
      <c r="H132" s="132" t="str">
        <f>VLOOKUP(E132,VIP!$A$2:$O20554,7,FALSE)</f>
        <v>Si</v>
      </c>
      <c r="I132" s="132" t="str">
        <f>VLOOKUP(E132,VIP!$A$2:$O12519,8,FALSE)</f>
        <v>No</v>
      </c>
      <c r="J132" s="132" t="str">
        <f>VLOOKUP(E132,VIP!$A$2:$O12469,8,FALSE)</f>
        <v>No</v>
      </c>
      <c r="K132" s="132" t="str">
        <f>VLOOKUP(E132,VIP!$A$2:$O16043,6,0)</f>
        <v>NO</v>
      </c>
      <c r="L132" s="138" t="s">
        <v>2618</v>
      </c>
      <c r="M132" s="94" t="s">
        <v>2438</v>
      </c>
      <c r="N132" s="94" t="s">
        <v>2444</v>
      </c>
      <c r="O132" s="132" t="s">
        <v>2445</v>
      </c>
      <c r="P132" s="138"/>
      <c r="Q132" s="127" t="s">
        <v>2618</v>
      </c>
      <c r="R132" s="100"/>
      <c r="S132" s="100"/>
      <c r="T132" s="100"/>
      <c r="U132" s="144"/>
      <c r="V132" s="69"/>
    </row>
    <row r="133" spans="1:22" ht="18" x14ac:dyDescent="0.25">
      <c r="A133" s="132" t="str">
        <f>VLOOKUP(E133,'LISTADO ATM'!$A$2:$C$901,3,0)</f>
        <v>ESTE</v>
      </c>
      <c r="B133" s="124">
        <v>3336013985</v>
      </c>
      <c r="C133" s="95">
        <v>44442.72115740741</v>
      </c>
      <c r="D133" s="95" t="s">
        <v>2460</v>
      </c>
      <c r="E133" s="124">
        <v>158</v>
      </c>
      <c r="F133" s="132" t="str">
        <f>VLOOKUP(E133,VIP!$A$2:$O15789,2,0)</f>
        <v>DRBR158</v>
      </c>
      <c r="G133" s="132" t="str">
        <f>VLOOKUP(E133,'LISTADO ATM'!$A$2:$B$900,2,0)</f>
        <v xml:space="preserve">ATM Oficina Romana Norte </v>
      </c>
      <c r="H133" s="132" t="str">
        <f>VLOOKUP(E133,VIP!$A$2:$O20750,7,FALSE)</f>
        <v>Si</v>
      </c>
      <c r="I133" s="132" t="str">
        <f>VLOOKUP(E133,VIP!$A$2:$O12715,8,FALSE)</f>
        <v>Si</v>
      </c>
      <c r="J133" s="132" t="str">
        <f>VLOOKUP(E133,VIP!$A$2:$O12665,8,FALSE)</f>
        <v>Si</v>
      </c>
      <c r="K133" s="132" t="str">
        <f>VLOOKUP(E133,VIP!$A$2:$O16239,6,0)</f>
        <v>SI</v>
      </c>
      <c r="L133" s="138" t="s">
        <v>2618</v>
      </c>
      <c r="M133" s="94" t="s">
        <v>2438</v>
      </c>
      <c r="N133" s="94" t="s">
        <v>2444</v>
      </c>
      <c r="O133" s="132" t="s">
        <v>2461</v>
      </c>
      <c r="P133" s="138"/>
      <c r="Q133" s="94" t="s">
        <v>2618</v>
      </c>
      <c r="R133" s="100"/>
      <c r="S133" s="100"/>
      <c r="T133" s="100"/>
      <c r="U133" s="144"/>
      <c r="V133" s="69"/>
    </row>
    <row r="134" spans="1:22" ht="18" x14ac:dyDescent="0.25">
      <c r="A134" s="132" t="str">
        <f>VLOOKUP(E134,'LISTADO ATM'!$A$2:$C$901,3,0)</f>
        <v>NORTE</v>
      </c>
      <c r="B134" s="124">
        <v>3336014509</v>
      </c>
      <c r="C134" s="95">
        <v>44443.907881944448</v>
      </c>
      <c r="D134" s="95" t="s">
        <v>2460</v>
      </c>
      <c r="E134" s="124">
        <v>307</v>
      </c>
      <c r="F134" s="132" t="str">
        <f>VLOOKUP(E134,VIP!$A$2:$O15789,2,0)</f>
        <v>DRBR307</v>
      </c>
      <c r="G134" s="132" t="str">
        <f>VLOOKUP(E134,'LISTADO ATM'!$A$2:$B$900,2,0)</f>
        <v>ATM Oficina Nagua II</v>
      </c>
      <c r="H134" s="132" t="str">
        <f>VLOOKUP(E134,VIP!$A$2:$O20750,7,FALSE)</f>
        <v>Si</v>
      </c>
      <c r="I134" s="132" t="str">
        <f>VLOOKUP(E134,VIP!$A$2:$O12715,8,FALSE)</f>
        <v>Si</v>
      </c>
      <c r="J134" s="132" t="str">
        <f>VLOOKUP(E134,VIP!$A$2:$O12665,8,FALSE)</f>
        <v>Si</v>
      </c>
      <c r="K134" s="132" t="str">
        <f>VLOOKUP(E134,VIP!$A$2:$O16239,6,0)</f>
        <v>SI</v>
      </c>
      <c r="L134" s="138" t="s">
        <v>2618</v>
      </c>
      <c r="M134" s="94" t="s">
        <v>2438</v>
      </c>
      <c r="N134" s="94" t="s">
        <v>2444</v>
      </c>
      <c r="O134" s="132" t="s">
        <v>2461</v>
      </c>
      <c r="P134" s="138"/>
      <c r="Q134" s="94" t="s">
        <v>2618</v>
      </c>
      <c r="R134" s="100"/>
      <c r="S134" s="100"/>
      <c r="T134" s="100"/>
      <c r="U134" s="144"/>
      <c r="V134" s="69"/>
    </row>
    <row r="135" spans="1:22" ht="18" x14ac:dyDescent="0.25">
      <c r="A135" s="132" t="str">
        <f>VLOOKUP(E135,'LISTADO ATM'!$A$2:$C$901,3,0)</f>
        <v>DISTRITO NACIONAL</v>
      </c>
      <c r="B135" s="124">
        <v>3336012412</v>
      </c>
      <c r="C135" s="95">
        <v>44441.682222222225</v>
      </c>
      <c r="D135" s="95" t="s">
        <v>2460</v>
      </c>
      <c r="E135" s="124">
        <v>514</v>
      </c>
      <c r="F135" s="132" t="str">
        <f>VLOOKUP(E135,VIP!$A$2:$O15790,2,0)</f>
        <v>DRBR514</v>
      </c>
      <c r="G135" s="132" t="str">
        <f>VLOOKUP(E135,'LISTADO ATM'!$A$2:$B$900,2,0)</f>
        <v>ATM Autoservicio Charles de Gaulle</v>
      </c>
      <c r="H135" s="132" t="str">
        <f>VLOOKUP(E135,VIP!$A$2:$O20751,7,FALSE)</f>
        <v>Si</v>
      </c>
      <c r="I135" s="132" t="str">
        <f>VLOOKUP(E135,VIP!$A$2:$O12716,8,FALSE)</f>
        <v>No</v>
      </c>
      <c r="J135" s="132" t="str">
        <f>VLOOKUP(E135,VIP!$A$2:$O12666,8,FALSE)</f>
        <v>No</v>
      </c>
      <c r="K135" s="132" t="str">
        <f>VLOOKUP(E135,VIP!$A$2:$O16240,6,0)</f>
        <v>NO</v>
      </c>
      <c r="L135" s="138" t="s">
        <v>2618</v>
      </c>
      <c r="M135" s="94" t="s">
        <v>2438</v>
      </c>
      <c r="N135" s="94" t="s">
        <v>2444</v>
      </c>
      <c r="O135" s="132" t="s">
        <v>2623</v>
      </c>
      <c r="P135" s="138"/>
      <c r="Q135" s="94" t="s">
        <v>2618</v>
      </c>
      <c r="R135" s="100"/>
      <c r="S135" s="100"/>
      <c r="T135" s="100"/>
      <c r="U135" s="144"/>
      <c r="V135" s="69"/>
    </row>
    <row r="136" spans="1:22" ht="18" x14ac:dyDescent="0.25">
      <c r="A136" s="132" t="str">
        <f>VLOOKUP(E136,'LISTADO ATM'!$A$2:$C$901,3,0)</f>
        <v>DISTRITO NACIONAL</v>
      </c>
      <c r="B136" s="124">
        <v>3336014505</v>
      </c>
      <c r="C136" s="95">
        <v>44443.856307870374</v>
      </c>
      <c r="D136" s="95" t="s">
        <v>2460</v>
      </c>
      <c r="E136" s="124">
        <v>813</v>
      </c>
      <c r="F136" s="132" t="str">
        <f>VLOOKUP(E136,VIP!$A$2:$O15792,2,0)</f>
        <v>DRBR815</v>
      </c>
      <c r="G136" s="132" t="str">
        <f>VLOOKUP(E136,'LISTADO ATM'!$A$2:$B$900,2,0)</f>
        <v>ATM Occidental Mall</v>
      </c>
      <c r="H136" s="132" t="str">
        <f>VLOOKUP(E136,VIP!$A$2:$O20753,7,FALSE)</f>
        <v>Si</v>
      </c>
      <c r="I136" s="132" t="str">
        <f>VLOOKUP(E136,VIP!$A$2:$O12718,8,FALSE)</f>
        <v>Si</v>
      </c>
      <c r="J136" s="132" t="str">
        <f>VLOOKUP(E136,VIP!$A$2:$O12668,8,FALSE)</f>
        <v>Si</v>
      </c>
      <c r="K136" s="132" t="str">
        <f>VLOOKUP(E136,VIP!$A$2:$O16242,6,0)</f>
        <v>NO</v>
      </c>
      <c r="L136" s="138" t="s">
        <v>2618</v>
      </c>
      <c r="M136" s="94" t="s">
        <v>2438</v>
      </c>
      <c r="N136" s="94" t="s">
        <v>2444</v>
      </c>
      <c r="O136" s="132" t="s">
        <v>2461</v>
      </c>
      <c r="P136" s="138"/>
      <c r="Q136" s="94" t="s">
        <v>2618</v>
      </c>
      <c r="R136" s="100"/>
      <c r="S136" s="100"/>
      <c r="T136" s="100"/>
      <c r="U136" s="144"/>
      <c r="V136" s="69"/>
    </row>
    <row r="137" spans="1:22" ht="18" x14ac:dyDescent="0.25">
      <c r="A137" s="132" t="str">
        <f>VLOOKUP(E137,'LISTADO ATM'!$A$2:$C$901,3,0)</f>
        <v>DISTRITO NACIONAL</v>
      </c>
      <c r="B137" s="124">
        <v>3336014599</v>
      </c>
      <c r="C137" s="95">
        <v>44444.64744212963</v>
      </c>
      <c r="D137" s="95" t="s">
        <v>2460</v>
      </c>
      <c r="E137" s="124">
        <v>979</v>
      </c>
      <c r="F137" s="132" t="str">
        <f>VLOOKUP(E137,VIP!$A$2:$O15818,2,0)</f>
        <v>DRBR979</v>
      </c>
      <c r="G137" s="132" t="str">
        <f>VLOOKUP(E137,'LISTADO ATM'!$A$2:$B$900,2,0)</f>
        <v xml:space="preserve">ATM Oficina Luperón I </v>
      </c>
      <c r="H137" s="132" t="str">
        <f>VLOOKUP(E137,VIP!$A$2:$O20779,7,FALSE)</f>
        <v>Si</v>
      </c>
      <c r="I137" s="132" t="str">
        <f>VLOOKUP(E137,VIP!$A$2:$O12744,8,FALSE)</f>
        <v>Si</v>
      </c>
      <c r="J137" s="132" t="str">
        <f>VLOOKUP(E137,VIP!$A$2:$O12694,8,FALSE)</f>
        <v>Si</v>
      </c>
      <c r="K137" s="132" t="str">
        <f>VLOOKUP(E137,VIP!$A$2:$O16268,6,0)</f>
        <v>NO</v>
      </c>
      <c r="L137" s="138" t="s">
        <v>2545</v>
      </c>
      <c r="M137" s="94" t="s">
        <v>2438</v>
      </c>
      <c r="N137" s="94" t="s">
        <v>2444</v>
      </c>
      <c r="O137" s="132" t="s">
        <v>2629</v>
      </c>
      <c r="P137" s="138"/>
      <c r="Q137" s="94" t="s">
        <v>2545</v>
      </c>
      <c r="R137" s="100"/>
      <c r="S137" s="100"/>
      <c r="T137" s="100"/>
      <c r="U137" s="144"/>
      <c r="V137" s="69"/>
    </row>
    <row r="138" spans="1:22" ht="18" x14ac:dyDescent="0.25">
      <c r="A138" s="132" t="str">
        <f>VLOOKUP(E138,'LISTADO ATM'!$A$2:$C$901,3,0)</f>
        <v>DISTRITO NACIONAL</v>
      </c>
      <c r="B138" s="124">
        <v>3336012296</v>
      </c>
      <c r="C138" s="95">
        <v>44441.647800925923</v>
      </c>
      <c r="D138" s="95" t="s">
        <v>2174</v>
      </c>
      <c r="E138" s="124">
        <v>983</v>
      </c>
      <c r="F138" s="132" t="str">
        <f>VLOOKUP(E138,VIP!$A$2:$O15797,2,0)</f>
        <v>DRBR983</v>
      </c>
      <c r="G138" s="132" t="str">
        <f>VLOOKUP(E138,'LISTADO ATM'!$A$2:$B$900,2,0)</f>
        <v xml:space="preserve">ATM Bravo República de Colombia </v>
      </c>
      <c r="H138" s="132" t="str">
        <f>VLOOKUP(E138,VIP!$A$2:$O20758,7,FALSE)</f>
        <v>Si</v>
      </c>
      <c r="I138" s="132" t="str">
        <f>VLOOKUP(E138,VIP!$A$2:$O12723,8,FALSE)</f>
        <v>No</v>
      </c>
      <c r="J138" s="132" t="str">
        <f>VLOOKUP(E138,VIP!$A$2:$O12673,8,FALSE)</f>
        <v>No</v>
      </c>
      <c r="K138" s="132" t="str">
        <f>VLOOKUP(E138,VIP!$A$2:$O16247,6,0)</f>
        <v>NO</v>
      </c>
      <c r="L138" s="138" t="s">
        <v>2545</v>
      </c>
      <c r="M138" s="94" t="s">
        <v>2438</v>
      </c>
      <c r="N138" s="94" t="s">
        <v>2444</v>
      </c>
      <c r="O138" s="132" t="s">
        <v>2446</v>
      </c>
      <c r="P138" s="138"/>
      <c r="Q138" s="94" t="s">
        <v>2545</v>
      </c>
      <c r="R138" s="100"/>
      <c r="S138" s="100"/>
      <c r="T138" s="100"/>
      <c r="U138" s="144"/>
      <c r="V138" s="69"/>
    </row>
    <row r="139" spans="1:22" ht="18" x14ac:dyDescent="0.25">
      <c r="A139" s="132" t="str">
        <f>VLOOKUP(E139,'LISTADO ATM'!$A$2:$C$901,3,0)</f>
        <v>DISTRITO NACIONAL</v>
      </c>
      <c r="B139" s="124">
        <v>3336014520</v>
      </c>
      <c r="C139" s="95">
        <v>44444.059282407405</v>
      </c>
      <c r="D139" s="95" t="s">
        <v>2441</v>
      </c>
      <c r="E139" s="124">
        <v>34</v>
      </c>
      <c r="F139" s="132" t="str">
        <f>VLOOKUP(E139,VIP!$A$2:$O15791,2,0)</f>
        <v>DRBR034</v>
      </c>
      <c r="G139" s="132" t="str">
        <f>VLOOKUP(E139,'LISTADO ATM'!$A$2:$B$900,2,0)</f>
        <v xml:space="preserve">ATM Plaza de la Salud </v>
      </c>
      <c r="H139" s="132" t="str">
        <f>VLOOKUP(E139,VIP!$A$2:$O20752,7,FALSE)</f>
        <v>Si</v>
      </c>
      <c r="I139" s="132" t="str">
        <f>VLOOKUP(E139,VIP!$A$2:$O12717,8,FALSE)</f>
        <v>Si</v>
      </c>
      <c r="J139" s="132" t="str">
        <f>VLOOKUP(E139,VIP!$A$2:$O12667,8,FALSE)</f>
        <v>Si</v>
      </c>
      <c r="K139" s="132" t="str">
        <f>VLOOKUP(E139,VIP!$A$2:$O16241,6,0)</f>
        <v>NO</v>
      </c>
      <c r="L139" s="138" t="s">
        <v>2434</v>
      </c>
      <c r="M139" s="94" t="s">
        <v>2438</v>
      </c>
      <c r="N139" s="94" t="s">
        <v>2444</v>
      </c>
      <c r="O139" s="132" t="s">
        <v>2445</v>
      </c>
      <c r="P139" s="138"/>
      <c r="Q139" s="94" t="s">
        <v>2434</v>
      </c>
      <c r="R139" s="100"/>
      <c r="S139" s="100"/>
      <c r="T139" s="100"/>
      <c r="U139" s="144"/>
      <c r="V139" s="69"/>
    </row>
    <row r="140" spans="1:22" ht="18" x14ac:dyDescent="0.25">
      <c r="A140" s="132" t="str">
        <f>VLOOKUP(E140,'LISTADO ATM'!$A$2:$C$901,3,0)</f>
        <v>DISTRITO NACIONAL</v>
      </c>
      <c r="B140" s="124">
        <v>3336014488</v>
      </c>
      <c r="C140" s="95">
        <v>44443.721724537034</v>
      </c>
      <c r="D140" s="95" t="s">
        <v>2460</v>
      </c>
      <c r="E140" s="124">
        <v>160</v>
      </c>
      <c r="F140" s="132" t="str">
        <f>VLOOKUP(E140,VIP!$A$2:$O15795,2,0)</f>
        <v>DRBR160</v>
      </c>
      <c r="G140" s="132" t="str">
        <f>VLOOKUP(E140,'LISTADO ATM'!$A$2:$B$900,2,0)</f>
        <v xml:space="preserve">ATM Oficina Herrera </v>
      </c>
      <c r="H140" s="132" t="str">
        <f>VLOOKUP(E140,VIP!$A$2:$O20756,7,FALSE)</f>
        <v>Si</v>
      </c>
      <c r="I140" s="132" t="str">
        <f>VLOOKUP(E140,VIP!$A$2:$O12721,8,FALSE)</f>
        <v>Si</v>
      </c>
      <c r="J140" s="132" t="str">
        <f>VLOOKUP(E140,VIP!$A$2:$O12671,8,FALSE)</f>
        <v>Si</v>
      </c>
      <c r="K140" s="132" t="str">
        <f>VLOOKUP(E140,VIP!$A$2:$O16245,6,0)</f>
        <v>NO</v>
      </c>
      <c r="L140" s="138" t="s">
        <v>2434</v>
      </c>
      <c r="M140" s="94" t="s">
        <v>2438</v>
      </c>
      <c r="N140" s="94" t="s">
        <v>2444</v>
      </c>
      <c r="O140" s="132" t="s">
        <v>2623</v>
      </c>
      <c r="P140" s="138"/>
      <c r="Q140" s="94" t="s">
        <v>2434</v>
      </c>
      <c r="R140" s="100"/>
      <c r="S140" s="100"/>
      <c r="T140" s="100"/>
      <c r="U140" s="144"/>
      <c r="V140" s="69"/>
    </row>
    <row r="141" spans="1:22" ht="18" x14ac:dyDescent="0.25">
      <c r="A141" s="132" t="str">
        <f>VLOOKUP(E141,'LISTADO ATM'!$A$2:$C$901,3,0)</f>
        <v>DISTRITO NACIONAL</v>
      </c>
      <c r="B141" s="124">
        <v>3336014521</v>
      </c>
      <c r="C141" s="95">
        <v>44444.067094907405</v>
      </c>
      <c r="D141" s="95" t="s">
        <v>2441</v>
      </c>
      <c r="E141" s="124">
        <v>180</v>
      </c>
      <c r="F141" s="132" t="str">
        <f>VLOOKUP(E141,VIP!$A$2:$O15790,2,0)</f>
        <v>DRBR180</v>
      </c>
      <c r="G141" s="132" t="str">
        <f>VLOOKUP(E141,'LISTADO ATM'!$A$2:$B$900,2,0)</f>
        <v xml:space="preserve">ATM Megacentro II </v>
      </c>
      <c r="H141" s="132" t="str">
        <f>VLOOKUP(E141,VIP!$A$2:$O20751,7,FALSE)</f>
        <v>Si</v>
      </c>
      <c r="I141" s="132" t="str">
        <f>VLOOKUP(E141,VIP!$A$2:$O12716,8,FALSE)</f>
        <v>Si</v>
      </c>
      <c r="J141" s="132" t="str">
        <f>VLOOKUP(E141,VIP!$A$2:$O12666,8,FALSE)</f>
        <v>Si</v>
      </c>
      <c r="K141" s="132" t="str">
        <f>VLOOKUP(E141,VIP!$A$2:$O16240,6,0)</f>
        <v>SI</v>
      </c>
      <c r="L141" s="138" t="s">
        <v>2434</v>
      </c>
      <c r="M141" s="94" t="s">
        <v>2438</v>
      </c>
      <c r="N141" s="94" t="s">
        <v>2444</v>
      </c>
      <c r="O141" s="132" t="s">
        <v>2445</v>
      </c>
      <c r="P141" s="138"/>
      <c r="Q141" s="94" t="s">
        <v>2434</v>
      </c>
      <c r="R141" s="100"/>
      <c r="S141" s="100"/>
      <c r="T141" s="100"/>
      <c r="U141" s="144"/>
      <c r="V141" s="69"/>
    </row>
    <row r="142" spans="1:22" ht="18" x14ac:dyDescent="0.25">
      <c r="A142" s="132" t="str">
        <f>VLOOKUP(E142,'LISTADO ATM'!$A$2:$C$901,3,0)</f>
        <v>DISTRITO NACIONAL</v>
      </c>
      <c r="B142" s="124">
        <v>3336014601</v>
      </c>
      <c r="C142" s="95">
        <v>44444.671655092592</v>
      </c>
      <c r="D142" s="95" t="s">
        <v>2441</v>
      </c>
      <c r="E142" s="124">
        <v>415</v>
      </c>
      <c r="F142" s="132" t="str">
        <f>VLOOKUP(E142,VIP!$A$2:$O15816,2,0)</f>
        <v>DRBR415</v>
      </c>
      <c r="G142" s="132" t="str">
        <f>VLOOKUP(E142,'LISTADO ATM'!$A$2:$B$900,2,0)</f>
        <v xml:space="preserve">ATM Autobanco San Martín I </v>
      </c>
      <c r="H142" s="132" t="str">
        <f>VLOOKUP(E142,VIP!$A$2:$O20777,7,FALSE)</f>
        <v>Si</v>
      </c>
      <c r="I142" s="132" t="str">
        <f>VLOOKUP(E142,VIP!$A$2:$O12742,8,FALSE)</f>
        <v>Si</v>
      </c>
      <c r="J142" s="132" t="str">
        <f>VLOOKUP(E142,VIP!$A$2:$O12692,8,FALSE)</f>
        <v>Si</v>
      </c>
      <c r="K142" s="132" t="str">
        <f>VLOOKUP(E142,VIP!$A$2:$O16266,6,0)</f>
        <v>NO</v>
      </c>
      <c r="L142" s="138" t="s">
        <v>2434</v>
      </c>
      <c r="M142" s="94" t="s">
        <v>2438</v>
      </c>
      <c r="N142" s="94" t="s">
        <v>2444</v>
      </c>
      <c r="O142" s="132" t="s">
        <v>2445</v>
      </c>
      <c r="P142" s="138"/>
      <c r="Q142" s="94" t="s">
        <v>2434</v>
      </c>
      <c r="R142" s="100"/>
      <c r="S142" s="100"/>
      <c r="T142" s="100"/>
      <c r="U142" s="144"/>
      <c r="V142" s="69"/>
    </row>
    <row r="143" spans="1:22" ht="18" x14ac:dyDescent="0.25">
      <c r="A143" s="132" t="str">
        <f>VLOOKUP(E143,'LISTADO ATM'!$A$2:$C$901,3,0)</f>
        <v>DISTRITO NACIONAL</v>
      </c>
      <c r="B143" s="124">
        <v>3336014341</v>
      </c>
      <c r="C143" s="95">
        <v>44443.502337962964</v>
      </c>
      <c r="D143" s="95" t="s">
        <v>2460</v>
      </c>
      <c r="E143" s="124">
        <v>515</v>
      </c>
      <c r="F143" s="132" t="str">
        <f>VLOOKUP(E143,VIP!$A$2:$O15813,2,0)</f>
        <v>DRBR515</v>
      </c>
      <c r="G143" s="132" t="str">
        <f>VLOOKUP(E143,'LISTADO ATM'!$A$2:$B$900,2,0)</f>
        <v xml:space="preserve">ATM Oficina Agora Mall I </v>
      </c>
      <c r="H143" s="132" t="str">
        <f>VLOOKUP(E143,VIP!$A$2:$O20774,7,FALSE)</f>
        <v>Si</v>
      </c>
      <c r="I143" s="132" t="str">
        <f>VLOOKUP(E143,VIP!$A$2:$O12739,8,FALSE)</f>
        <v>Si</v>
      </c>
      <c r="J143" s="132" t="str">
        <f>VLOOKUP(E143,VIP!$A$2:$O12689,8,FALSE)</f>
        <v>Si</v>
      </c>
      <c r="K143" s="132" t="str">
        <f>VLOOKUP(E143,VIP!$A$2:$O16263,6,0)</f>
        <v>SI</v>
      </c>
      <c r="L143" s="138" t="s">
        <v>2434</v>
      </c>
      <c r="M143" s="94" t="s">
        <v>2438</v>
      </c>
      <c r="N143" s="94" t="s">
        <v>2444</v>
      </c>
      <c r="O143" s="132" t="s">
        <v>2461</v>
      </c>
      <c r="P143" s="138"/>
      <c r="Q143" s="94" t="s">
        <v>2434</v>
      </c>
      <c r="R143" s="100"/>
      <c r="S143" s="100"/>
      <c r="T143" s="100"/>
      <c r="U143" s="144"/>
      <c r="V143" s="69"/>
    </row>
    <row r="144" spans="1:22" ht="18" x14ac:dyDescent="0.25">
      <c r="A144" s="132" t="str">
        <f>VLOOKUP(E144,'LISTADO ATM'!$A$2:$C$901,3,0)</f>
        <v>DISTRITO NACIONAL</v>
      </c>
      <c r="B144" s="124">
        <v>3336014486</v>
      </c>
      <c r="C144" s="95">
        <v>44443.713310185187</v>
      </c>
      <c r="D144" s="95" t="s">
        <v>2460</v>
      </c>
      <c r="E144" s="124">
        <v>567</v>
      </c>
      <c r="F144" s="132" t="str">
        <f>VLOOKUP(E144,VIP!$A$2:$O15797,2,0)</f>
        <v>DRBR015</v>
      </c>
      <c r="G144" s="132" t="str">
        <f>VLOOKUP(E144,'LISTADO ATM'!$A$2:$B$900,2,0)</f>
        <v xml:space="preserve">ATM Oficina Máximo Gómez </v>
      </c>
      <c r="H144" s="132" t="str">
        <f>VLOOKUP(E144,VIP!$A$2:$O20758,7,FALSE)</f>
        <v>Si</v>
      </c>
      <c r="I144" s="132" t="str">
        <f>VLOOKUP(E144,VIP!$A$2:$O12723,8,FALSE)</f>
        <v>Si</v>
      </c>
      <c r="J144" s="132" t="str">
        <f>VLOOKUP(E144,VIP!$A$2:$O12673,8,FALSE)</f>
        <v>Si</v>
      </c>
      <c r="K144" s="132" t="str">
        <f>VLOOKUP(E144,VIP!$A$2:$O16247,6,0)</f>
        <v>NO</v>
      </c>
      <c r="L144" s="138" t="s">
        <v>2434</v>
      </c>
      <c r="M144" s="94" t="s">
        <v>2438</v>
      </c>
      <c r="N144" s="94" t="s">
        <v>2444</v>
      </c>
      <c r="O144" s="132" t="s">
        <v>2623</v>
      </c>
      <c r="P144" s="138"/>
      <c r="Q144" s="94" t="s">
        <v>2434</v>
      </c>
      <c r="R144" s="100"/>
      <c r="S144" s="100"/>
      <c r="T144" s="100"/>
      <c r="U144" s="144"/>
      <c r="V144" s="69"/>
    </row>
    <row r="145" spans="1:22" ht="18" x14ac:dyDescent="0.25">
      <c r="A145" s="132" t="str">
        <f>VLOOKUP(E145,'LISTADO ATM'!$A$2:$C$901,3,0)</f>
        <v>DISTRITO NACIONAL</v>
      </c>
      <c r="B145" s="124" t="s">
        <v>2636</v>
      </c>
      <c r="C145" s="95">
        <v>44445.332638888889</v>
      </c>
      <c r="D145" s="95" t="s">
        <v>2174</v>
      </c>
      <c r="E145" s="124">
        <v>580</v>
      </c>
      <c r="F145" s="132" t="str">
        <f>VLOOKUP(E145,VIP!$A$2:$O15787,2,0)</f>
        <v>DRBR523</v>
      </c>
      <c r="G145" s="132" t="str">
        <f>VLOOKUP(E145,'LISTADO ATM'!$A$2:$B$900,2,0)</f>
        <v xml:space="preserve">ATM Edificio Propagas </v>
      </c>
      <c r="H145" s="132" t="str">
        <f>VLOOKUP(E145,VIP!$A$2:$O20748,7,FALSE)</f>
        <v>Si</v>
      </c>
      <c r="I145" s="132" t="str">
        <f>VLOOKUP(E145,VIP!$A$2:$O12713,8,FALSE)</f>
        <v>Si</v>
      </c>
      <c r="J145" s="132" t="str">
        <f>VLOOKUP(E145,VIP!$A$2:$O12663,8,FALSE)</f>
        <v>Si</v>
      </c>
      <c r="K145" s="132" t="str">
        <f>VLOOKUP(E145,VIP!$A$2:$O16237,6,0)</f>
        <v>NO</v>
      </c>
      <c r="L145" s="138" t="s">
        <v>2434</v>
      </c>
      <c r="M145" s="94" t="s">
        <v>2438</v>
      </c>
      <c r="N145" s="94" t="s">
        <v>2444</v>
      </c>
      <c r="O145" s="132" t="s">
        <v>2446</v>
      </c>
      <c r="P145" s="138"/>
      <c r="Q145" s="94" t="s">
        <v>2434</v>
      </c>
      <c r="R145" s="100"/>
      <c r="S145" s="100"/>
      <c r="T145" s="100"/>
      <c r="U145" s="144"/>
      <c r="V145" s="69"/>
    </row>
    <row r="146" spans="1:22" ht="18" x14ac:dyDescent="0.25">
      <c r="A146" s="132" t="str">
        <f>VLOOKUP(E146,'LISTADO ATM'!$A$2:$C$901,3,0)</f>
        <v>DISTRITO NACIONAL</v>
      </c>
      <c r="B146" s="124" t="s">
        <v>2709</v>
      </c>
      <c r="C146" s="95">
        <v>44445.470694444448</v>
      </c>
      <c r="D146" s="95" t="s">
        <v>2460</v>
      </c>
      <c r="E146" s="124">
        <v>735</v>
      </c>
      <c r="F146" s="132" t="str">
        <f>VLOOKUP(E146,VIP!$A$2:$O15822,2,0)</f>
        <v>DRBR179</v>
      </c>
      <c r="G146" s="132" t="str">
        <f>VLOOKUP(E146,'LISTADO ATM'!$A$2:$B$900,2,0)</f>
        <v xml:space="preserve">ATM Oficina Independencia II  </v>
      </c>
      <c r="H146" s="132" t="str">
        <f>VLOOKUP(E146,VIP!$A$2:$O20783,7,FALSE)</f>
        <v>Si</v>
      </c>
      <c r="I146" s="132" t="str">
        <f>VLOOKUP(E146,VIP!$A$2:$O12748,8,FALSE)</f>
        <v>Si</v>
      </c>
      <c r="J146" s="132" t="str">
        <f>VLOOKUP(E146,VIP!$A$2:$O12698,8,FALSE)</f>
        <v>Si</v>
      </c>
      <c r="K146" s="132" t="str">
        <f>VLOOKUP(E146,VIP!$A$2:$O16272,6,0)</f>
        <v>NO</v>
      </c>
      <c r="L146" s="138" t="s">
        <v>2434</v>
      </c>
      <c r="M146" s="94" t="s">
        <v>2438</v>
      </c>
      <c r="N146" s="94" t="s">
        <v>2444</v>
      </c>
      <c r="O146" s="132" t="s">
        <v>2461</v>
      </c>
      <c r="P146" s="138"/>
      <c r="Q146" s="94" t="s">
        <v>2434</v>
      </c>
      <c r="R146" s="100"/>
      <c r="S146" s="100"/>
      <c r="T146" s="100"/>
      <c r="U146" s="144"/>
      <c r="V146" s="69"/>
    </row>
    <row r="147" spans="1:22" ht="18" x14ac:dyDescent="0.25">
      <c r="A147" s="132" t="str">
        <f>VLOOKUP(E147,'LISTADO ATM'!$A$2:$C$901,3,0)</f>
        <v>DISTRITO NACIONAL</v>
      </c>
      <c r="B147" s="124" t="s">
        <v>2695</v>
      </c>
      <c r="C147" s="95">
        <v>44445.537499999999</v>
      </c>
      <c r="D147" s="95" t="s">
        <v>2174</v>
      </c>
      <c r="E147" s="124">
        <v>434</v>
      </c>
      <c r="F147" s="132" t="str">
        <f>VLOOKUP(E147,VIP!$A$2:$O15809,2,0)</f>
        <v>DRBR434</v>
      </c>
      <c r="G147" s="132" t="str">
        <f>VLOOKUP(E147,'LISTADO ATM'!$A$2:$B$900,2,0)</f>
        <v xml:space="preserve">ATM Generadora Hidroeléctrica Dom. (EGEHID) </v>
      </c>
      <c r="H147" s="132" t="str">
        <f>VLOOKUP(E147,VIP!$A$2:$O20770,7,FALSE)</f>
        <v>Si</v>
      </c>
      <c r="I147" s="132" t="str">
        <f>VLOOKUP(E147,VIP!$A$2:$O12735,8,FALSE)</f>
        <v>Si</v>
      </c>
      <c r="J147" s="132" t="str">
        <f>VLOOKUP(E147,VIP!$A$2:$O12685,8,FALSE)</f>
        <v>Si</v>
      </c>
      <c r="K147" s="132" t="str">
        <f>VLOOKUP(E147,VIP!$A$2:$O16259,6,0)</f>
        <v>NO</v>
      </c>
      <c r="L147" s="138" t="s">
        <v>2627</v>
      </c>
      <c r="M147" s="94" t="s">
        <v>2438</v>
      </c>
      <c r="N147" s="94" t="s">
        <v>2444</v>
      </c>
      <c r="O147" s="132" t="s">
        <v>2446</v>
      </c>
      <c r="P147" s="138" t="s">
        <v>2670</v>
      </c>
      <c r="Q147" s="94" t="s">
        <v>2627</v>
      </c>
      <c r="R147" s="100"/>
      <c r="S147" s="100"/>
      <c r="T147" s="100"/>
      <c r="U147" s="144"/>
      <c r="V147" s="69"/>
    </row>
    <row r="148" spans="1:22" ht="18" x14ac:dyDescent="0.25">
      <c r="A148" s="132" t="str">
        <f>VLOOKUP(E148,'LISTADO ATM'!$A$2:$C$901,3,0)</f>
        <v>DISTRITO NACIONAL</v>
      </c>
      <c r="B148" s="124">
        <v>3336014540</v>
      </c>
      <c r="C148" s="95">
        <v>44444.428368055553</v>
      </c>
      <c r="D148" s="95" t="s">
        <v>2174</v>
      </c>
      <c r="E148" s="124">
        <v>486</v>
      </c>
      <c r="F148" s="132" t="str">
        <f>VLOOKUP(E148,VIP!$A$2:$O15793,2,0)</f>
        <v>DRBR486</v>
      </c>
      <c r="G148" s="132" t="str">
        <f>VLOOKUP(E148,'LISTADO ATM'!$A$2:$B$900,2,0)</f>
        <v xml:space="preserve">ATM Olé La Caleta </v>
      </c>
      <c r="H148" s="132" t="str">
        <f>VLOOKUP(E148,VIP!$A$2:$O20754,7,FALSE)</f>
        <v>Si</v>
      </c>
      <c r="I148" s="132" t="str">
        <f>VLOOKUP(E148,VIP!$A$2:$O12719,8,FALSE)</f>
        <v>Si</v>
      </c>
      <c r="J148" s="132" t="str">
        <f>VLOOKUP(E148,VIP!$A$2:$O12669,8,FALSE)</f>
        <v>Si</v>
      </c>
      <c r="K148" s="132" t="str">
        <f>VLOOKUP(E148,VIP!$A$2:$O16243,6,0)</f>
        <v>NO</v>
      </c>
      <c r="L148" s="138" t="s">
        <v>2627</v>
      </c>
      <c r="M148" s="94" t="s">
        <v>2438</v>
      </c>
      <c r="N148" s="94" t="s">
        <v>2444</v>
      </c>
      <c r="O148" s="132" t="s">
        <v>2446</v>
      </c>
      <c r="P148" s="138" t="s">
        <v>2670</v>
      </c>
      <c r="Q148" s="94" t="s">
        <v>2627</v>
      </c>
      <c r="R148" s="100"/>
      <c r="S148" s="100"/>
      <c r="T148" s="100"/>
      <c r="U148" s="144"/>
      <c r="V148" s="69"/>
    </row>
    <row r="149" spans="1:22" ht="18" x14ac:dyDescent="0.25">
      <c r="A149" s="132" t="str">
        <f>VLOOKUP(E149,'LISTADO ATM'!$A$2:$C$901,3,0)</f>
        <v>DISTRITO NACIONAL</v>
      </c>
      <c r="B149" s="124" t="s">
        <v>2684</v>
      </c>
      <c r="C149" s="95">
        <v>44445.564780092594</v>
      </c>
      <c r="D149" s="95" t="s">
        <v>2174</v>
      </c>
      <c r="E149" s="124">
        <v>540</v>
      </c>
      <c r="F149" s="132" t="str">
        <f>VLOOKUP(E149,VIP!$A$2:$O15798,2,0)</f>
        <v>DRBR540</v>
      </c>
      <c r="G149" s="132" t="str">
        <f>VLOOKUP(E149,'LISTADO ATM'!$A$2:$B$900,2,0)</f>
        <v xml:space="preserve">ATM Autoservicio Sambil I </v>
      </c>
      <c r="H149" s="132" t="str">
        <f>VLOOKUP(E149,VIP!$A$2:$O20759,7,FALSE)</f>
        <v>Si</v>
      </c>
      <c r="I149" s="132" t="str">
        <f>VLOOKUP(E149,VIP!$A$2:$O12724,8,FALSE)</f>
        <v>Si</v>
      </c>
      <c r="J149" s="132" t="str">
        <f>VLOOKUP(E149,VIP!$A$2:$O12674,8,FALSE)</f>
        <v>Si</v>
      </c>
      <c r="K149" s="132" t="str">
        <f>VLOOKUP(E149,VIP!$A$2:$O16248,6,0)</f>
        <v>NO</v>
      </c>
      <c r="L149" s="138" t="s">
        <v>2627</v>
      </c>
      <c r="M149" s="94" t="s">
        <v>2438</v>
      </c>
      <c r="N149" s="94" t="s">
        <v>2444</v>
      </c>
      <c r="O149" s="132" t="s">
        <v>2446</v>
      </c>
      <c r="P149" s="138" t="s">
        <v>2670</v>
      </c>
      <c r="Q149" s="94" t="s">
        <v>2627</v>
      </c>
      <c r="R149" s="100"/>
      <c r="S149" s="100"/>
      <c r="T149" s="100"/>
      <c r="U149" s="144"/>
      <c r="V149" s="69"/>
    </row>
    <row r="150" spans="1:22" ht="18" x14ac:dyDescent="0.25">
      <c r="A150" s="132" t="str">
        <f>VLOOKUP(E150,'LISTADO ATM'!$A$2:$C$901,3,0)</f>
        <v>DISTRITO NACIONAL</v>
      </c>
      <c r="B150" s="124" t="s">
        <v>2697</v>
      </c>
      <c r="C150" s="95">
        <v>44445.535439814812</v>
      </c>
      <c r="D150" s="95" t="s">
        <v>2174</v>
      </c>
      <c r="E150" s="124">
        <v>542</v>
      </c>
      <c r="F150" s="132" t="str">
        <f>VLOOKUP(E150,VIP!$A$2:$O15811,2,0)</f>
        <v>DRBR542</v>
      </c>
      <c r="G150" s="132" t="str">
        <f>VLOOKUP(E150,'LISTADO ATM'!$A$2:$B$900,2,0)</f>
        <v>ATM S/M la Cadena Carretera Mella</v>
      </c>
      <c r="H150" s="132" t="str">
        <f>VLOOKUP(E150,VIP!$A$2:$O20772,7,FALSE)</f>
        <v>NO</v>
      </c>
      <c r="I150" s="132" t="str">
        <f>VLOOKUP(E150,VIP!$A$2:$O12737,8,FALSE)</f>
        <v>SI</v>
      </c>
      <c r="J150" s="132" t="str">
        <f>VLOOKUP(E150,VIP!$A$2:$O12687,8,FALSE)</f>
        <v>SI</v>
      </c>
      <c r="K150" s="132" t="str">
        <f>VLOOKUP(E150,VIP!$A$2:$O16261,6,0)</f>
        <v>NO</v>
      </c>
      <c r="L150" s="138" t="s">
        <v>2627</v>
      </c>
      <c r="M150" s="94" t="s">
        <v>2438</v>
      </c>
      <c r="N150" s="94" t="s">
        <v>2444</v>
      </c>
      <c r="O150" s="132" t="s">
        <v>2446</v>
      </c>
      <c r="P150" s="138" t="s">
        <v>2670</v>
      </c>
      <c r="Q150" s="94" t="s">
        <v>2627</v>
      </c>
      <c r="R150" s="100"/>
      <c r="S150" s="100"/>
      <c r="T150" s="100"/>
      <c r="U150" s="144"/>
      <c r="V150" s="69"/>
    </row>
    <row r="151" spans="1:22" ht="18" x14ac:dyDescent="0.25">
      <c r="A151" s="132" t="str">
        <f>VLOOKUP(E151,'LISTADO ATM'!$A$2:$C$901,3,0)</f>
        <v>DISTRITO NACIONAL</v>
      </c>
      <c r="B151" s="124" t="s">
        <v>2683</v>
      </c>
      <c r="C151" s="95">
        <v>44445.565578703703</v>
      </c>
      <c r="D151" s="95" t="s">
        <v>2174</v>
      </c>
      <c r="E151" s="124">
        <v>755</v>
      </c>
      <c r="F151" s="132" t="str">
        <f>VLOOKUP(E151,VIP!$A$2:$O15797,2,0)</f>
        <v>DRBR755</v>
      </c>
      <c r="G151" s="132" t="str">
        <f>VLOOKUP(E151,'LISTADO ATM'!$A$2:$B$900,2,0)</f>
        <v xml:space="preserve">ATM Oficina Galería del Este (Plaza) </v>
      </c>
      <c r="H151" s="132" t="str">
        <f>VLOOKUP(E151,VIP!$A$2:$O20758,7,FALSE)</f>
        <v>Si</v>
      </c>
      <c r="I151" s="132" t="str">
        <f>VLOOKUP(E151,VIP!$A$2:$O12723,8,FALSE)</f>
        <v>Si</v>
      </c>
      <c r="J151" s="132" t="str">
        <f>VLOOKUP(E151,VIP!$A$2:$O12673,8,FALSE)</f>
        <v>Si</v>
      </c>
      <c r="K151" s="132" t="str">
        <f>VLOOKUP(E151,VIP!$A$2:$O16247,6,0)</f>
        <v>NO</v>
      </c>
      <c r="L151" s="138" t="s">
        <v>2627</v>
      </c>
      <c r="M151" s="94" t="s">
        <v>2438</v>
      </c>
      <c r="N151" s="94" t="s">
        <v>2444</v>
      </c>
      <c r="O151" s="132" t="s">
        <v>2446</v>
      </c>
      <c r="P151" s="138" t="s">
        <v>2670</v>
      </c>
      <c r="Q151" s="94" t="s">
        <v>2627</v>
      </c>
      <c r="R151" s="100"/>
      <c r="S151" s="100"/>
      <c r="T151" s="100"/>
      <c r="U151" s="144"/>
      <c r="V151" s="69"/>
    </row>
    <row r="152" spans="1:22" ht="18" x14ac:dyDescent="0.25">
      <c r="A152" s="132" t="str">
        <f>VLOOKUP(E152,'LISTADO ATM'!$A$2:$C$901,3,0)</f>
        <v>DISTRITO NACIONAL</v>
      </c>
      <c r="B152" s="124" t="s">
        <v>2694</v>
      </c>
      <c r="C152" s="95">
        <v>44445.541388888887</v>
      </c>
      <c r="D152" s="95" t="s">
        <v>2174</v>
      </c>
      <c r="E152" s="124">
        <v>839</v>
      </c>
      <c r="F152" s="132" t="str">
        <f>VLOOKUP(E152,VIP!$A$2:$O15808,2,0)</f>
        <v>DRBR839</v>
      </c>
      <c r="G152" s="132" t="str">
        <f>VLOOKUP(E152,'LISTADO ATM'!$A$2:$B$900,2,0)</f>
        <v xml:space="preserve">ATM INAPA </v>
      </c>
      <c r="H152" s="132" t="str">
        <f>VLOOKUP(E152,VIP!$A$2:$O20769,7,FALSE)</f>
        <v>Si</v>
      </c>
      <c r="I152" s="132" t="str">
        <f>VLOOKUP(E152,VIP!$A$2:$O12734,8,FALSE)</f>
        <v>Si</v>
      </c>
      <c r="J152" s="132" t="str">
        <f>VLOOKUP(E152,VIP!$A$2:$O12684,8,FALSE)</f>
        <v>Si</v>
      </c>
      <c r="K152" s="132" t="str">
        <f>VLOOKUP(E152,VIP!$A$2:$O16258,6,0)</f>
        <v>NO</v>
      </c>
      <c r="L152" s="138" t="s">
        <v>2627</v>
      </c>
      <c r="M152" s="94" t="s">
        <v>2438</v>
      </c>
      <c r="N152" s="94" t="s">
        <v>2444</v>
      </c>
      <c r="O152" s="132" t="s">
        <v>2446</v>
      </c>
      <c r="P152" s="138" t="s">
        <v>2670</v>
      </c>
      <c r="Q152" s="94" t="s">
        <v>2627</v>
      </c>
      <c r="R152" s="100"/>
      <c r="S152" s="100"/>
      <c r="T152" s="100"/>
      <c r="U152" s="144"/>
      <c r="V152" s="69"/>
    </row>
    <row r="153" spans="1:22" ht="18" x14ac:dyDescent="0.25">
      <c r="A153" s="132" t="str">
        <f>VLOOKUP(E153,'LISTADO ATM'!$A$2:$C$901,3,0)</f>
        <v>DISTRITO NACIONAL</v>
      </c>
      <c r="B153" s="124">
        <v>3336014579</v>
      </c>
      <c r="C153" s="95">
        <v>44444.606666666667</v>
      </c>
      <c r="D153" s="95" t="s">
        <v>2174</v>
      </c>
      <c r="E153" s="124">
        <v>884</v>
      </c>
      <c r="F153" s="132" t="str">
        <f>VLOOKUP(E153,VIP!$A$2:$O15808,2,0)</f>
        <v>DRBR884</v>
      </c>
      <c r="G153" s="132" t="str">
        <f>VLOOKUP(E153,'LISTADO ATM'!$A$2:$B$900,2,0)</f>
        <v xml:space="preserve">ATM UNP Olé Sabana Perdida </v>
      </c>
      <c r="H153" s="132" t="str">
        <f>VLOOKUP(E153,VIP!$A$2:$O20769,7,FALSE)</f>
        <v>Si</v>
      </c>
      <c r="I153" s="132" t="str">
        <f>VLOOKUP(E153,VIP!$A$2:$O12734,8,FALSE)</f>
        <v>Si</v>
      </c>
      <c r="J153" s="132" t="str">
        <f>VLOOKUP(E153,VIP!$A$2:$O12684,8,FALSE)</f>
        <v>Si</v>
      </c>
      <c r="K153" s="132" t="str">
        <f>VLOOKUP(E153,VIP!$A$2:$O16258,6,0)</f>
        <v>NO</v>
      </c>
      <c r="L153" s="138" t="s">
        <v>2627</v>
      </c>
      <c r="M153" s="94" t="s">
        <v>2438</v>
      </c>
      <c r="N153" s="94" t="s">
        <v>2444</v>
      </c>
      <c r="O153" s="132" t="s">
        <v>2446</v>
      </c>
      <c r="P153" s="138" t="s">
        <v>2670</v>
      </c>
      <c r="Q153" s="94" t="s">
        <v>2627</v>
      </c>
      <c r="R153" s="100"/>
      <c r="S153" s="100"/>
      <c r="T153" s="100"/>
      <c r="U153" s="144"/>
      <c r="V153" s="69"/>
    </row>
    <row r="154" spans="1:22" ht="18" x14ac:dyDescent="0.25">
      <c r="A154" s="132" t="str">
        <f>VLOOKUP(E154,'LISTADO ATM'!$A$2:$C$901,3,0)</f>
        <v>SUR</v>
      </c>
      <c r="B154" s="124" t="s">
        <v>2645</v>
      </c>
      <c r="C154" s="95">
        <v>44445.433171296296</v>
      </c>
      <c r="D154" s="95" t="s">
        <v>2174</v>
      </c>
      <c r="E154" s="124">
        <v>360</v>
      </c>
      <c r="F154" s="132" t="str">
        <f>VLOOKUP(E154,VIP!$A$2:$O15793,2,0)</f>
        <v>DRBR360</v>
      </c>
      <c r="G154" s="132" t="str">
        <f>VLOOKUP(E154,'LISTADO ATM'!$A$2:$B$900,2,0)</f>
        <v>ATM Ayuntamiento Guayabal</v>
      </c>
      <c r="H154" s="132" t="str">
        <f>VLOOKUP(E154,VIP!$A$2:$O20754,7,FALSE)</f>
        <v>si</v>
      </c>
      <c r="I154" s="132" t="str">
        <f>VLOOKUP(E154,VIP!$A$2:$O12719,8,FALSE)</f>
        <v>si</v>
      </c>
      <c r="J154" s="132" t="str">
        <f>VLOOKUP(E154,VIP!$A$2:$O12669,8,FALSE)</f>
        <v>si</v>
      </c>
      <c r="K154" s="132" t="str">
        <f>VLOOKUP(E154,VIP!$A$2:$O16243,6,0)</f>
        <v>NO</v>
      </c>
      <c r="L154" s="138" t="s">
        <v>2646</v>
      </c>
      <c r="M154" s="94" t="s">
        <v>2438</v>
      </c>
      <c r="N154" s="94" t="s">
        <v>2444</v>
      </c>
      <c r="O154" s="132" t="s">
        <v>2446</v>
      </c>
      <c r="P154" s="138"/>
      <c r="Q154" s="94" t="s">
        <v>2646</v>
      </c>
      <c r="R154" s="100"/>
      <c r="S154" s="100"/>
      <c r="T154" s="100"/>
      <c r="U154" s="144"/>
      <c r="V154" s="69"/>
    </row>
    <row r="155" spans="1:22" ht="18" x14ac:dyDescent="0.25">
      <c r="A155" s="132" t="str">
        <f>VLOOKUP(E155,'LISTADO ATM'!$A$2:$C$901,3,0)</f>
        <v>NORTE</v>
      </c>
      <c r="B155" s="124">
        <v>3336014441</v>
      </c>
      <c r="C155" s="95">
        <v>44443.687384259261</v>
      </c>
      <c r="D155" s="95" t="s">
        <v>2460</v>
      </c>
      <c r="E155" s="124">
        <v>142</v>
      </c>
      <c r="F155" s="132" t="str">
        <f>VLOOKUP(E155,VIP!$A$2:$O15800,2,0)</f>
        <v>DRBR142</v>
      </c>
      <c r="G155" s="132" t="str">
        <f>VLOOKUP(E155,'LISTADO ATM'!$A$2:$B$900,2,0)</f>
        <v xml:space="preserve">ATM Centro de Caja Galerías Bonao </v>
      </c>
      <c r="H155" s="132" t="str">
        <f>VLOOKUP(E155,VIP!$A$2:$O20761,7,FALSE)</f>
        <v>Si</v>
      </c>
      <c r="I155" s="132" t="str">
        <f>VLOOKUP(E155,VIP!$A$2:$O12726,8,FALSE)</f>
        <v>Si</v>
      </c>
      <c r="J155" s="132" t="str">
        <f>VLOOKUP(E155,VIP!$A$2:$O12676,8,FALSE)</f>
        <v>Si</v>
      </c>
      <c r="K155" s="132" t="str">
        <f>VLOOKUP(E155,VIP!$A$2:$O16250,6,0)</f>
        <v>SI</v>
      </c>
      <c r="L155" s="138" t="s">
        <v>2410</v>
      </c>
      <c r="M155" s="94" t="s">
        <v>2438</v>
      </c>
      <c r="N155" s="94" t="s">
        <v>2444</v>
      </c>
      <c r="O155" s="132" t="s">
        <v>2623</v>
      </c>
      <c r="P155" s="138"/>
      <c r="Q155" s="94" t="s">
        <v>2410</v>
      </c>
      <c r="R155" s="100"/>
      <c r="S155" s="100"/>
      <c r="T155" s="100"/>
      <c r="U155" s="144"/>
      <c r="V155" s="69"/>
    </row>
    <row r="156" spans="1:22" ht="18" x14ac:dyDescent="0.25">
      <c r="A156" s="132" t="str">
        <f>VLOOKUP(E156,'LISTADO ATM'!$A$2:$C$901,3,0)</f>
        <v>DISTRITO NACIONAL</v>
      </c>
      <c r="B156" s="124">
        <v>3336009175</v>
      </c>
      <c r="C156" s="95">
        <v>44440.180960648147</v>
      </c>
      <c r="D156" s="95" t="s">
        <v>2441</v>
      </c>
      <c r="E156" s="124">
        <v>147</v>
      </c>
      <c r="F156" s="132" t="str">
        <f>VLOOKUP(E156,VIP!$A$2:$O15598,2,0)</f>
        <v>DRBR147</v>
      </c>
      <c r="G156" s="132" t="str">
        <f>VLOOKUP(E156,'LISTADO ATM'!$A$2:$B$900,2,0)</f>
        <v xml:space="preserve">ATM Kiosco Megacentro I </v>
      </c>
      <c r="H156" s="132" t="str">
        <f>VLOOKUP(E156,VIP!$A$2:$O20559,7,FALSE)</f>
        <v>Si</v>
      </c>
      <c r="I156" s="132" t="str">
        <f>VLOOKUP(E156,VIP!$A$2:$O12524,8,FALSE)</f>
        <v>Si</v>
      </c>
      <c r="J156" s="132" t="str">
        <f>VLOOKUP(E156,VIP!$A$2:$O12474,8,FALSE)</f>
        <v>Si</v>
      </c>
      <c r="K156" s="132" t="str">
        <f>VLOOKUP(E156,VIP!$A$2:$O16048,6,0)</f>
        <v>NO</v>
      </c>
      <c r="L156" s="138" t="s">
        <v>2410</v>
      </c>
      <c r="M156" s="94" t="s">
        <v>2438</v>
      </c>
      <c r="N156" s="94" t="s">
        <v>2444</v>
      </c>
      <c r="O156" s="132" t="s">
        <v>2445</v>
      </c>
      <c r="P156" s="138"/>
      <c r="Q156" s="127" t="s">
        <v>2410</v>
      </c>
      <c r="R156" s="100"/>
      <c r="S156" s="100"/>
      <c r="T156" s="100"/>
      <c r="U156" s="144"/>
      <c r="V156" s="69"/>
    </row>
    <row r="157" spans="1:22" ht="18" x14ac:dyDescent="0.25">
      <c r="A157" s="132" t="str">
        <f>VLOOKUP(E157,'LISTADO ATM'!$A$2:$C$901,3,0)</f>
        <v>SUR</v>
      </c>
      <c r="B157" s="124" t="s">
        <v>2657</v>
      </c>
      <c r="C157" s="95">
        <v>44445.380868055552</v>
      </c>
      <c r="D157" s="95" t="s">
        <v>2460</v>
      </c>
      <c r="E157" s="124">
        <v>296</v>
      </c>
      <c r="F157" s="132" t="str">
        <f>VLOOKUP(E157,VIP!$A$2:$O15803,2,0)</f>
        <v>DRBR296</v>
      </c>
      <c r="G157" s="132" t="str">
        <f>VLOOKUP(E157,'LISTADO ATM'!$A$2:$B$900,2,0)</f>
        <v>ATM Estación BANICOMB (Baní)  ECO Petroleo</v>
      </c>
      <c r="H157" s="132" t="str">
        <f>VLOOKUP(E157,VIP!$A$2:$O20764,7,FALSE)</f>
        <v>Si</v>
      </c>
      <c r="I157" s="132" t="str">
        <f>VLOOKUP(E157,VIP!$A$2:$O12729,8,FALSE)</f>
        <v>Si</v>
      </c>
      <c r="J157" s="132" t="str">
        <f>VLOOKUP(E157,VIP!$A$2:$O12679,8,FALSE)</f>
        <v>Si</v>
      </c>
      <c r="K157" s="132" t="str">
        <f>VLOOKUP(E157,VIP!$A$2:$O16253,6,0)</f>
        <v>NO</v>
      </c>
      <c r="L157" s="138" t="s">
        <v>2410</v>
      </c>
      <c r="M157" s="94" t="s">
        <v>2438</v>
      </c>
      <c r="N157" s="94" t="s">
        <v>2444</v>
      </c>
      <c r="O157" s="132" t="s">
        <v>2461</v>
      </c>
      <c r="P157" s="138"/>
      <c r="Q157" s="94" t="s">
        <v>2410</v>
      </c>
      <c r="R157" s="100"/>
      <c r="S157" s="100"/>
      <c r="T157" s="100"/>
      <c r="U157" s="144"/>
      <c r="V157" s="69"/>
    </row>
    <row r="158" spans="1:22" ht="18" x14ac:dyDescent="0.25">
      <c r="A158" s="132" t="str">
        <f>VLOOKUP(E158,'LISTADO ATM'!$A$2:$C$901,3,0)</f>
        <v>DISTRITO NACIONAL</v>
      </c>
      <c r="B158" s="124">
        <v>3336014085</v>
      </c>
      <c r="C158" s="95">
        <v>44442.845231481479</v>
      </c>
      <c r="D158" s="95" t="s">
        <v>2460</v>
      </c>
      <c r="E158" s="124">
        <v>354</v>
      </c>
      <c r="F158" s="132" t="str">
        <f>VLOOKUP(E158,VIP!$A$2:$O15789,2,0)</f>
        <v>DRBR354</v>
      </c>
      <c r="G158" s="132" t="str">
        <f>VLOOKUP(E158,'LISTADO ATM'!$A$2:$B$900,2,0)</f>
        <v xml:space="preserve">ATM Oficina Núñez de Cáceres II </v>
      </c>
      <c r="H158" s="132" t="str">
        <f>VLOOKUP(E158,VIP!$A$2:$O20750,7,FALSE)</f>
        <v>Si</v>
      </c>
      <c r="I158" s="132" t="str">
        <f>VLOOKUP(E158,VIP!$A$2:$O12715,8,FALSE)</f>
        <v>Si</v>
      </c>
      <c r="J158" s="132" t="str">
        <f>VLOOKUP(E158,VIP!$A$2:$O12665,8,FALSE)</f>
        <v>Si</v>
      </c>
      <c r="K158" s="132" t="str">
        <f>VLOOKUP(E158,VIP!$A$2:$O16239,6,0)</f>
        <v>NO</v>
      </c>
      <c r="L158" s="138" t="s">
        <v>2410</v>
      </c>
      <c r="M158" s="94" t="s">
        <v>2438</v>
      </c>
      <c r="N158" s="94" t="s">
        <v>2444</v>
      </c>
      <c r="O158" s="132" t="s">
        <v>2621</v>
      </c>
      <c r="P158" s="138"/>
      <c r="Q158" s="94" t="s">
        <v>2410</v>
      </c>
      <c r="R158" s="100"/>
      <c r="S158" s="100"/>
      <c r="T158" s="100"/>
      <c r="U158" s="144"/>
      <c r="V158" s="69"/>
    </row>
    <row r="159" spans="1:22" ht="18" x14ac:dyDescent="0.25">
      <c r="A159" s="132" t="str">
        <f>VLOOKUP(E159,'LISTADO ATM'!$A$2:$C$901,3,0)</f>
        <v>NORTE</v>
      </c>
      <c r="B159" s="124" t="s">
        <v>2710</v>
      </c>
      <c r="C159" s="95">
        <v>44445.469837962963</v>
      </c>
      <c r="D159" s="95" t="s">
        <v>2631</v>
      </c>
      <c r="E159" s="124">
        <v>395</v>
      </c>
      <c r="F159" s="132" t="str">
        <f>VLOOKUP(E159,VIP!$A$2:$O15823,2,0)</f>
        <v>DRBR395</v>
      </c>
      <c r="G159" s="132" t="str">
        <f>VLOOKUP(E159,'LISTADO ATM'!$A$2:$B$900,2,0)</f>
        <v xml:space="preserve">ATM UNP Sabana Iglesia </v>
      </c>
      <c r="H159" s="132" t="str">
        <f>VLOOKUP(E159,VIP!$A$2:$O20784,7,FALSE)</f>
        <v>Si</v>
      </c>
      <c r="I159" s="132" t="str">
        <f>VLOOKUP(E159,VIP!$A$2:$O12749,8,FALSE)</f>
        <v>Si</v>
      </c>
      <c r="J159" s="132" t="str">
        <f>VLOOKUP(E159,VIP!$A$2:$O12699,8,FALSE)</f>
        <v>Si</v>
      </c>
      <c r="K159" s="132" t="str">
        <f>VLOOKUP(E159,VIP!$A$2:$O16273,6,0)</f>
        <v>NO</v>
      </c>
      <c r="L159" s="138" t="s">
        <v>2410</v>
      </c>
      <c r="M159" s="94" t="s">
        <v>2438</v>
      </c>
      <c r="N159" s="94" t="s">
        <v>2444</v>
      </c>
      <c r="O159" s="132" t="s">
        <v>2632</v>
      </c>
      <c r="P159" s="138"/>
      <c r="Q159" s="94" t="s">
        <v>2410</v>
      </c>
      <c r="R159" s="100"/>
      <c r="S159" s="100"/>
      <c r="T159" s="100"/>
      <c r="U159" s="144"/>
      <c r="V159" s="69"/>
    </row>
    <row r="160" spans="1:22" ht="18" x14ac:dyDescent="0.25">
      <c r="A160" s="132" t="str">
        <f>VLOOKUP(E160,'LISTADO ATM'!$A$2:$C$901,3,0)</f>
        <v>DISTRITO NACIONAL</v>
      </c>
      <c r="B160" s="124">
        <v>3336009199</v>
      </c>
      <c r="C160" s="95">
        <v>44440.256249999999</v>
      </c>
      <c r="D160" s="95" t="s">
        <v>2441</v>
      </c>
      <c r="E160" s="124">
        <v>563</v>
      </c>
      <c r="F160" s="132" t="str">
        <f>VLOOKUP(E160,VIP!$A$2:$O15569,2,0)</f>
        <v>DRBR233</v>
      </c>
      <c r="G160" s="132" t="str">
        <f>VLOOKUP(E160,'LISTADO ATM'!$A$2:$B$900,2,0)</f>
        <v xml:space="preserve">ATM Base Aérea San Isidro </v>
      </c>
      <c r="H160" s="132" t="str">
        <f>VLOOKUP(E160,VIP!$A$2:$O20530,7,FALSE)</f>
        <v>Si</v>
      </c>
      <c r="I160" s="132" t="str">
        <f>VLOOKUP(E160,VIP!$A$2:$O12495,8,FALSE)</f>
        <v>Si</v>
      </c>
      <c r="J160" s="132" t="str">
        <f>VLOOKUP(E160,VIP!$A$2:$O12445,8,FALSE)</f>
        <v>Si</v>
      </c>
      <c r="K160" s="132" t="str">
        <f>VLOOKUP(E160,VIP!$A$2:$O16019,6,0)</f>
        <v>NO</v>
      </c>
      <c r="L160" s="138" t="s">
        <v>2410</v>
      </c>
      <c r="M160" s="94" t="s">
        <v>2438</v>
      </c>
      <c r="N160" s="94" t="s">
        <v>2444</v>
      </c>
      <c r="O160" s="132" t="s">
        <v>2445</v>
      </c>
      <c r="P160" s="138"/>
      <c r="Q160" s="127" t="s">
        <v>2410</v>
      </c>
      <c r="R160" s="100"/>
      <c r="S160" s="100"/>
      <c r="T160" s="100"/>
      <c r="U160" s="144"/>
      <c r="V160" s="69"/>
    </row>
    <row r="161" spans="1:22" ht="18" x14ac:dyDescent="0.25">
      <c r="A161" s="132" t="str">
        <f>VLOOKUP(E161,'LISTADO ATM'!$A$2:$C$901,3,0)</f>
        <v>SUR</v>
      </c>
      <c r="B161" s="124">
        <v>3336014170</v>
      </c>
      <c r="C161" s="95">
        <v>44443.382164351853</v>
      </c>
      <c r="D161" s="95" t="s">
        <v>2441</v>
      </c>
      <c r="E161" s="124">
        <v>582</v>
      </c>
      <c r="F161" s="132" t="str">
        <f>VLOOKUP(E161,VIP!$A$2:$O15800,2,0)</f>
        <v xml:space="preserve">DRBR582 </v>
      </c>
      <c r="G161" s="132" t="str">
        <f>VLOOKUP(E161,'LISTADO ATM'!$A$2:$B$900,2,0)</f>
        <v>ATM Estación Sabana Yegua</v>
      </c>
      <c r="H161" s="132" t="str">
        <f>VLOOKUP(E161,VIP!$A$2:$O20761,7,FALSE)</f>
        <v>N/A</v>
      </c>
      <c r="I161" s="132" t="str">
        <f>VLOOKUP(E161,VIP!$A$2:$O12726,8,FALSE)</f>
        <v>N/A</v>
      </c>
      <c r="J161" s="132" t="str">
        <f>VLOOKUP(E161,VIP!$A$2:$O12676,8,FALSE)</f>
        <v>N/A</v>
      </c>
      <c r="K161" s="132" t="str">
        <f>VLOOKUP(E161,VIP!$A$2:$O16250,6,0)</f>
        <v>N/A</v>
      </c>
      <c r="L161" s="138" t="s">
        <v>2410</v>
      </c>
      <c r="M161" s="94" t="s">
        <v>2438</v>
      </c>
      <c r="N161" s="94" t="s">
        <v>2444</v>
      </c>
      <c r="O161" s="132" t="s">
        <v>2445</v>
      </c>
      <c r="P161" s="138"/>
      <c r="Q161" s="94" t="s">
        <v>2410</v>
      </c>
      <c r="R161" s="100"/>
      <c r="S161" s="100"/>
      <c r="T161" s="100"/>
      <c r="U161" s="144"/>
      <c r="V161" s="69"/>
    </row>
    <row r="162" spans="1:22" ht="18" x14ac:dyDescent="0.25">
      <c r="A162" s="132" t="str">
        <f>VLOOKUP(E162,'LISTADO ATM'!$A$2:$C$901,3,0)</f>
        <v>ESTE</v>
      </c>
      <c r="B162" s="124" t="s">
        <v>2689</v>
      </c>
      <c r="C162" s="95">
        <v>44445.548564814817</v>
      </c>
      <c r="D162" s="95" t="s">
        <v>2460</v>
      </c>
      <c r="E162" s="124">
        <v>608</v>
      </c>
      <c r="F162" s="132" t="str">
        <f>VLOOKUP(E162,VIP!$A$2:$O15803,2,0)</f>
        <v>DRBR305</v>
      </c>
      <c r="G162" s="132" t="str">
        <f>VLOOKUP(E162,'LISTADO ATM'!$A$2:$B$900,2,0)</f>
        <v xml:space="preserve">ATM Oficina Jumbo (San Pedro) </v>
      </c>
      <c r="H162" s="132" t="str">
        <f>VLOOKUP(E162,VIP!$A$2:$O20764,7,FALSE)</f>
        <v>Si</v>
      </c>
      <c r="I162" s="132" t="str">
        <f>VLOOKUP(E162,VIP!$A$2:$O12729,8,FALSE)</f>
        <v>Si</v>
      </c>
      <c r="J162" s="132" t="str">
        <f>VLOOKUP(E162,VIP!$A$2:$O12679,8,FALSE)</f>
        <v>Si</v>
      </c>
      <c r="K162" s="132" t="str">
        <f>VLOOKUP(E162,VIP!$A$2:$O16253,6,0)</f>
        <v>SI</v>
      </c>
      <c r="L162" s="138" t="s">
        <v>2410</v>
      </c>
      <c r="M162" s="94" t="s">
        <v>2438</v>
      </c>
      <c r="N162" s="94" t="s">
        <v>2444</v>
      </c>
      <c r="O162" s="132" t="s">
        <v>2461</v>
      </c>
      <c r="P162" s="138"/>
      <c r="Q162" s="94" t="s">
        <v>2410</v>
      </c>
      <c r="R162" s="100"/>
      <c r="S162" s="100"/>
      <c r="T162" s="100"/>
      <c r="U162" s="144"/>
      <c r="V162" s="69"/>
    </row>
    <row r="163" spans="1:22" ht="18" x14ac:dyDescent="0.25">
      <c r="A163" s="132" t="str">
        <f>VLOOKUP(E163,'LISTADO ATM'!$A$2:$C$901,3,0)</f>
        <v>DISTRITO NACIONAL</v>
      </c>
      <c r="B163" s="124" t="s">
        <v>2686</v>
      </c>
      <c r="C163" s="95">
        <v>44445.56355324074</v>
      </c>
      <c r="D163" s="95" t="s">
        <v>2460</v>
      </c>
      <c r="E163" s="124">
        <v>813</v>
      </c>
      <c r="F163" s="132" t="str">
        <f>VLOOKUP(E163,VIP!$A$2:$O15800,2,0)</f>
        <v>DRBR815</v>
      </c>
      <c r="G163" s="132" t="str">
        <f>VLOOKUP(E163,'LISTADO ATM'!$A$2:$B$900,2,0)</f>
        <v>ATM Occidental Mall</v>
      </c>
      <c r="H163" s="132" t="str">
        <f>VLOOKUP(E163,VIP!$A$2:$O20761,7,FALSE)</f>
        <v>Si</v>
      </c>
      <c r="I163" s="132" t="str">
        <f>VLOOKUP(E163,VIP!$A$2:$O12726,8,FALSE)</f>
        <v>Si</v>
      </c>
      <c r="J163" s="132" t="str">
        <f>VLOOKUP(E163,VIP!$A$2:$O12676,8,FALSE)</f>
        <v>Si</v>
      </c>
      <c r="K163" s="132" t="str">
        <f>VLOOKUP(E163,VIP!$A$2:$O16250,6,0)</f>
        <v>NO</v>
      </c>
      <c r="L163" s="138" t="s">
        <v>2410</v>
      </c>
      <c r="M163" s="94" t="s">
        <v>2438</v>
      </c>
      <c r="N163" s="94" t="s">
        <v>2444</v>
      </c>
      <c r="O163" s="132" t="s">
        <v>2629</v>
      </c>
      <c r="P163" s="138"/>
      <c r="Q163" s="94" t="s">
        <v>2410</v>
      </c>
      <c r="R163" s="100"/>
      <c r="S163" s="100"/>
      <c r="T163" s="100"/>
      <c r="U163" s="144"/>
      <c r="V163" s="69"/>
    </row>
    <row r="164" spans="1:22" ht="18" x14ac:dyDescent="0.25">
      <c r="A164" s="132" t="str">
        <f>VLOOKUP(E164,'LISTADO ATM'!$A$2:$C$901,3,0)</f>
        <v>DISTRITO NACIONAL</v>
      </c>
      <c r="B164" s="124" t="s">
        <v>2656</v>
      </c>
      <c r="C164" s="95">
        <v>44445.381678240738</v>
      </c>
      <c r="D164" s="95" t="s">
        <v>2441</v>
      </c>
      <c r="E164" s="124">
        <v>958</v>
      </c>
      <c r="F164" s="132" t="str">
        <f>VLOOKUP(E164,VIP!$A$2:$O15802,2,0)</f>
        <v>DRBR958</v>
      </c>
      <c r="G164" s="132" t="str">
        <f>VLOOKUP(E164,'LISTADO ATM'!$A$2:$B$900,2,0)</f>
        <v xml:space="preserve">ATM Olé Aut. San Isidro </v>
      </c>
      <c r="H164" s="132" t="str">
        <f>VLOOKUP(E164,VIP!$A$2:$O20763,7,FALSE)</f>
        <v>Si</v>
      </c>
      <c r="I164" s="132" t="str">
        <f>VLOOKUP(E164,VIP!$A$2:$O12728,8,FALSE)</f>
        <v>Si</v>
      </c>
      <c r="J164" s="132" t="str">
        <f>VLOOKUP(E164,VIP!$A$2:$O12678,8,FALSE)</f>
        <v>Si</v>
      </c>
      <c r="K164" s="132" t="str">
        <f>VLOOKUP(E164,VIP!$A$2:$O16252,6,0)</f>
        <v>NO</v>
      </c>
      <c r="L164" s="138" t="s">
        <v>2410</v>
      </c>
      <c r="M164" s="94" t="s">
        <v>2438</v>
      </c>
      <c r="N164" s="94" t="s">
        <v>2444</v>
      </c>
      <c r="O164" s="132" t="s">
        <v>2445</v>
      </c>
      <c r="P164" s="138"/>
      <c r="Q164" s="94" t="s">
        <v>2410</v>
      </c>
      <c r="R164" s="100"/>
      <c r="S164" s="100"/>
      <c r="T164" s="100"/>
      <c r="U164" s="144"/>
      <c r="V164" s="69"/>
    </row>
    <row r="165" spans="1:22" ht="18" x14ac:dyDescent="0.25">
      <c r="A165" s="132" t="str">
        <f>VLOOKUP(E165,'LISTADO ATM'!$A$2:$C$901,3,0)</f>
        <v>ESTE</v>
      </c>
      <c r="B165" s="124" t="s">
        <v>2701</v>
      </c>
      <c r="C165" s="95">
        <v>44445.484236111108</v>
      </c>
      <c r="D165" s="95" t="s">
        <v>2441</v>
      </c>
      <c r="E165" s="124">
        <v>16</v>
      </c>
      <c r="F165" s="132" t="str">
        <f>VLOOKUP(E165,VIP!$A$2:$O15815,2,0)</f>
        <v>DRBR046</v>
      </c>
      <c r="G165" s="132" t="str">
        <f>VLOOKUP(E165,'LISTADO ATM'!$A$2:$B$900,2,0)</f>
        <v>ATM Estación Texaco Sabana de la Mar</v>
      </c>
      <c r="H165" s="132" t="str">
        <f>VLOOKUP(E165,VIP!$A$2:$O20776,7,FALSE)</f>
        <v>Si</v>
      </c>
      <c r="I165" s="132" t="str">
        <f>VLOOKUP(E165,VIP!$A$2:$O12741,8,FALSE)</f>
        <v>Si</v>
      </c>
      <c r="J165" s="132" t="str">
        <f>VLOOKUP(E165,VIP!$A$2:$O12691,8,FALSE)</f>
        <v>Si</v>
      </c>
      <c r="K165" s="132" t="str">
        <f>VLOOKUP(E165,VIP!$A$2:$O16265,6,0)</f>
        <v>NO</v>
      </c>
      <c r="L165" s="138" t="s">
        <v>2702</v>
      </c>
      <c r="M165" s="94" t="s">
        <v>2438</v>
      </c>
      <c r="N165" s="94" t="s">
        <v>2444</v>
      </c>
      <c r="O165" s="132" t="s">
        <v>2445</v>
      </c>
      <c r="P165" s="138"/>
      <c r="Q165" s="94" t="s">
        <v>2702</v>
      </c>
      <c r="R165" s="100"/>
      <c r="S165" s="100"/>
      <c r="T165" s="100"/>
      <c r="U165" s="144"/>
      <c r="V165" s="69"/>
    </row>
    <row r="166" spans="1:22" ht="18" x14ac:dyDescent="0.25">
      <c r="A166" s="132" t="str">
        <f>VLOOKUP(E166,'LISTADO ATM'!$A$2:$C$901,3,0)</f>
        <v>DISTRITO NACIONAL</v>
      </c>
      <c r="B166" s="124" t="s">
        <v>2706</v>
      </c>
      <c r="C166" s="95">
        <v>44445.480127314811</v>
      </c>
      <c r="D166" s="95" t="s">
        <v>2174</v>
      </c>
      <c r="E166" s="124">
        <v>355</v>
      </c>
      <c r="F166" s="132" t="str">
        <f>VLOOKUP(E166,VIP!$A$2:$O15820,2,0)</f>
        <v>DRBR355</v>
      </c>
      <c r="G166" s="132" t="str">
        <f>VLOOKUP(E166,'LISTADO ATM'!$A$2:$B$900,2,0)</f>
        <v xml:space="preserve">ATM UNP Metro II </v>
      </c>
      <c r="H166" s="132" t="str">
        <f>VLOOKUP(E166,VIP!$A$2:$O20781,7,FALSE)</f>
        <v>Si</v>
      </c>
      <c r="I166" s="132" t="str">
        <f>VLOOKUP(E166,VIP!$A$2:$O12746,8,FALSE)</f>
        <v>Si</v>
      </c>
      <c r="J166" s="132" t="str">
        <f>VLOOKUP(E166,VIP!$A$2:$O12696,8,FALSE)</f>
        <v>Si</v>
      </c>
      <c r="K166" s="132" t="str">
        <f>VLOOKUP(E166,VIP!$A$2:$O16270,6,0)</f>
        <v>SI</v>
      </c>
      <c r="L166" s="138" t="s">
        <v>2707</v>
      </c>
      <c r="M166" s="94" t="s">
        <v>2438</v>
      </c>
      <c r="N166" s="94" t="s">
        <v>2444</v>
      </c>
      <c r="O166" s="132" t="s">
        <v>2446</v>
      </c>
      <c r="P166" s="138"/>
      <c r="Q166" s="94" t="s">
        <v>2707</v>
      </c>
      <c r="R166" s="100"/>
      <c r="S166" s="100"/>
      <c r="T166" s="100"/>
      <c r="U166" s="144"/>
      <c r="V166" s="69"/>
    </row>
    <row r="167" spans="1:22" ht="18" x14ac:dyDescent="0.25">
      <c r="A167" s="132" t="str">
        <f>VLOOKUP(E167,'LISTADO ATM'!$A$2:$C$901,3,0)</f>
        <v>DISTRITO NACIONAL</v>
      </c>
      <c r="B167" s="124">
        <v>3336014589</v>
      </c>
      <c r="C167" s="95">
        <v>44444.614490740743</v>
      </c>
      <c r="D167" s="95" t="s">
        <v>2174</v>
      </c>
      <c r="E167" s="124">
        <v>238</v>
      </c>
      <c r="F167" s="132" t="str">
        <f>VLOOKUP(E167,VIP!$A$2:$O15798,2,0)</f>
        <v>DRBR238</v>
      </c>
      <c r="G167" s="132" t="str">
        <f>VLOOKUP(E167,'LISTADO ATM'!$A$2:$B$900,2,0)</f>
        <v xml:space="preserve">ATM Multicentro La Sirena Charles de Gaulle </v>
      </c>
      <c r="H167" s="132" t="str">
        <f>VLOOKUP(E167,VIP!$A$2:$O20759,7,FALSE)</f>
        <v>Si</v>
      </c>
      <c r="I167" s="132" t="str">
        <f>VLOOKUP(E167,VIP!$A$2:$O12724,8,FALSE)</f>
        <v>Si</v>
      </c>
      <c r="J167" s="132" t="str">
        <f>VLOOKUP(E167,VIP!$A$2:$O12674,8,FALSE)</f>
        <v>Si</v>
      </c>
      <c r="K167" s="132" t="str">
        <f>VLOOKUP(E167,VIP!$A$2:$O16248,6,0)</f>
        <v>No</v>
      </c>
      <c r="L167" s="138" t="s">
        <v>2456</v>
      </c>
      <c r="M167" s="94" t="s">
        <v>2438</v>
      </c>
      <c r="N167" s="94" t="s">
        <v>2444</v>
      </c>
      <c r="O167" s="132" t="s">
        <v>2446</v>
      </c>
      <c r="P167" s="138"/>
      <c r="Q167" s="94" t="s">
        <v>2456</v>
      </c>
      <c r="R167" s="100"/>
      <c r="S167" s="100"/>
      <c r="T167" s="100"/>
      <c r="U167" s="144"/>
      <c r="V167" s="69"/>
    </row>
    <row r="168" spans="1:22" ht="18" x14ac:dyDescent="0.25">
      <c r="A168" s="132" t="str">
        <f>VLOOKUP(E168,'LISTADO ATM'!$A$2:$C$901,3,0)</f>
        <v>DISTRITO NACIONAL</v>
      </c>
      <c r="B168" s="124">
        <v>3336014644</v>
      </c>
      <c r="C168" s="95">
        <v>44445.033726851849</v>
      </c>
      <c r="D168" s="95" t="s">
        <v>2174</v>
      </c>
      <c r="E168" s="124">
        <v>239</v>
      </c>
      <c r="F168" s="132" t="str">
        <f>VLOOKUP(E168,VIP!$A$2:$O15796,2,0)</f>
        <v>DRBR239</v>
      </c>
      <c r="G168" s="132" t="str">
        <f>VLOOKUP(E168,'LISTADO ATM'!$A$2:$B$900,2,0)</f>
        <v xml:space="preserve">ATM Autobanco Charles de Gaulle </v>
      </c>
      <c r="H168" s="132" t="str">
        <f>VLOOKUP(E168,VIP!$A$2:$O20757,7,FALSE)</f>
        <v>Si</v>
      </c>
      <c r="I168" s="132" t="str">
        <f>VLOOKUP(E168,VIP!$A$2:$O12722,8,FALSE)</f>
        <v>Si</v>
      </c>
      <c r="J168" s="132" t="str">
        <f>VLOOKUP(E168,VIP!$A$2:$O12672,8,FALSE)</f>
        <v>Si</v>
      </c>
      <c r="K168" s="132" t="str">
        <f>VLOOKUP(E168,VIP!$A$2:$O16246,6,0)</f>
        <v>SI</v>
      </c>
      <c r="L168" s="138" t="s">
        <v>2456</v>
      </c>
      <c r="M168" s="94" t="s">
        <v>2438</v>
      </c>
      <c r="N168" s="94" t="s">
        <v>2444</v>
      </c>
      <c r="O168" s="132" t="s">
        <v>2446</v>
      </c>
      <c r="P168" s="138"/>
      <c r="Q168" s="94" t="s">
        <v>2456</v>
      </c>
      <c r="R168" s="100"/>
      <c r="S168" s="100"/>
      <c r="T168" s="100"/>
      <c r="U168" s="144"/>
      <c r="V168" s="69"/>
    </row>
    <row r="169" spans="1:22" ht="18" x14ac:dyDescent="0.25">
      <c r="A169" s="132" t="str">
        <f>VLOOKUP(E169,'LISTADO ATM'!$A$2:$C$901,3,0)</f>
        <v>DISTRITO NACIONAL</v>
      </c>
      <c r="B169" s="124">
        <v>3336014620</v>
      </c>
      <c r="C169" s="95">
        <v>44444.766168981485</v>
      </c>
      <c r="D169" s="95" t="s">
        <v>2174</v>
      </c>
      <c r="E169" s="124">
        <v>298</v>
      </c>
      <c r="F169" s="132" t="str">
        <f>VLOOKUP(E169,VIP!$A$2:$O15798,2,0)</f>
        <v>DRBR298</v>
      </c>
      <c r="G169" s="132" t="str">
        <f>VLOOKUP(E169,'LISTADO ATM'!$A$2:$B$900,2,0)</f>
        <v xml:space="preserve">ATM S/M Aprezio Engombe </v>
      </c>
      <c r="H169" s="132" t="str">
        <f>VLOOKUP(E169,VIP!$A$2:$O20759,7,FALSE)</f>
        <v>Si</v>
      </c>
      <c r="I169" s="132" t="str">
        <f>VLOOKUP(E169,VIP!$A$2:$O12724,8,FALSE)</f>
        <v>Si</v>
      </c>
      <c r="J169" s="132" t="str">
        <f>VLOOKUP(E169,VIP!$A$2:$O12674,8,FALSE)</f>
        <v>Si</v>
      </c>
      <c r="K169" s="132" t="str">
        <f>VLOOKUP(E169,VIP!$A$2:$O16248,6,0)</f>
        <v>NO</v>
      </c>
      <c r="L169" s="138" t="s">
        <v>2456</v>
      </c>
      <c r="M169" s="94" t="s">
        <v>2438</v>
      </c>
      <c r="N169" s="94" t="s">
        <v>2444</v>
      </c>
      <c r="O169" s="132" t="s">
        <v>2446</v>
      </c>
      <c r="P169" s="138"/>
      <c r="Q169" s="94" t="s">
        <v>2456</v>
      </c>
      <c r="R169" s="100"/>
      <c r="S169" s="100"/>
      <c r="T169" s="100"/>
      <c r="U169" s="144"/>
      <c r="V169" s="69"/>
    </row>
    <row r="170" spans="1:22" ht="18" x14ac:dyDescent="0.25">
      <c r="A170" s="132" t="str">
        <f>VLOOKUP(E170,'LISTADO ATM'!$A$2:$C$901,3,0)</f>
        <v>DISTRITO NACIONAL</v>
      </c>
      <c r="B170" s="124">
        <v>3336014587</v>
      </c>
      <c r="C170" s="95">
        <v>44444.613692129627</v>
      </c>
      <c r="D170" s="95" t="s">
        <v>2174</v>
      </c>
      <c r="E170" s="124">
        <v>562</v>
      </c>
      <c r="F170" s="132" t="str">
        <f>VLOOKUP(E170,VIP!$A$2:$O15800,2,0)</f>
        <v>DRBR226</v>
      </c>
      <c r="G170" s="132" t="str">
        <f>VLOOKUP(E170,'LISTADO ATM'!$A$2:$B$900,2,0)</f>
        <v xml:space="preserve">ATM S/M Jumbo Carretera Mella </v>
      </c>
      <c r="H170" s="132" t="str">
        <f>VLOOKUP(E170,VIP!$A$2:$O20761,7,FALSE)</f>
        <v>Si</v>
      </c>
      <c r="I170" s="132" t="str">
        <f>VLOOKUP(E170,VIP!$A$2:$O12726,8,FALSE)</f>
        <v>Si</v>
      </c>
      <c r="J170" s="132" t="str">
        <f>VLOOKUP(E170,VIP!$A$2:$O12676,8,FALSE)</f>
        <v>Si</v>
      </c>
      <c r="K170" s="132" t="str">
        <f>VLOOKUP(E170,VIP!$A$2:$O16250,6,0)</f>
        <v>SI</v>
      </c>
      <c r="L170" s="138" t="s">
        <v>2456</v>
      </c>
      <c r="M170" s="94" t="s">
        <v>2438</v>
      </c>
      <c r="N170" s="94" t="s">
        <v>2444</v>
      </c>
      <c r="O170" s="132" t="s">
        <v>2446</v>
      </c>
      <c r="P170" s="138"/>
      <c r="Q170" s="94" t="s">
        <v>2456</v>
      </c>
      <c r="R170" s="100"/>
      <c r="S170" s="100"/>
      <c r="T170" s="100"/>
      <c r="U170" s="144"/>
      <c r="V170" s="69"/>
    </row>
    <row r="171" spans="1:22" ht="18" x14ac:dyDescent="0.25">
      <c r="A171" s="132" t="str">
        <f>VLOOKUP(E171,'LISTADO ATM'!$A$2:$C$901,3,0)</f>
        <v>NORTE</v>
      </c>
      <c r="B171" s="124">
        <v>3336014421</v>
      </c>
      <c r="C171" s="95">
        <v>44443.573761574073</v>
      </c>
      <c r="D171" s="95" t="s">
        <v>2175</v>
      </c>
      <c r="E171" s="124">
        <v>910</v>
      </c>
      <c r="F171" s="132" t="str">
        <f>VLOOKUP(E171,VIP!$A$2:$O15791,2,0)</f>
        <v>DRBR12A</v>
      </c>
      <c r="G171" s="132" t="str">
        <f>VLOOKUP(E171,'LISTADO ATM'!$A$2:$B$900,2,0)</f>
        <v xml:space="preserve">ATM Oficina El Sol II (Santiago) </v>
      </c>
      <c r="H171" s="132" t="str">
        <f>VLOOKUP(E171,VIP!$A$2:$O20752,7,FALSE)</f>
        <v>Si</v>
      </c>
      <c r="I171" s="132" t="str">
        <f>VLOOKUP(E171,VIP!$A$2:$O12717,8,FALSE)</f>
        <v>Si</v>
      </c>
      <c r="J171" s="132" t="str">
        <f>VLOOKUP(E171,VIP!$A$2:$O12667,8,FALSE)</f>
        <v>Si</v>
      </c>
      <c r="K171" s="132" t="str">
        <f>VLOOKUP(E171,VIP!$A$2:$O16241,6,0)</f>
        <v>SI</v>
      </c>
      <c r="L171" s="138" t="s">
        <v>2456</v>
      </c>
      <c r="M171" s="94" t="s">
        <v>2438</v>
      </c>
      <c r="N171" s="94" t="s">
        <v>2444</v>
      </c>
      <c r="O171" s="132" t="s">
        <v>2624</v>
      </c>
      <c r="P171" s="138"/>
      <c r="Q171" s="94" t="s">
        <v>2456</v>
      </c>
      <c r="R171" s="100"/>
      <c r="S171" s="100"/>
      <c r="T171" s="100"/>
      <c r="U171" s="144"/>
      <c r="V171" s="69"/>
    </row>
    <row r="172" spans="1:22" x14ac:dyDescent="0.25">
      <c r="F172" s="75"/>
      <c r="G172" s="75"/>
      <c r="H172" s="75"/>
      <c r="I172" s="75"/>
      <c r="J172" s="75"/>
      <c r="M172" s="44"/>
      <c r="N172" s="44"/>
      <c r="O172" s="44"/>
      <c r="P172" s="44"/>
      <c r="Q172" s="44"/>
      <c r="R172" s="100"/>
      <c r="S172" s="100"/>
      <c r="T172" s="100"/>
      <c r="U172" s="144"/>
      <c r="V172" s="69"/>
    </row>
    <row r="173" spans="1:22" x14ac:dyDescent="0.25">
      <c r="M173" s="44"/>
    </row>
    <row r="1030031" spans="16:16" ht="18" x14ac:dyDescent="0.25">
      <c r="P1030031" s="138"/>
    </row>
  </sheetData>
  <autoFilter ref="A4:Q171">
    <sortState ref="A5:Q171">
      <sortCondition ref="M4:M171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39">
    <cfRule type="duplicateValues" dxfId="278" priority="137859"/>
    <cfRule type="duplicateValues" dxfId="277" priority="137860"/>
  </conditionalFormatting>
  <conditionalFormatting sqref="B39">
    <cfRule type="duplicateValues" dxfId="276" priority="137861"/>
    <cfRule type="duplicateValues" dxfId="275" priority="137862"/>
  </conditionalFormatting>
  <conditionalFormatting sqref="B39">
    <cfRule type="duplicateValues" dxfId="274" priority="137863"/>
  </conditionalFormatting>
  <conditionalFormatting sqref="E39">
    <cfRule type="duplicateValues" dxfId="273" priority="137865"/>
    <cfRule type="duplicateValues" dxfId="272" priority="137866"/>
    <cfRule type="duplicateValues" dxfId="271" priority="137867"/>
  </conditionalFormatting>
  <conditionalFormatting sqref="E39">
    <cfRule type="duplicateValues" dxfId="270" priority="137868"/>
  </conditionalFormatting>
  <conditionalFormatting sqref="E29:E38">
    <cfRule type="duplicateValues" dxfId="269" priority="138089"/>
    <cfRule type="duplicateValues" dxfId="268" priority="138090"/>
    <cfRule type="duplicateValues" dxfId="267" priority="138091"/>
  </conditionalFormatting>
  <conditionalFormatting sqref="E29:E38">
    <cfRule type="duplicateValues" dxfId="266" priority="138095"/>
  </conditionalFormatting>
  <conditionalFormatting sqref="B29:B38">
    <cfRule type="duplicateValues" dxfId="265" priority="138105"/>
    <cfRule type="duplicateValues" dxfId="264" priority="138106"/>
  </conditionalFormatting>
  <conditionalFormatting sqref="B29:B38">
    <cfRule type="duplicateValues" dxfId="263" priority="138109"/>
  </conditionalFormatting>
  <conditionalFormatting sqref="E5:E28">
    <cfRule type="duplicateValues" dxfId="262" priority="138340"/>
    <cfRule type="duplicateValues" dxfId="261" priority="138341"/>
    <cfRule type="duplicateValues" dxfId="260" priority="138342"/>
  </conditionalFormatting>
  <conditionalFormatting sqref="E5:E28">
    <cfRule type="duplicateValues" dxfId="259" priority="138343"/>
  </conditionalFormatting>
  <conditionalFormatting sqref="B5:B28">
    <cfRule type="duplicateValues" dxfId="258" priority="138344"/>
    <cfRule type="duplicateValues" dxfId="257" priority="138345"/>
  </conditionalFormatting>
  <conditionalFormatting sqref="B5:B28">
    <cfRule type="duplicateValues" dxfId="256" priority="138346"/>
  </conditionalFormatting>
  <conditionalFormatting sqref="B40:B48">
    <cfRule type="duplicateValues" dxfId="255" priority="138387"/>
    <cfRule type="duplicateValues" dxfId="254" priority="138388"/>
  </conditionalFormatting>
  <conditionalFormatting sqref="B40:B48">
    <cfRule type="duplicateValues" dxfId="253" priority="138389"/>
  </conditionalFormatting>
  <conditionalFormatting sqref="B172:B1048576 B14:B28 B1:B4 B30:B38 B80:B112">
    <cfRule type="duplicateValues" dxfId="252" priority="138394"/>
    <cfRule type="duplicateValues" dxfId="251" priority="138395"/>
  </conditionalFormatting>
  <conditionalFormatting sqref="B172:B1048576 B14:B28 B1:B4 B30:B38 B80:B112">
    <cfRule type="duplicateValues" dxfId="250" priority="138406"/>
  </conditionalFormatting>
  <conditionalFormatting sqref="E107:E112">
    <cfRule type="duplicateValues" dxfId="249" priority="138463"/>
    <cfRule type="duplicateValues" dxfId="248" priority="138464"/>
  </conditionalFormatting>
  <conditionalFormatting sqref="E107:E112">
    <cfRule type="duplicateValues" dxfId="247" priority="138465"/>
    <cfRule type="duplicateValues" dxfId="246" priority="138466"/>
    <cfRule type="duplicateValues" dxfId="245" priority="138467"/>
  </conditionalFormatting>
  <conditionalFormatting sqref="E107:E112">
    <cfRule type="duplicateValues" dxfId="244" priority="138468"/>
  </conditionalFormatting>
  <conditionalFormatting sqref="B172:B1048576 B1:B112">
    <cfRule type="duplicateValues" dxfId="243" priority="138475"/>
    <cfRule type="duplicateValues" dxfId="242" priority="138476"/>
  </conditionalFormatting>
  <conditionalFormatting sqref="B113:B135">
    <cfRule type="duplicateValues" dxfId="241" priority="138585"/>
    <cfRule type="duplicateValues" dxfId="240" priority="138586"/>
  </conditionalFormatting>
  <conditionalFormatting sqref="B113:B135">
    <cfRule type="duplicateValues" dxfId="239" priority="138589"/>
  </conditionalFormatting>
  <conditionalFormatting sqref="E49:E106">
    <cfRule type="duplicateValues" dxfId="238" priority="138608"/>
    <cfRule type="duplicateValues" dxfId="237" priority="138609"/>
  </conditionalFormatting>
  <conditionalFormatting sqref="E49:E106">
    <cfRule type="duplicateValues" dxfId="236" priority="138612"/>
    <cfRule type="duplicateValues" dxfId="235" priority="138613"/>
    <cfRule type="duplicateValues" dxfId="234" priority="138614"/>
  </conditionalFormatting>
  <conditionalFormatting sqref="E49:E106">
    <cfRule type="duplicateValues" dxfId="233" priority="138618"/>
  </conditionalFormatting>
  <conditionalFormatting sqref="B49:B112">
    <cfRule type="duplicateValues" dxfId="232" priority="138632"/>
    <cfRule type="duplicateValues" dxfId="231" priority="138633"/>
  </conditionalFormatting>
  <conditionalFormatting sqref="B49:B112">
    <cfRule type="duplicateValues" dxfId="230" priority="138636"/>
  </conditionalFormatting>
  <conditionalFormatting sqref="E172:E1048576 F172:J172 E1:E38 E80:E112">
    <cfRule type="duplicateValues" dxfId="229" priority="138688"/>
    <cfRule type="duplicateValues" dxfId="228" priority="138689"/>
  </conditionalFormatting>
  <conditionalFormatting sqref="E172:E1048576 F172:J172 E14:E38 E1:E4 E80:E112">
    <cfRule type="duplicateValues" dxfId="227" priority="138696"/>
    <cfRule type="duplicateValues" dxfId="226" priority="138697"/>
    <cfRule type="duplicateValues" dxfId="225" priority="138698"/>
  </conditionalFormatting>
  <conditionalFormatting sqref="E172:E1048576 F172:J172 E14:E38 E1:E4 E80:E112">
    <cfRule type="duplicateValues" dxfId="224" priority="138711"/>
  </conditionalFormatting>
  <conditionalFormatting sqref="E172:E1048576 F172:J172 E14:E38 E80:E112">
    <cfRule type="duplicateValues" dxfId="223" priority="138716"/>
  </conditionalFormatting>
  <conditionalFormatting sqref="E172:E1048576 F172:J172 E14:E38 E80:E112">
    <cfRule type="duplicateValues" dxfId="222" priority="138720"/>
    <cfRule type="duplicateValues" dxfId="221" priority="138721"/>
    <cfRule type="duplicateValues" dxfId="220" priority="138722"/>
  </conditionalFormatting>
  <conditionalFormatting sqref="E172:E1048576 F172:J172 E1:E39 E80:E112">
    <cfRule type="duplicateValues" dxfId="219" priority="138732"/>
  </conditionalFormatting>
  <conditionalFormatting sqref="F172:J172 E1:E1048576">
    <cfRule type="duplicateValues" dxfId="218" priority="138736"/>
    <cfRule type="duplicateValues" dxfId="217" priority="138737"/>
  </conditionalFormatting>
  <conditionalFormatting sqref="F172:J172 E1:E1048576">
    <cfRule type="duplicateValues" dxfId="216" priority="138740"/>
  </conditionalFormatting>
  <conditionalFormatting sqref="E5:E171">
    <cfRule type="duplicateValues" dxfId="215" priority="138755"/>
    <cfRule type="duplicateValues" dxfId="214" priority="138756"/>
  </conditionalFormatting>
  <conditionalFormatting sqref="E5:E171">
    <cfRule type="duplicateValues" dxfId="213" priority="138759"/>
    <cfRule type="duplicateValues" dxfId="212" priority="138760"/>
    <cfRule type="duplicateValues" dxfId="211" priority="138761"/>
  </conditionalFormatting>
  <conditionalFormatting sqref="E5:E171">
    <cfRule type="duplicateValues" dxfId="210" priority="138765"/>
  </conditionalFormatting>
  <conditionalFormatting sqref="B136:B171">
    <cfRule type="duplicateValues" dxfId="209" priority="138825"/>
    <cfRule type="duplicateValues" dxfId="208" priority="138826"/>
  </conditionalFormatting>
  <conditionalFormatting sqref="B136:B171">
    <cfRule type="duplicateValues" dxfId="207" priority="138829"/>
  </conditionalFormatting>
  <conditionalFormatting sqref="E136:E171">
    <cfRule type="duplicateValues" dxfId="206" priority="138831"/>
    <cfRule type="duplicateValues" dxfId="205" priority="138832"/>
  </conditionalFormatting>
  <conditionalFormatting sqref="E136:E171">
    <cfRule type="duplicateValues" dxfId="204" priority="138835"/>
    <cfRule type="duplicateValues" dxfId="203" priority="138836"/>
    <cfRule type="duplicateValues" dxfId="202" priority="138837"/>
  </conditionalFormatting>
  <conditionalFormatting sqref="E136:E171">
    <cfRule type="duplicateValues" dxfId="201" priority="138841"/>
  </conditionalFormatting>
  <pageMargins left="0.7" right="0.7" top="0.75" bottom="0.75" header="0.3" footer="0.3"/>
  <pageSetup scale="60" orientation="landscape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5"/>
  <sheetViews>
    <sheetView zoomScale="70" zoomScaleNormal="70" workbookViewId="0">
      <selection activeCell="H11" sqref="H11"/>
    </sheetView>
  </sheetViews>
  <sheetFormatPr baseColWidth="10" defaultColWidth="23.42578125" defaultRowHeight="15" x14ac:dyDescent="0.25"/>
  <cols>
    <col min="1" max="1" width="26.42578125" style="112" bestFit="1" customWidth="1"/>
    <col min="2" max="2" width="20.42578125" style="115" customWidth="1"/>
    <col min="3" max="3" width="61.42578125" style="112" customWidth="1"/>
    <col min="4" max="4" width="40.7109375" style="112" customWidth="1"/>
    <col min="5" max="5" width="15.140625" style="69" customWidth="1"/>
    <col min="6" max="6" width="29.42578125" style="81" bestFit="1" customWidth="1"/>
    <col min="7" max="7" width="6.85546875" style="81" bestFit="1" customWidth="1"/>
    <col min="8" max="8" width="54.140625" style="81" bestFit="1" customWidth="1"/>
    <col min="9" max="9" width="5.28515625" style="81" bestFit="1" customWidth="1"/>
    <col min="10" max="10" width="22.28515625" style="81" bestFit="1" customWidth="1"/>
    <col min="11" max="11" width="3.7109375" style="81" bestFit="1" customWidth="1"/>
    <col min="12" max="16384" width="23.42578125" style="81"/>
  </cols>
  <sheetData>
    <row r="1" spans="1:11" ht="25.5" customHeight="1" x14ac:dyDescent="0.25">
      <c r="A1" s="186" t="s">
        <v>2144</v>
      </c>
      <c r="B1" s="187"/>
      <c r="C1" s="187"/>
      <c r="D1" s="187"/>
      <c r="E1" s="188"/>
      <c r="F1" s="184" t="s">
        <v>2538</v>
      </c>
      <c r="G1" s="185"/>
      <c r="H1" s="99">
        <f>COUNTIF(A:E,"2 Gavetas Vacias + 1 Fallando")</f>
        <v>0</v>
      </c>
      <c r="I1" s="99">
        <f>COUNTIF(A:E,("3 Gavetas Vacías"))</f>
        <v>4</v>
      </c>
      <c r="J1" s="121">
        <f>COUNTIF(A:E,"2 Gavetas Fallando + 1 Vacia")</f>
        <v>1</v>
      </c>
      <c r="K1" s="121"/>
    </row>
    <row r="2" spans="1:11" ht="25.5" customHeight="1" x14ac:dyDescent="0.25">
      <c r="A2" s="189" t="s">
        <v>2616</v>
      </c>
      <c r="B2" s="190"/>
      <c r="C2" s="190"/>
      <c r="D2" s="190"/>
      <c r="E2" s="191"/>
      <c r="F2" s="98" t="s">
        <v>2537</v>
      </c>
      <c r="G2" s="97">
        <f>G3+G4</f>
        <v>169</v>
      </c>
      <c r="H2" s="98" t="s">
        <v>2544</v>
      </c>
      <c r="I2" s="97">
        <f>COUNTIF(A:E,"Abastecido")</f>
        <v>39</v>
      </c>
      <c r="J2" s="98" t="s">
        <v>2561</v>
      </c>
      <c r="K2" s="97">
        <f>COUNTIF(REPORTE!A:Q,"REINICIO FALLIDO")</f>
        <v>18</v>
      </c>
    </row>
    <row r="3" spans="1:11" ht="15" customHeight="1" x14ac:dyDescent="0.25">
      <c r="A3" s="197"/>
      <c r="B3" s="174"/>
      <c r="C3" s="198"/>
      <c r="D3" s="198"/>
      <c r="E3" s="199"/>
      <c r="F3" s="98" t="s">
        <v>2536</v>
      </c>
      <c r="G3" s="97">
        <f>COUNTIF(REPORTE!A:Q,"fuera de Servicio")</f>
        <v>64</v>
      </c>
      <c r="H3" s="98" t="s">
        <v>2633</v>
      </c>
      <c r="I3" s="97">
        <f>COUNTIF(A:E,"Gavetas Vacías + Gavetas Fallando")</f>
        <v>8</v>
      </c>
      <c r="J3" s="98" t="s">
        <v>2562</v>
      </c>
      <c r="K3" s="97">
        <f>COUNTIF(REPORTE!A:Q,"CARGA FALLIDA")</f>
        <v>0</v>
      </c>
    </row>
    <row r="4" spans="1:11" ht="15" customHeight="1" thickBot="1" x14ac:dyDescent="0.3">
      <c r="A4" s="139" t="s">
        <v>2406</v>
      </c>
      <c r="B4" s="129">
        <v>44445.25</v>
      </c>
      <c r="C4" s="200"/>
      <c r="D4" s="200"/>
      <c r="E4" s="201"/>
      <c r="F4" s="98" t="s">
        <v>2533</v>
      </c>
      <c r="G4" s="97">
        <f>COUNTIF(REPORTE!A:Q,"En Servicio")</f>
        <v>105</v>
      </c>
      <c r="H4" s="98" t="s">
        <v>2628</v>
      </c>
      <c r="I4" s="97">
        <f>COUNTIF(A:E,"Solucionado")</f>
        <v>5</v>
      </c>
      <c r="J4" s="98" t="s">
        <v>2563</v>
      </c>
      <c r="K4" s="97">
        <f>COUNTIF(REPORTE!A:Q,"PRINTER ")</f>
        <v>0</v>
      </c>
    </row>
    <row r="5" spans="1:11" ht="18.75" thickBot="1" x14ac:dyDescent="0.3">
      <c r="A5" s="139" t="s">
        <v>2407</v>
      </c>
      <c r="B5" s="129">
        <v>44445.708333333336</v>
      </c>
      <c r="C5" s="200"/>
      <c r="D5" s="200"/>
      <c r="E5" s="201"/>
      <c r="F5" s="98" t="s">
        <v>2534</v>
      </c>
      <c r="G5" s="97">
        <f>COUNTIF(REPORTE!A:Q,"REINICIO EXITOSO")</f>
        <v>11</v>
      </c>
      <c r="H5" s="98" t="s">
        <v>2539</v>
      </c>
      <c r="I5" s="97">
        <f>I1+H1+J1</f>
        <v>5</v>
      </c>
      <c r="J5" s="121"/>
      <c r="K5" s="121"/>
    </row>
    <row r="6" spans="1:11" ht="15" customHeight="1" x14ac:dyDescent="0.25">
      <c r="A6" s="192"/>
      <c r="B6" s="193"/>
      <c r="C6" s="202"/>
      <c r="D6" s="202"/>
      <c r="E6" s="203"/>
      <c r="F6" s="98" t="s">
        <v>2535</v>
      </c>
      <c r="G6" s="97">
        <f>COUNTIF(REPORTE!A:Q,"CARGA EXITOSA")</f>
        <v>9</v>
      </c>
      <c r="H6" s="98" t="s">
        <v>2543</v>
      </c>
      <c r="I6" s="97">
        <f>COUNTIF(A:E,"GAVETA DE DEPOSITO LLENA")</f>
        <v>6</v>
      </c>
      <c r="J6" s="121"/>
      <c r="K6" s="121"/>
    </row>
    <row r="7" spans="1:11" ht="18" customHeight="1" thickBot="1" x14ac:dyDescent="0.3">
      <c r="A7" s="194" t="s">
        <v>2565</v>
      </c>
      <c r="B7" s="195"/>
      <c r="C7" s="195"/>
      <c r="D7" s="195"/>
      <c r="E7" s="196"/>
      <c r="F7" s="98" t="s">
        <v>2626</v>
      </c>
      <c r="G7" s="97">
        <f>COUNTIF(A:E,"Sin Efectivo")</f>
        <v>11</v>
      </c>
      <c r="H7" s="98" t="s">
        <v>2542</v>
      </c>
      <c r="I7" s="97">
        <f>COUNTIF(A:E,"GAVETA DE RECHAZO LLENA")</f>
        <v>2</v>
      </c>
      <c r="J7" s="121"/>
      <c r="K7" s="121"/>
    </row>
    <row r="8" spans="1:11" ht="18.75" customHeight="1" x14ac:dyDescent="0.25">
      <c r="A8" s="130" t="s">
        <v>15</v>
      </c>
      <c r="B8" s="130" t="s">
        <v>2408</v>
      </c>
      <c r="C8" s="130" t="s">
        <v>46</v>
      </c>
      <c r="D8" s="151" t="s">
        <v>2411</v>
      </c>
      <c r="E8" s="130" t="s">
        <v>2409</v>
      </c>
    </row>
    <row r="9" spans="1:11" s="121" customFormat="1" ht="18" customHeight="1" x14ac:dyDescent="0.25">
      <c r="A9" s="134" t="str">
        <f>VLOOKUP(B69,'[1]LISTADO ATM'!$A$2:$C$922,3,0)</f>
        <v>DISTRITO NACIONAL</v>
      </c>
      <c r="B9" s="132">
        <v>385</v>
      </c>
      <c r="C9" s="134" t="str">
        <f>VLOOKUP(B9,'[1]LISTADO ATM'!$A$2:$B$922,2,0)</f>
        <v xml:space="preserve">ATM Plaza Verón I </v>
      </c>
      <c r="D9" s="133" t="s">
        <v>2671</v>
      </c>
      <c r="E9" s="142">
        <v>3336014544</v>
      </c>
    </row>
    <row r="10" spans="1:11" s="107" customFormat="1" ht="18" x14ac:dyDescent="0.25">
      <c r="A10" s="134" t="str">
        <f>VLOOKUP(B70,'[1]LISTADO ATM'!$A$2:$C$922,3,0)</f>
        <v>DISTRITO NACIONAL</v>
      </c>
      <c r="B10" s="132">
        <v>577</v>
      </c>
      <c r="C10" s="134" t="str">
        <f>VLOOKUP(B10,'[1]LISTADO ATM'!$A$2:$B$922,2,0)</f>
        <v xml:space="preserve">ATM Olé Ave. Duarte </v>
      </c>
      <c r="D10" s="133" t="s">
        <v>2671</v>
      </c>
      <c r="E10" s="142">
        <v>3336014556</v>
      </c>
    </row>
    <row r="11" spans="1:11" s="107" customFormat="1" ht="18" x14ac:dyDescent="0.25">
      <c r="A11" s="134" t="str">
        <f>VLOOKUP(B71,'[1]LISTADO ATM'!$A$2:$C$922,3,0)</f>
        <v>SUR</v>
      </c>
      <c r="B11" s="132">
        <v>277</v>
      </c>
      <c r="C11" s="134" t="str">
        <f>VLOOKUP(B11,'[1]LISTADO ATM'!$A$2:$B$922,2,0)</f>
        <v xml:space="preserve">ATM Oficina Duarte (Santiago) </v>
      </c>
      <c r="D11" s="133" t="s">
        <v>2671</v>
      </c>
      <c r="E11" s="140">
        <v>3336014592</v>
      </c>
    </row>
    <row r="12" spans="1:11" s="107" customFormat="1" ht="18" customHeight="1" x14ac:dyDescent="0.25">
      <c r="A12" s="134" t="str">
        <f>VLOOKUP(B72,'[1]LISTADO ATM'!$A$2:$C$922,3,0)</f>
        <v>NORTE</v>
      </c>
      <c r="B12" s="132">
        <v>750</v>
      </c>
      <c r="C12" s="134" t="str">
        <f>VLOOKUP(B12,'[1]LISTADO ATM'!$A$2:$B$922,2,0)</f>
        <v xml:space="preserve">ATM UNP Duvergé </v>
      </c>
      <c r="D12" s="133" t="s">
        <v>2671</v>
      </c>
      <c r="E12" s="140">
        <v>3336014612</v>
      </c>
    </row>
    <row r="13" spans="1:11" s="107" customFormat="1" ht="18" customHeight="1" x14ac:dyDescent="0.25">
      <c r="A13" s="134" t="str">
        <f>VLOOKUP(B15,'[1]LISTADO ATM'!$A$2:$C$922,3,0)</f>
        <v>DISTRITO NACIONAL</v>
      </c>
      <c r="B13" s="132">
        <v>783</v>
      </c>
      <c r="C13" s="134" t="str">
        <f>VLOOKUP(B13,'[1]LISTADO ATM'!$A$2:$B$922,2,0)</f>
        <v xml:space="preserve">ATM Autobanco Alfa y Omega (Barahona) </v>
      </c>
      <c r="D13" s="133" t="s">
        <v>2671</v>
      </c>
      <c r="E13" s="140">
        <v>3336014614</v>
      </c>
    </row>
    <row r="14" spans="1:11" s="107" customFormat="1" ht="18" customHeight="1" x14ac:dyDescent="0.25">
      <c r="A14" s="134" t="e">
        <f>VLOOKUP(#REF!,'[1]LISTADO ATM'!$A$2:$C$922,3,0)</f>
        <v>#REF!</v>
      </c>
      <c r="B14" s="132">
        <v>957</v>
      </c>
      <c r="C14" s="134" t="str">
        <f>VLOOKUP(B14,'[1]LISTADO ATM'!$A$2:$B$922,2,0)</f>
        <v xml:space="preserve">ATM Oficina Venezuela </v>
      </c>
      <c r="D14" s="133" t="s">
        <v>2671</v>
      </c>
      <c r="E14" s="140">
        <v>3336014638</v>
      </c>
    </row>
    <row r="15" spans="1:11" s="107" customFormat="1" ht="18" x14ac:dyDescent="0.25">
      <c r="A15" s="134" t="e">
        <f>VLOOKUP(#REF!,'[1]LISTADO ATM'!$A$2:$C$922,3,0)</f>
        <v>#REF!</v>
      </c>
      <c r="B15" s="132">
        <v>231</v>
      </c>
      <c r="C15" s="134" t="str">
        <f>VLOOKUP(B15,'[1]LISTADO ATM'!$A$2:$B$922,2,0)</f>
        <v xml:space="preserve">ATM Oficina Zona Oriental </v>
      </c>
      <c r="D15" s="133" t="s">
        <v>2671</v>
      </c>
      <c r="E15" s="142">
        <v>3336014351</v>
      </c>
    </row>
    <row r="16" spans="1:11" s="107" customFormat="1" ht="18" customHeight="1" x14ac:dyDescent="0.25">
      <c r="A16" s="134" t="e">
        <f>VLOOKUP(#REF!,'[1]LISTADO ATM'!$A$2:$C$922,3,0)</f>
        <v>#REF!</v>
      </c>
      <c r="B16" s="132">
        <v>235</v>
      </c>
      <c r="C16" s="134" t="str">
        <f>VLOOKUP(B16,'[1]LISTADO ATM'!$A$2:$B$922,2,0)</f>
        <v xml:space="preserve">ATM Oficina Multicentro La Sirena San Isidro </v>
      </c>
      <c r="D16" s="133" t="s">
        <v>2671</v>
      </c>
      <c r="E16" s="142">
        <v>3336014510</v>
      </c>
    </row>
    <row r="17" spans="1:5" s="107" customFormat="1" ht="18.75" customHeight="1" x14ac:dyDescent="0.25">
      <c r="A17" s="134" t="e">
        <f>VLOOKUP(#REF!,'[1]LISTADO ATM'!$A$2:$C$922,3,0)</f>
        <v>#REF!</v>
      </c>
      <c r="B17" s="132">
        <v>829</v>
      </c>
      <c r="C17" s="134" t="str">
        <f>VLOOKUP(B17,'[1]LISTADO ATM'!$A$2:$B$922,2,0)</f>
        <v xml:space="preserve">ATM UNP Multicentro Sirena Baní </v>
      </c>
      <c r="D17" s="133" t="s">
        <v>2671</v>
      </c>
      <c r="E17" s="142">
        <v>3336014545</v>
      </c>
    </row>
    <row r="18" spans="1:5" s="107" customFormat="1" ht="18" customHeight="1" x14ac:dyDescent="0.25">
      <c r="A18" s="134" t="e">
        <f>VLOOKUP(#REF!,'[1]LISTADO ATM'!$A$2:$C$922,3,0)</f>
        <v>#REF!</v>
      </c>
      <c r="B18" s="132">
        <v>986</v>
      </c>
      <c r="C18" s="134" t="str">
        <f>VLOOKUP(B18,'[1]LISTADO ATM'!$A$2:$B$922,2,0)</f>
        <v xml:space="preserve">ATM S/M Jumbo (La Vega) </v>
      </c>
      <c r="D18" s="133" t="s">
        <v>2671</v>
      </c>
      <c r="E18" s="142">
        <v>3336014546</v>
      </c>
    </row>
    <row r="19" spans="1:5" s="107" customFormat="1" ht="18" customHeight="1" x14ac:dyDescent="0.25">
      <c r="A19" s="134" t="e">
        <f>VLOOKUP(#REF!,'[1]LISTADO ATM'!$A$2:$C$922,3,0)</f>
        <v>#REF!</v>
      </c>
      <c r="B19" s="132">
        <v>755</v>
      </c>
      <c r="C19" s="134" t="str">
        <f>VLOOKUP(B19,'[1]LISTADO ATM'!$A$2:$B$922,2,0)</f>
        <v xml:space="preserve">ATM Oficina Galería del Este (Plaza) </v>
      </c>
      <c r="D19" s="133" t="s">
        <v>2671</v>
      </c>
      <c r="E19" s="142">
        <v>3336014543</v>
      </c>
    </row>
    <row r="20" spans="1:5" s="112" customFormat="1" ht="18" customHeight="1" x14ac:dyDescent="0.25">
      <c r="A20" s="134" t="e">
        <f>VLOOKUP(#REF!,'[1]LISTADO ATM'!$A$2:$C$922,3,0)</f>
        <v>#REF!</v>
      </c>
      <c r="B20" s="132">
        <v>60</v>
      </c>
      <c r="C20" s="134" t="str">
        <f>VLOOKUP(B20,'[1]LISTADO ATM'!$A$2:$B$922,2,0)</f>
        <v xml:space="preserve">ATM Autobanco 27 de Febrero </v>
      </c>
      <c r="D20" s="133" t="s">
        <v>2671</v>
      </c>
      <c r="E20" s="140">
        <v>3336014616</v>
      </c>
    </row>
    <row r="21" spans="1:5" s="112" customFormat="1" ht="18" customHeight="1" x14ac:dyDescent="0.25">
      <c r="A21" s="134" t="str">
        <f>VLOOKUP(B73,'[1]LISTADO ATM'!$A$2:$C$922,3,0)</f>
        <v>SUR</v>
      </c>
      <c r="B21" s="132">
        <v>31</v>
      </c>
      <c r="C21" s="134" t="str">
        <f>VLOOKUP(B21,'[1]LISTADO ATM'!$A$2:$B$922,2,0)</f>
        <v xml:space="preserve">ATM Oficina San Martín I </v>
      </c>
      <c r="D21" s="133" t="s">
        <v>2671</v>
      </c>
      <c r="E21" s="140">
        <v>3336014627</v>
      </c>
    </row>
    <row r="22" spans="1:5" s="112" customFormat="1" ht="18" customHeight="1" x14ac:dyDescent="0.25">
      <c r="A22" s="134" t="str">
        <f>VLOOKUP(B74,'[1]LISTADO ATM'!$A$2:$C$922,3,0)</f>
        <v>DISTRITO NACIONAL</v>
      </c>
      <c r="B22" s="132">
        <v>973</v>
      </c>
      <c r="C22" s="134" t="str">
        <f>VLOOKUP(B22,'[1]LISTADO ATM'!$A$2:$B$922,2,0)</f>
        <v xml:space="preserve">ATM Oficina Sabana de la Mar </v>
      </c>
      <c r="D22" s="133" t="s">
        <v>2671</v>
      </c>
      <c r="E22" s="140">
        <v>3336014637</v>
      </c>
    </row>
    <row r="23" spans="1:5" s="112" customFormat="1" ht="18" customHeight="1" x14ac:dyDescent="0.25">
      <c r="A23" s="134" t="e">
        <f>VLOOKUP(#REF!,'[1]LISTADO ATM'!$A$2:$C$922,3,0)</f>
        <v>#REF!</v>
      </c>
      <c r="B23" s="132">
        <v>663</v>
      </c>
      <c r="C23" s="134" t="str">
        <f>VLOOKUP(B23,'[1]LISTADO ATM'!$A$2:$B$922,2,0)</f>
        <v>S/M Ole Ave. España</v>
      </c>
      <c r="D23" s="133" t="s">
        <v>2671</v>
      </c>
      <c r="E23" s="140">
        <v>3336014994</v>
      </c>
    </row>
    <row r="24" spans="1:5" s="112" customFormat="1" ht="18" customHeight="1" x14ac:dyDescent="0.25">
      <c r="A24" s="134" t="e">
        <f>VLOOKUP(#REF!,'[1]LISTADO ATM'!$A$2:$C$922,3,0)</f>
        <v>#REF!</v>
      </c>
      <c r="B24" s="132">
        <v>359</v>
      </c>
      <c r="C24" s="134" t="str">
        <f>VLOOKUP(B24,'[1]LISTADO ATM'!$A$2:$B$922,2,0)</f>
        <v>ATM S/M Bravo Ozama</v>
      </c>
      <c r="D24" s="133" t="s">
        <v>2671</v>
      </c>
      <c r="E24" s="140">
        <v>3336015121</v>
      </c>
    </row>
    <row r="25" spans="1:5" s="112" customFormat="1" ht="18" customHeight="1" x14ac:dyDescent="0.25">
      <c r="A25" s="134" t="str">
        <f>VLOOKUP(B75,'[1]LISTADO ATM'!$A$2:$C$922,3,0)</f>
        <v>NORTE</v>
      </c>
      <c r="B25" s="132">
        <v>949</v>
      </c>
      <c r="C25" s="134" t="str">
        <f>VLOOKUP(B25,'[1]LISTADO ATM'!$A$2:$B$922,2,0)</f>
        <v xml:space="preserve">ATM S/M Bravo San Isidro Coral Mall </v>
      </c>
      <c r="D25" s="133" t="s">
        <v>2671</v>
      </c>
      <c r="E25" s="140">
        <v>3336015364</v>
      </c>
    </row>
    <row r="26" spans="1:5" s="112" customFormat="1" ht="18.75" customHeight="1" x14ac:dyDescent="0.25">
      <c r="A26" s="134" t="str">
        <f>VLOOKUP(B76,'[1]LISTADO ATM'!$A$2:$C$922,3,0)</f>
        <v>ESTE</v>
      </c>
      <c r="B26" s="132">
        <v>380</v>
      </c>
      <c r="C26" s="134" t="str">
        <f>VLOOKUP(B26,'[1]LISTADO ATM'!$A$2:$B$922,2,0)</f>
        <v xml:space="preserve">ATM Oficina Navarrete </v>
      </c>
      <c r="D26" s="133" t="s">
        <v>2671</v>
      </c>
      <c r="E26" s="140">
        <v>3336015377</v>
      </c>
    </row>
    <row r="27" spans="1:5" s="121" customFormat="1" ht="18.75" customHeight="1" x14ac:dyDescent="0.25">
      <c r="A27" s="134" t="e">
        <f>VLOOKUP(#REF!,'[1]LISTADO ATM'!$A$2:$C$922,3,0)</f>
        <v>#REF!</v>
      </c>
      <c r="B27" s="132">
        <v>243</v>
      </c>
      <c r="C27" s="134" t="str">
        <f>VLOOKUP(B27,'[1]LISTADO ATM'!$A$2:$B$922,2,0)</f>
        <v xml:space="preserve">ATM Autoservicio Plaza Central  </v>
      </c>
      <c r="D27" s="133" t="s">
        <v>2671</v>
      </c>
      <c r="E27" s="140">
        <v>3336015524</v>
      </c>
    </row>
    <row r="28" spans="1:5" s="121" customFormat="1" ht="18.75" customHeight="1" x14ac:dyDescent="0.25">
      <c r="A28" s="134" t="str">
        <f>VLOOKUP(B77,'[1]LISTADO ATM'!$A$2:$C$922,3,0)</f>
        <v>ESTE</v>
      </c>
      <c r="B28" s="132">
        <v>26</v>
      </c>
      <c r="C28" s="134" t="str">
        <f>VLOOKUP(B28,'[1]LISTADO ATM'!$A$2:$B$922,2,0)</f>
        <v>ATM S/M Jumbo San Isidro</v>
      </c>
      <c r="D28" s="133" t="s">
        <v>2671</v>
      </c>
      <c r="E28" s="140">
        <v>3336015574</v>
      </c>
    </row>
    <row r="29" spans="1:5" s="121" customFormat="1" ht="18.75" customHeight="1" x14ac:dyDescent="0.25">
      <c r="A29" s="134" t="e">
        <f>VLOOKUP(#REF!,'[1]LISTADO ATM'!$A$2:$C$922,3,0)</f>
        <v>#REF!</v>
      </c>
      <c r="B29" s="132">
        <v>899</v>
      </c>
      <c r="C29" s="134" t="str">
        <f>VLOOKUP(B29,'[1]LISTADO ATM'!$A$2:$B$922,2,0)</f>
        <v xml:space="preserve">ATM Oficina Punta Cana </v>
      </c>
      <c r="D29" s="133" t="s">
        <v>2671</v>
      </c>
      <c r="E29" s="140">
        <v>3336015854</v>
      </c>
    </row>
    <row r="30" spans="1:5" s="121" customFormat="1" ht="18.75" customHeight="1" x14ac:dyDescent="0.25">
      <c r="A30" s="134" t="str">
        <f>VLOOKUP(B79,'[1]LISTADO ATM'!$A$2:$C$922,3,0)</f>
        <v>NORTE</v>
      </c>
      <c r="B30" s="148">
        <v>224</v>
      </c>
      <c r="C30" s="134" t="str">
        <f>VLOOKUP(B30,'[1]LISTADO ATM'!$A$2:$B$922,2,0)</f>
        <v xml:space="preserve">ATM S/M Nacional El Millón (Núñez de Cáceres) </v>
      </c>
      <c r="D30" s="133" t="s">
        <v>2671</v>
      </c>
      <c r="E30" s="148">
        <v>3336014489</v>
      </c>
    </row>
    <row r="31" spans="1:5" s="121" customFormat="1" ht="18.75" customHeight="1" x14ac:dyDescent="0.25">
      <c r="A31" s="134" t="str">
        <f>VLOOKUP(B31,'[1]LISTADO ATM'!$A$2:$C$922,3,0)</f>
        <v>NORTE</v>
      </c>
      <c r="B31" s="132">
        <v>282</v>
      </c>
      <c r="C31" s="134" t="str">
        <f>VLOOKUP(B31,'[1]LISTADO ATM'!$A$2:$B$922,2,0)</f>
        <v xml:space="preserve">ATM Autobanco Nibaje </v>
      </c>
      <c r="D31" s="133" t="s">
        <v>2671</v>
      </c>
      <c r="E31" s="132">
        <v>3336014617</v>
      </c>
    </row>
    <row r="32" spans="1:5" s="121" customFormat="1" ht="18.75" customHeight="1" x14ac:dyDescent="0.25">
      <c r="A32" s="134" t="str">
        <f>VLOOKUP(B32,'[1]LISTADO ATM'!$A$2:$C$922,3,0)</f>
        <v>DISTRITO NACIONAL</v>
      </c>
      <c r="B32" s="132">
        <v>547</v>
      </c>
      <c r="C32" s="134" t="str">
        <f>VLOOKUP(B32,'[1]LISTADO ATM'!$A$2:$B$922,2,0)</f>
        <v xml:space="preserve">ATM Plaza Lama Herrera </v>
      </c>
      <c r="D32" s="133" t="s">
        <v>2671</v>
      </c>
      <c r="E32" s="132">
        <v>3336015015</v>
      </c>
    </row>
    <row r="33" spans="1:5" s="121" customFormat="1" ht="18.75" customHeight="1" x14ac:dyDescent="0.25">
      <c r="A33" s="134" t="str">
        <f>VLOOKUP(B33,'[1]LISTADO ATM'!$A$2:$C$922,3,0)</f>
        <v>DISTRITO NACIONAL</v>
      </c>
      <c r="B33" s="132">
        <v>590</v>
      </c>
      <c r="C33" s="134" t="str">
        <f>VLOOKUP(B33,'[1]LISTADO ATM'!$A$2:$B$922,2,0)</f>
        <v xml:space="preserve">ATM Olé Aut. Las Américas </v>
      </c>
      <c r="D33" s="133" t="s">
        <v>2671</v>
      </c>
      <c r="E33" s="142">
        <v>3336014501</v>
      </c>
    </row>
    <row r="34" spans="1:5" s="121" customFormat="1" ht="18.75" customHeight="1" x14ac:dyDescent="0.25">
      <c r="A34" s="134" t="str">
        <f>VLOOKUP(B34,'[1]LISTADO ATM'!$A$2:$C$922,3,0)</f>
        <v>DISTRITO NACIONAL</v>
      </c>
      <c r="B34" s="132">
        <v>300</v>
      </c>
      <c r="C34" s="134" t="str">
        <f>VLOOKUP(B34,'[1]LISTADO ATM'!$A$2:$B$922,2,0)</f>
        <v xml:space="preserve">ATM S/M Aprezio Los Guaricanos </v>
      </c>
      <c r="D34" s="133" t="s">
        <v>2671</v>
      </c>
      <c r="E34" s="142">
        <v>3336014502</v>
      </c>
    </row>
    <row r="35" spans="1:5" s="121" customFormat="1" ht="18.75" customHeight="1" x14ac:dyDescent="0.25">
      <c r="A35" s="134" t="str">
        <f>VLOOKUP(B35,'[1]LISTADO ATM'!$A$2:$C$922,3,0)</f>
        <v>NORTE</v>
      </c>
      <c r="B35" s="132">
        <v>632</v>
      </c>
      <c r="C35" s="134" t="str">
        <f>VLOOKUP(B35,'[1]LISTADO ATM'!$A$2:$B$922,2,0)</f>
        <v xml:space="preserve">ATM Autobanco Gurabo </v>
      </c>
      <c r="D35" s="133" t="s">
        <v>2671</v>
      </c>
      <c r="E35" s="142">
        <v>3336014595</v>
      </c>
    </row>
    <row r="36" spans="1:5" s="121" customFormat="1" ht="18.75" customHeight="1" x14ac:dyDescent="0.25">
      <c r="A36" s="134" t="str">
        <f>VLOOKUP(B36,'[1]LISTADO ATM'!$A$2:$C$922,3,0)</f>
        <v>ESTE</v>
      </c>
      <c r="B36" s="132">
        <v>353</v>
      </c>
      <c r="C36" s="134" t="str">
        <f>VLOOKUP(B36,'[1]LISTADO ATM'!$A$2:$B$922,2,0)</f>
        <v xml:space="preserve">ATM Estación Boulevard Juan Dolio </v>
      </c>
      <c r="D36" s="133" t="s">
        <v>2671</v>
      </c>
      <c r="E36" s="140">
        <v>3336014618</v>
      </c>
    </row>
    <row r="37" spans="1:5" s="121" customFormat="1" ht="18.75" customHeight="1" x14ac:dyDescent="0.25">
      <c r="A37" s="134" t="str">
        <f>VLOOKUP(B37,'[1]LISTADO ATM'!$A$2:$C$922,3,0)</f>
        <v>DISTRITO NACIONAL</v>
      </c>
      <c r="B37" s="132">
        <v>507</v>
      </c>
      <c r="C37" s="134" t="str">
        <f>VLOOKUP(B37,'[1]LISTADO ATM'!$A$2:$B$922,2,0)</f>
        <v>ATM Estación Sigma Boca Chica</v>
      </c>
      <c r="D37" s="133" t="s">
        <v>2671</v>
      </c>
      <c r="E37" s="140">
        <v>3336014628</v>
      </c>
    </row>
    <row r="38" spans="1:5" s="121" customFormat="1" ht="18.75" customHeight="1" x14ac:dyDescent="0.25">
      <c r="A38" s="134" t="str">
        <f>VLOOKUP(B38,'[1]LISTADO ATM'!$A$2:$C$922,3,0)</f>
        <v>SUR</v>
      </c>
      <c r="B38" s="132">
        <v>592</v>
      </c>
      <c r="C38" s="134" t="str">
        <f>VLOOKUP(B38,'[1]LISTADO ATM'!$A$2:$B$922,2,0)</f>
        <v xml:space="preserve">ATM Centro de Caja San Cristóbal I </v>
      </c>
      <c r="D38" s="133" t="s">
        <v>2671</v>
      </c>
      <c r="E38" s="140">
        <v>3336014635</v>
      </c>
    </row>
    <row r="39" spans="1:5" s="121" customFormat="1" ht="18.75" customHeight="1" x14ac:dyDescent="0.25">
      <c r="A39" s="134" t="str">
        <f>VLOOKUP(B39,'[1]LISTADO ATM'!$A$2:$C$922,3,0)</f>
        <v>SUR</v>
      </c>
      <c r="B39" s="132">
        <v>48</v>
      </c>
      <c r="C39" s="134" t="str">
        <f>VLOOKUP(B39,'[1]LISTADO ATM'!$A$2:$B$922,2,0)</f>
        <v xml:space="preserve">ATM Autoservicio Neiba I </v>
      </c>
      <c r="D39" s="133" t="s">
        <v>2671</v>
      </c>
      <c r="E39" s="140">
        <v>3336014987</v>
      </c>
    </row>
    <row r="40" spans="1:5" s="121" customFormat="1" ht="18.75" customHeight="1" x14ac:dyDescent="0.25">
      <c r="A40" s="134" t="s">
        <v>1270</v>
      </c>
      <c r="B40" s="132">
        <v>407</v>
      </c>
      <c r="C40" s="134" t="str">
        <f>VLOOKUP(B40,'[1]LISTADO ATM'!$A$2:$B$922,2,0)</f>
        <v xml:space="preserve">ATM Multicentro La Sirena Villa Mella </v>
      </c>
      <c r="D40" s="133" t="s">
        <v>2671</v>
      </c>
      <c r="E40" s="140">
        <v>3336015117</v>
      </c>
    </row>
    <row r="41" spans="1:5" s="121" customFormat="1" ht="18.75" customHeight="1" x14ac:dyDescent="0.25">
      <c r="A41" s="134" t="s">
        <v>1273</v>
      </c>
      <c r="B41" s="132">
        <v>310</v>
      </c>
      <c r="C41" s="134" t="str">
        <f>VLOOKUP(B41,'[1]LISTADO ATM'!$A$2:$B$922,2,0)</f>
        <v xml:space="preserve">ATM Farmacia San Judas Tadeo Jarabacoa </v>
      </c>
      <c r="D41" s="133" t="s">
        <v>2671</v>
      </c>
      <c r="E41" s="140">
        <v>3336015569</v>
      </c>
    </row>
    <row r="42" spans="1:5" s="121" customFormat="1" ht="18.75" customHeight="1" x14ac:dyDescent="0.25">
      <c r="A42" s="134" t="s">
        <v>1270</v>
      </c>
      <c r="B42" s="132">
        <v>769</v>
      </c>
      <c r="C42" s="134" t="str">
        <f>VLOOKUP(B42,'[1]LISTADO ATM'!$A$2:$B$922,2,0)</f>
        <v>ATM UNP Pablo Mella Morales</v>
      </c>
      <c r="D42" s="133" t="s">
        <v>2671</v>
      </c>
      <c r="E42" s="140">
        <v>3336015859</v>
      </c>
    </row>
    <row r="43" spans="1:5" s="121" customFormat="1" ht="18.75" customHeight="1" x14ac:dyDescent="0.25">
      <c r="A43" s="134" t="s">
        <v>1273</v>
      </c>
      <c r="B43" s="132">
        <v>633</v>
      </c>
      <c r="C43" s="134" t="str">
        <f>VLOOKUP(B43,'[1]LISTADO ATM'!$A$2:$B$922,2,0)</f>
        <v xml:space="preserve">ATM Autobanco Las Colinas </v>
      </c>
      <c r="D43" s="133" t="s">
        <v>2671</v>
      </c>
      <c r="E43" s="140">
        <v>3336015878</v>
      </c>
    </row>
    <row r="44" spans="1:5" s="121" customFormat="1" ht="18.75" customHeight="1" x14ac:dyDescent="0.25">
      <c r="A44" s="134" t="s">
        <v>1273</v>
      </c>
      <c r="B44" s="132">
        <v>22</v>
      </c>
      <c r="C44" s="134" t="str">
        <f>VLOOKUP(B44,'[1]LISTADO ATM'!$A$2:$B$922,2,0)</f>
        <v>ATM S/M Olimpico (Santiago)</v>
      </c>
      <c r="D44" s="133" t="s">
        <v>2671</v>
      </c>
      <c r="E44" s="140">
        <v>3336015975</v>
      </c>
    </row>
    <row r="45" spans="1:5" s="121" customFormat="1" ht="18.75" customHeight="1" x14ac:dyDescent="0.25">
      <c r="A45" s="128" t="s">
        <v>1271</v>
      </c>
      <c r="B45" s="132">
        <v>844</v>
      </c>
      <c r="C45" s="134" t="str">
        <f>VLOOKUP(B45,'[1]LISTADO ATM'!$A$2:$B$922,2,0)</f>
        <v xml:space="preserve">ATM San Juan Shopping Center (Bávaro) </v>
      </c>
      <c r="D45" s="133" t="s">
        <v>2671</v>
      </c>
      <c r="E45" s="132">
        <v>3336014555</v>
      </c>
    </row>
    <row r="46" spans="1:5" s="121" customFormat="1" ht="18.75" customHeight="1" x14ac:dyDescent="0.25">
      <c r="A46" s="128" t="s">
        <v>1270</v>
      </c>
      <c r="B46" s="132">
        <v>719</v>
      </c>
      <c r="C46" s="134" t="str">
        <f>VLOOKUP(B46,'[1]LISTADO ATM'!$A$2:$B$922,2,0)</f>
        <v xml:space="preserve">ATM Ayuntamiento Municipal San Luís </v>
      </c>
      <c r="D46" s="133" t="s">
        <v>2671</v>
      </c>
      <c r="E46" s="132">
        <v>3336014603</v>
      </c>
    </row>
    <row r="47" spans="1:5" s="121" customFormat="1" ht="18.75" customHeight="1" x14ac:dyDescent="0.25">
      <c r="A47" s="128" t="s">
        <v>1270</v>
      </c>
      <c r="B47" s="132">
        <v>580</v>
      </c>
      <c r="C47" s="134" t="str">
        <f>VLOOKUP(B47,'[1]LISTADO ATM'!$A$2:$B$922,2,0)</f>
        <v xml:space="preserve">ATM Edificio Propagas </v>
      </c>
      <c r="D47" s="133" t="s">
        <v>2671</v>
      </c>
      <c r="E47" s="132">
        <v>3336014717</v>
      </c>
    </row>
    <row r="48" spans="1:5" s="121" customFormat="1" ht="18.75" customHeight="1" x14ac:dyDescent="0.25">
      <c r="A48" s="134"/>
      <c r="B48" s="148"/>
      <c r="C48" s="134"/>
      <c r="D48" s="133"/>
      <c r="E48" s="148"/>
    </row>
    <row r="49" spans="1:10" s="121" customFormat="1" ht="18.75" customHeight="1" x14ac:dyDescent="0.25">
      <c r="A49" s="134"/>
      <c r="B49" s="148"/>
      <c r="C49" s="134"/>
      <c r="D49" s="133"/>
      <c r="E49" s="148"/>
    </row>
    <row r="50" spans="1:10" s="121" customFormat="1" ht="18.75" customHeight="1" x14ac:dyDescent="0.25">
      <c r="A50" s="134"/>
      <c r="B50" s="148"/>
      <c r="C50" s="134"/>
      <c r="D50" s="133"/>
      <c r="E50" s="148"/>
    </row>
    <row r="51" spans="1:10" s="121" customFormat="1" ht="18.75" customHeight="1" x14ac:dyDescent="0.25">
      <c r="A51" s="134"/>
      <c r="B51" s="148"/>
      <c r="C51" s="134"/>
      <c r="D51" s="133"/>
      <c r="E51" s="148"/>
    </row>
    <row r="52" spans="1:10" s="121" customFormat="1" ht="18.75" customHeight="1" x14ac:dyDescent="0.25">
      <c r="A52" s="134"/>
      <c r="B52" s="148"/>
      <c r="C52" s="134"/>
      <c r="D52" s="133"/>
      <c r="E52" s="148"/>
    </row>
    <row r="53" spans="1:10" s="121" customFormat="1" ht="18.75" customHeight="1" x14ac:dyDescent="0.25">
      <c r="A53" s="134"/>
      <c r="B53" s="148"/>
      <c r="C53" s="134"/>
      <c r="D53" s="133"/>
      <c r="E53" s="148"/>
    </row>
    <row r="54" spans="1:10" s="121" customFormat="1" ht="18.75" customHeight="1" x14ac:dyDescent="0.25">
      <c r="A54" s="134"/>
      <c r="B54" s="148"/>
      <c r="C54" s="134"/>
      <c r="D54" s="133"/>
      <c r="E54" s="148"/>
    </row>
    <row r="55" spans="1:10" s="121" customFormat="1" ht="18.75" customHeight="1" x14ac:dyDescent="0.25">
      <c r="A55" s="135" t="s">
        <v>2462</v>
      </c>
      <c r="B55" s="136">
        <f>COUNT(B9:B47)</f>
        <v>39</v>
      </c>
      <c r="C55" s="206"/>
      <c r="D55" s="206"/>
      <c r="E55" s="206"/>
    </row>
    <row r="56" spans="1:10" s="112" customFormat="1" ht="18.75" customHeight="1" x14ac:dyDescent="0.25">
      <c r="A56" s="192"/>
      <c r="B56" s="193"/>
      <c r="C56" s="193"/>
      <c r="D56" s="193"/>
      <c r="E56" s="216"/>
    </row>
    <row r="57" spans="1:10" s="112" customFormat="1" ht="18.75" customHeight="1" thickBot="1" x14ac:dyDescent="0.3">
      <c r="A57" s="194" t="s">
        <v>2566</v>
      </c>
      <c r="B57" s="195"/>
      <c r="C57" s="195"/>
      <c r="D57" s="195"/>
      <c r="E57" s="196"/>
      <c r="F57" s="121"/>
    </row>
    <row r="58" spans="1:10" s="112" customFormat="1" ht="18" customHeight="1" x14ac:dyDescent="0.25">
      <c r="A58" s="130" t="s">
        <v>15</v>
      </c>
      <c r="B58" s="130" t="s">
        <v>2408</v>
      </c>
      <c r="C58" s="130" t="s">
        <v>46</v>
      </c>
      <c r="D58" s="204" t="s">
        <v>2411</v>
      </c>
      <c r="E58" s="205" t="s">
        <v>2409</v>
      </c>
      <c r="F58" s="121"/>
    </row>
    <row r="59" spans="1:10" s="112" customFormat="1" ht="18.75" customHeight="1" x14ac:dyDescent="0.25">
      <c r="A59" s="134" t="str">
        <f>VLOOKUP(B59,'[1]LISTADO ATM'!$A$2:$C$922,3,0)</f>
        <v>DISTRITO NACIONAL</v>
      </c>
      <c r="B59" s="132">
        <v>113</v>
      </c>
      <c r="C59" s="134" t="str">
        <f>VLOOKUP(B59,'[1]LISTADO ATM'!$A$2:$B$922,2,0)</f>
        <v xml:space="preserve">ATM Autoservicio Atalaya del Mar </v>
      </c>
      <c r="D59" s="133" t="s">
        <v>2630</v>
      </c>
      <c r="E59" s="142">
        <v>3336009158</v>
      </c>
      <c r="F59" s="121"/>
      <c r="G59" s="120"/>
    </row>
    <row r="60" spans="1:10" s="112" customFormat="1" ht="18" customHeight="1" x14ac:dyDescent="0.25">
      <c r="A60" s="134" t="str">
        <f>VLOOKUP(B60,'[1]LISTADO ATM'!$A$2:$C$922,3,0)</f>
        <v>DISTRITO NACIONAL</v>
      </c>
      <c r="B60" s="132">
        <v>240</v>
      </c>
      <c r="C60" s="134" t="str">
        <f>VLOOKUP(B60,'[1]LISTADO ATM'!$A$2:$B$922,2,0)</f>
        <v xml:space="preserve">ATM Oficina Carrefour I </v>
      </c>
      <c r="D60" s="133" t="s">
        <v>2630</v>
      </c>
      <c r="E60" s="142">
        <v>3336012434</v>
      </c>
      <c r="F60" s="121"/>
      <c r="G60" s="120"/>
      <c r="H60" s="120"/>
      <c r="I60" s="120"/>
      <c r="J60" s="120"/>
    </row>
    <row r="61" spans="1:10" s="112" customFormat="1" ht="18.75" customHeight="1" x14ac:dyDescent="0.25">
      <c r="A61" s="134" t="str">
        <f>VLOOKUP(B61,'[1]LISTADO ATM'!$A$2:$C$922,3,0)</f>
        <v>NORTE</v>
      </c>
      <c r="B61" s="132">
        <v>716</v>
      </c>
      <c r="C61" s="134" t="str">
        <f>VLOOKUP(B61,'[1]LISTADO ATM'!$A$2:$B$922,2,0)</f>
        <v xml:space="preserve">ATM Oficina Zona Franca (Santiago) </v>
      </c>
      <c r="D61" s="133" t="s">
        <v>2630</v>
      </c>
      <c r="E61" s="142">
        <v>3336014121</v>
      </c>
      <c r="F61" s="121"/>
      <c r="G61" s="120"/>
      <c r="H61" s="120"/>
      <c r="I61" s="120"/>
      <c r="J61" s="120"/>
    </row>
    <row r="62" spans="1:10" s="120" customFormat="1" ht="18" customHeight="1" x14ac:dyDescent="0.25">
      <c r="A62" s="134" t="str">
        <f>VLOOKUP(B62,'[1]LISTADO ATM'!$A$2:$C$922,3,0)</f>
        <v>ESTE</v>
      </c>
      <c r="B62" s="132">
        <v>330</v>
      </c>
      <c r="C62" s="134" t="str">
        <f>VLOOKUP(B62,'[1]LISTADO ATM'!$A$2:$B$922,2,0)</f>
        <v xml:space="preserve">ATM Oficina Boulevard (Higuey) </v>
      </c>
      <c r="D62" s="133" t="s">
        <v>2630</v>
      </c>
      <c r="E62" s="142">
        <v>3336014506</v>
      </c>
      <c r="F62" s="121"/>
    </row>
    <row r="63" spans="1:10" s="120" customFormat="1" ht="18" customHeight="1" x14ac:dyDescent="0.25">
      <c r="A63" s="134" t="str">
        <f>VLOOKUP(B63,'[1]LISTADO ATM'!$A$2:$C$922,3,0)</f>
        <v>NORTE</v>
      </c>
      <c r="B63" s="132">
        <v>431</v>
      </c>
      <c r="C63" s="134" t="str">
        <f>VLOOKUP(B63,'[1]LISTADO ATM'!$A$2:$B$822,2,0)</f>
        <v xml:space="preserve">ATM Autoservicio Sol (Santiago) </v>
      </c>
      <c r="D63" s="133" t="s">
        <v>2630</v>
      </c>
      <c r="E63" s="150">
        <v>3336014600</v>
      </c>
      <c r="F63" s="121"/>
    </row>
    <row r="64" spans="1:10" s="112" customFormat="1" ht="18" customHeight="1" x14ac:dyDescent="0.25">
      <c r="A64" s="135" t="s">
        <v>2462</v>
      </c>
      <c r="B64" s="136">
        <f>COUNT(B58:B63)</f>
        <v>5</v>
      </c>
      <c r="C64" s="206"/>
      <c r="D64" s="206"/>
      <c r="E64" s="206"/>
      <c r="F64" s="121"/>
      <c r="G64" s="120"/>
      <c r="H64" s="120"/>
      <c r="I64" s="120"/>
      <c r="J64" s="120"/>
    </row>
    <row r="65" spans="1:10" s="112" customFormat="1" ht="18.75" customHeight="1" thickBot="1" x14ac:dyDescent="0.3">
      <c r="A65" s="168"/>
      <c r="B65" s="169"/>
      <c r="C65" s="169"/>
      <c r="D65" s="169"/>
      <c r="E65" s="170"/>
      <c r="F65" s="121"/>
      <c r="G65" s="120"/>
      <c r="H65" s="120"/>
      <c r="I65" s="120"/>
      <c r="J65" s="120"/>
    </row>
    <row r="66" spans="1:10" s="112" customFormat="1" ht="18" customHeight="1" thickBot="1" x14ac:dyDescent="0.3">
      <c r="A66" s="207" t="s">
        <v>2463</v>
      </c>
      <c r="B66" s="208"/>
      <c r="C66" s="208"/>
      <c r="D66" s="208"/>
      <c r="E66" s="209"/>
      <c r="F66" s="121"/>
      <c r="G66" s="120"/>
      <c r="H66" s="120"/>
      <c r="I66" s="120"/>
      <c r="J66" s="120"/>
    </row>
    <row r="67" spans="1:10" s="112" customFormat="1" ht="18" customHeight="1" x14ac:dyDescent="0.25">
      <c r="A67" s="130" t="s">
        <v>15</v>
      </c>
      <c r="B67" s="130" t="s">
        <v>2408</v>
      </c>
      <c r="C67" s="130" t="s">
        <v>46</v>
      </c>
      <c r="D67" s="151" t="s">
        <v>2411</v>
      </c>
      <c r="E67" s="130" t="s">
        <v>2409</v>
      </c>
    </row>
    <row r="68" spans="1:10" s="120" customFormat="1" ht="18" customHeight="1" x14ac:dyDescent="0.25">
      <c r="A68" s="134" t="str">
        <f>VLOOKUP(B68,'[1]LISTADO ATM'!$A$2:$C$922,3,0)</f>
        <v>DISTRITO NACIONAL</v>
      </c>
      <c r="B68" s="132">
        <v>563</v>
      </c>
      <c r="C68" s="134" t="str">
        <f>VLOOKUP(B68,'[1]LISTADO ATM'!$A$2:$B$922,2,0)</f>
        <v xml:space="preserve">ATM Base Aérea San Isidro </v>
      </c>
      <c r="D68" s="137" t="s">
        <v>2429</v>
      </c>
      <c r="E68" s="140">
        <v>3336009199</v>
      </c>
    </row>
    <row r="69" spans="1:10" s="120" customFormat="1" ht="18" customHeight="1" x14ac:dyDescent="0.25">
      <c r="A69" s="134" t="str">
        <f>VLOOKUP(B69,'[1]LISTADO ATM'!$A$2:$C$922,3,0)</f>
        <v>DISTRITO NACIONAL</v>
      </c>
      <c r="B69" s="132">
        <v>147</v>
      </c>
      <c r="C69" s="134" t="str">
        <f>VLOOKUP(B69,'[1]LISTADO ATM'!$A$2:$B$922,2,0)</f>
        <v xml:space="preserve">ATM Kiosco Megacentro I </v>
      </c>
      <c r="D69" s="137" t="s">
        <v>2429</v>
      </c>
      <c r="E69" s="142">
        <v>3336009175</v>
      </c>
    </row>
    <row r="70" spans="1:10" s="120" customFormat="1" ht="18" customHeight="1" x14ac:dyDescent="0.25">
      <c r="A70" s="134" t="str">
        <f>VLOOKUP(B70,'[1]LISTADO ATM'!$A$2:$C$922,3,0)</f>
        <v>DISTRITO NACIONAL</v>
      </c>
      <c r="B70" s="132">
        <v>354</v>
      </c>
      <c r="C70" s="134" t="str">
        <f>VLOOKUP(B70,'[1]LISTADO ATM'!$A$2:$B$922,2,0)</f>
        <v xml:space="preserve">ATM Oficina Núñez de Cáceres II </v>
      </c>
      <c r="D70" s="137" t="s">
        <v>2429</v>
      </c>
      <c r="E70" s="142">
        <v>3336014085</v>
      </c>
    </row>
    <row r="71" spans="1:10" s="120" customFormat="1" ht="18.75" customHeight="1" x14ac:dyDescent="0.25">
      <c r="A71" s="134" t="str">
        <f>VLOOKUP(B71,'[1]LISTADO ATM'!$A$2:$C$922,3,0)</f>
        <v>SUR</v>
      </c>
      <c r="B71" s="132">
        <v>582</v>
      </c>
      <c r="C71" s="134" t="str">
        <f>VLOOKUP(B71,'[1]LISTADO ATM'!$A$2:$B$922,2,0)</f>
        <v>ATM Estación Sabana Yegua</v>
      </c>
      <c r="D71" s="137" t="s">
        <v>2429</v>
      </c>
      <c r="E71" s="142">
        <v>3336014170</v>
      </c>
    </row>
    <row r="72" spans="1:10" s="120" customFormat="1" ht="18" customHeight="1" x14ac:dyDescent="0.25">
      <c r="A72" s="134" t="str">
        <f>VLOOKUP(B72,'[1]LISTADO ATM'!$A$2:$C$922,3,0)</f>
        <v>NORTE</v>
      </c>
      <c r="B72" s="132">
        <v>142</v>
      </c>
      <c r="C72" s="134" t="str">
        <f>VLOOKUP(B72,'[1]LISTADO ATM'!$A$2:$B$922,2,0)</f>
        <v xml:space="preserve">ATM Centro de Caja Galerías Bonao </v>
      </c>
      <c r="D72" s="137" t="s">
        <v>2429</v>
      </c>
      <c r="E72" s="142">
        <v>3336014441</v>
      </c>
    </row>
    <row r="73" spans="1:10" s="120" customFormat="1" ht="18.75" customHeight="1" x14ac:dyDescent="0.25">
      <c r="A73" s="134" t="str">
        <f>VLOOKUP(B73,'[1]LISTADO ATM'!$A$2:$C$922,3,0)</f>
        <v>SUR</v>
      </c>
      <c r="B73" s="132">
        <v>296</v>
      </c>
      <c r="C73" s="134" t="str">
        <f>VLOOKUP(B73,'[1]LISTADO ATM'!$A$2:$B$922,2,0)</f>
        <v>ATM Estación BANICOMB (Baní)  ECO Petroleo</v>
      </c>
      <c r="D73" s="137" t="s">
        <v>2429</v>
      </c>
      <c r="E73" s="140">
        <v>3336015043</v>
      </c>
    </row>
    <row r="74" spans="1:10" s="121" customFormat="1" ht="18" customHeight="1" x14ac:dyDescent="0.25">
      <c r="A74" s="134" t="str">
        <f>VLOOKUP(B74,'[1]LISTADO ATM'!$A$2:$C$922,3,0)</f>
        <v>DISTRITO NACIONAL</v>
      </c>
      <c r="B74" s="132">
        <v>958</v>
      </c>
      <c r="C74" s="134" t="str">
        <f>VLOOKUP(B74,'[1]LISTADO ATM'!$A$2:$B$922,2,0)</f>
        <v xml:space="preserve">ATM Olé Aut. San Isidro </v>
      </c>
      <c r="D74" s="137" t="s">
        <v>2429</v>
      </c>
      <c r="E74" s="140">
        <v>3336015067</v>
      </c>
    </row>
    <row r="75" spans="1:10" s="121" customFormat="1" ht="18" customHeight="1" x14ac:dyDescent="0.25">
      <c r="A75" s="134" t="str">
        <f>VLOOKUP(B75,'[1]LISTADO ATM'!$A$2:$C$922,3,0)</f>
        <v>NORTE</v>
      </c>
      <c r="B75" s="132">
        <v>395</v>
      </c>
      <c r="C75" s="134" t="str">
        <f>VLOOKUP(B75,'[1]LISTADO ATM'!$A$2:$B$922,2,0)</f>
        <v xml:space="preserve">ATM UNP Sabana Iglesia </v>
      </c>
      <c r="D75" s="137" t="s">
        <v>2429</v>
      </c>
      <c r="E75" s="140">
        <v>3336015577</v>
      </c>
    </row>
    <row r="76" spans="1:10" s="121" customFormat="1" ht="18" customHeight="1" x14ac:dyDescent="0.25">
      <c r="A76" s="134" t="str">
        <f>VLOOKUP(B76,'[1]LISTADO ATM'!$A$2:$C$922,3,0)</f>
        <v>ESTE</v>
      </c>
      <c r="B76" s="132">
        <v>16</v>
      </c>
      <c r="C76" s="134" t="str">
        <f>VLOOKUP(B76,'[1]LISTADO ATM'!$A$2:$B$922,2,0)</f>
        <v>ATM Estación Texaco Sabana de la Mar</v>
      </c>
      <c r="D76" s="137" t="s">
        <v>2429</v>
      </c>
      <c r="E76" s="140">
        <v>3336015671</v>
      </c>
    </row>
    <row r="77" spans="1:10" s="121" customFormat="1" ht="18" customHeight="1" x14ac:dyDescent="0.25">
      <c r="A77" s="134" t="str">
        <f>VLOOKUP(B77,'[1]LISTADO ATM'!$A$2:$C$922,3,0)</f>
        <v>ESTE</v>
      </c>
      <c r="B77" s="132">
        <v>608</v>
      </c>
      <c r="C77" s="134" t="str">
        <f>VLOOKUP(B77,'[1]LISTADO ATM'!$A$2:$B$922,2,0)</f>
        <v xml:space="preserve">ATM Oficina Jumbo (San Pedro) </v>
      </c>
      <c r="D77" s="137" t="s">
        <v>2429</v>
      </c>
      <c r="E77" s="140">
        <v>3336015870</v>
      </c>
    </row>
    <row r="78" spans="1:10" s="121" customFormat="1" ht="18" customHeight="1" x14ac:dyDescent="0.25">
      <c r="A78" s="134" t="str">
        <f>VLOOKUP(B78,'[1]LISTADO ATM'!$A$2:$C$922,3,0)</f>
        <v>DISTRITO NACIONAL</v>
      </c>
      <c r="B78" s="132">
        <v>946</v>
      </c>
      <c r="C78" s="134" t="str">
        <f>VLOOKUP(B78,'[1]LISTADO ATM'!$A$2:$B$922,2,0)</f>
        <v xml:space="preserve">ATM Oficina Núñez de Cáceres I </v>
      </c>
      <c r="D78" s="137" t="s">
        <v>2429</v>
      </c>
      <c r="E78" s="140">
        <v>3336016047</v>
      </c>
    </row>
    <row r="79" spans="1:10" s="121" customFormat="1" ht="18" customHeight="1" x14ac:dyDescent="0.25">
      <c r="A79" s="135"/>
      <c r="B79" s="136">
        <f>COUNT(B68:B78)</f>
        <v>11</v>
      </c>
      <c r="C79" s="210"/>
      <c r="D79" s="211"/>
      <c r="E79" s="212"/>
    </row>
    <row r="80" spans="1:10" s="120" customFormat="1" ht="18.75" customHeight="1" thickBot="1" x14ac:dyDescent="0.3">
      <c r="A80" s="168"/>
      <c r="B80" s="169"/>
      <c r="C80" s="169"/>
      <c r="D80" s="169"/>
      <c r="E80" s="170"/>
    </row>
    <row r="81" spans="1:5" s="120" customFormat="1" ht="18.75" customHeight="1" thickBot="1" x14ac:dyDescent="0.3">
      <c r="A81" s="213" t="s">
        <v>2434</v>
      </c>
      <c r="B81" s="214"/>
      <c r="C81" s="214"/>
      <c r="D81" s="214"/>
      <c r="E81" s="215"/>
    </row>
    <row r="82" spans="1:5" s="112" customFormat="1" ht="18.75" customHeight="1" x14ac:dyDescent="0.25">
      <c r="A82" s="130" t="s">
        <v>15</v>
      </c>
      <c r="B82" s="130" t="s">
        <v>2408</v>
      </c>
      <c r="C82" s="130" t="s">
        <v>46</v>
      </c>
      <c r="D82" s="151" t="s">
        <v>2411</v>
      </c>
      <c r="E82" s="130" t="s">
        <v>2409</v>
      </c>
    </row>
    <row r="83" spans="1:5" s="112" customFormat="1" ht="18" customHeight="1" x14ac:dyDescent="0.25">
      <c r="A83" s="134" t="str">
        <f>VLOOKUP(B83,'[1]LISTADO ATM'!$A$2:$C$922,3,0)</f>
        <v>DISTRITO NACIONAL</v>
      </c>
      <c r="B83" s="148">
        <v>180</v>
      </c>
      <c r="C83" s="134" t="str">
        <f>VLOOKUP(B83,'[1]LISTADO ATM'!$A$2:$B$922,2,0)</f>
        <v xml:space="preserve">ATM Megacentro II </v>
      </c>
      <c r="D83" s="134" t="s">
        <v>2469</v>
      </c>
      <c r="E83" s="132">
        <v>3336014521</v>
      </c>
    </row>
    <row r="84" spans="1:5" s="120" customFormat="1" ht="18.75" customHeight="1" x14ac:dyDescent="0.25">
      <c r="A84" s="134" t="str">
        <f>VLOOKUP(B84,'[1]LISTADO ATM'!$A$2:$C$922,3,0)</f>
        <v>DISTRITO NACIONAL</v>
      </c>
      <c r="B84" s="148">
        <v>515</v>
      </c>
      <c r="C84" s="134" t="str">
        <f>VLOOKUP(B84,'[1]LISTADO ATM'!$A$2:$B$922,2,0)</f>
        <v xml:space="preserve">ATM Oficina Agora Mall I </v>
      </c>
      <c r="D84" s="134" t="s">
        <v>2469</v>
      </c>
      <c r="E84" s="132">
        <v>3336014341</v>
      </c>
    </row>
    <row r="85" spans="1:5" s="121" customFormat="1" ht="18.75" customHeight="1" x14ac:dyDescent="0.25">
      <c r="A85" s="134" t="str">
        <f>VLOOKUP(B85,'[1]LISTADO ATM'!$A$2:$C$922,3,0)</f>
        <v>DISTRITO NACIONAL</v>
      </c>
      <c r="B85" s="132">
        <v>567</v>
      </c>
      <c r="C85" s="134" t="str">
        <f>VLOOKUP(B85,'[1]LISTADO ATM'!$A$2:$B$922,2,0)</f>
        <v xml:space="preserve">ATM Oficina Máximo Gómez </v>
      </c>
      <c r="D85" s="134" t="s">
        <v>2469</v>
      </c>
      <c r="E85" s="132">
        <v>3336014486</v>
      </c>
    </row>
    <row r="86" spans="1:5" s="121" customFormat="1" ht="18.75" customHeight="1" x14ac:dyDescent="0.25">
      <c r="A86" s="134" t="str">
        <f>VLOOKUP(B86,'[1]LISTADO ATM'!$A$2:$C$922,3,0)</f>
        <v>DISTRITO NACIONAL</v>
      </c>
      <c r="B86" s="132">
        <v>160</v>
      </c>
      <c r="C86" s="134" t="str">
        <f>VLOOKUP(B86,'[1]LISTADO ATM'!$A$2:$B$922,2,0)</f>
        <v xml:space="preserve">ATM Oficina Herrera </v>
      </c>
      <c r="D86" s="134" t="s">
        <v>2469</v>
      </c>
      <c r="E86" s="132">
        <v>3336014488</v>
      </c>
    </row>
    <row r="87" spans="1:5" s="121" customFormat="1" ht="18.75" customHeight="1" x14ac:dyDescent="0.25">
      <c r="A87" s="134" t="str">
        <f>VLOOKUP(B87,'[1]LISTADO ATM'!$A$2:$C$922,3,0)</f>
        <v>DISTRITO NACIONAL</v>
      </c>
      <c r="B87" s="132">
        <v>34</v>
      </c>
      <c r="C87" s="134" t="str">
        <f>VLOOKUP(B87,'[1]LISTADO ATM'!$A$2:$B$922,2,0)</f>
        <v xml:space="preserve">ATM Plaza de la Salud </v>
      </c>
      <c r="D87" s="134" t="s">
        <v>2469</v>
      </c>
      <c r="E87" s="150">
        <v>3336014520</v>
      </c>
    </row>
    <row r="88" spans="1:5" s="121" customFormat="1" ht="18" customHeight="1" x14ac:dyDescent="0.25">
      <c r="A88" s="128" t="str">
        <f>VLOOKUP(B88,'[1]LISTADO ATM'!$A$2:$C$922,3,0)</f>
        <v>DISTRITO NACIONAL</v>
      </c>
      <c r="B88" s="132">
        <v>415</v>
      </c>
      <c r="C88" s="134" t="str">
        <f>VLOOKUP(B88,'[1]LISTADO ATM'!$A$2:$B$922,2,0)</f>
        <v xml:space="preserve">ATM Autobanco San Martín I </v>
      </c>
      <c r="D88" s="134" t="s">
        <v>2469</v>
      </c>
      <c r="E88" s="132">
        <v>3336014601</v>
      </c>
    </row>
    <row r="89" spans="1:5" ht="18.75" customHeight="1" x14ac:dyDescent="0.25">
      <c r="A89" s="128" t="str">
        <f>VLOOKUP(B89,'[1]LISTADO ATM'!$A$2:$C$922,3,0)</f>
        <v>DISTRITO NACIONAL</v>
      </c>
      <c r="B89" s="132">
        <v>735</v>
      </c>
      <c r="C89" s="134" t="str">
        <f>VLOOKUP(B89,'[1]LISTADO ATM'!$A$2:$B$922,2,0)</f>
        <v xml:space="preserve">ATM Oficina Independencia II  </v>
      </c>
      <c r="D89" s="134" t="s">
        <v>2469</v>
      </c>
      <c r="E89" s="132">
        <v>3336015579</v>
      </c>
    </row>
    <row r="90" spans="1:5" ht="18.75" customHeight="1" x14ac:dyDescent="0.25">
      <c r="A90" s="128" t="str">
        <f>VLOOKUP(B90,'[1]LISTADO ATM'!$A$2:$C$922,3,0)</f>
        <v>NORTE</v>
      </c>
      <c r="B90" s="149">
        <v>144</v>
      </c>
      <c r="C90" s="134" t="str">
        <f>VLOOKUP(B90,'[1]LISTADO ATM'!$A$2:$B$922,2,0)</f>
        <v xml:space="preserve">ATM Oficina Villa Altagracia </v>
      </c>
      <c r="D90" s="134" t="s">
        <v>2469</v>
      </c>
      <c r="E90" s="227">
        <v>3336015880</v>
      </c>
    </row>
    <row r="91" spans="1:5" ht="18" customHeight="1" thickBot="1" x14ac:dyDescent="0.3">
      <c r="A91" s="141" t="s">
        <v>2462</v>
      </c>
      <c r="B91" s="131">
        <f>COUNTA(B83:B90)</f>
        <v>8</v>
      </c>
      <c r="C91" s="165"/>
      <c r="D91" s="166"/>
      <c r="E91" s="167"/>
    </row>
    <row r="92" spans="1:5" ht="18.75" customHeight="1" thickBot="1" x14ac:dyDescent="0.3">
      <c r="A92" s="168"/>
      <c r="B92" s="169"/>
      <c r="C92" s="169"/>
      <c r="D92" s="169"/>
      <c r="E92" s="170"/>
    </row>
    <row r="93" spans="1:5" ht="18.75" thickBot="1" x14ac:dyDescent="0.3">
      <c r="A93" s="171" t="s">
        <v>2580</v>
      </c>
      <c r="B93" s="172"/>
      <c r="C93" s="172"/>
      <c r="D93" s="172"/>
      <c r="E93" s="173"/>
    </row>
    <row r="94" spans="1:5" ht="18.75" customHeight="1" x14ac:dyDescent="0.25">
      <c r="A94" s="130" t="s">
        <v>15</v>
      </c>
      <c r="B94" s="130" t="s">
        <v>2408</v>
      </c>
      <c r="C94" s="130" t="s">
        <v>46</v>
      </c>
      <c r="D94" s="151" t="s">
        <v>2411</v>
      </c>
      <c r="E94" s="130" t="s">
        <v>2409</v>
      </c>
    </row>
    <row r="95" spans="1:5" ht="18.75" customHeight="1" x14ac:dyDescent="0.25">
      <c r="A95" s="128" t="str">
        <f>VLOOKUP(B95,'[1]LISTADO ATM'!$A$2:$C$922,3,0)</f>
        <v>DISTRITO NACIONAL</v>
      </c>
      <c r="B95" s="132">
        <v>514</v>
      </c>
      <c r="C95" s="128" t="str">
        <f>VLOOKUP(B95,'[1]LISTADO ATM'!$A$2:$B$822,2,0)</f>
        <v>ATM Autoservicio Charles de Gaulle</v>
      </c>
      <c r="D95" s="145" t="s">
        <v>2618</v>
      </c>
      <c r="E95" s="142">
        <v>3336012412</v>
      </c>
    </row>
    <row r="96" spans="1:5" ht="18.75" customHeight="1" x14ac:dyDescent="0.25">
      <c r="A96" s="128" t="str">
        <f>VLOOKUP(B96,'[1]LISTADO ATM'!$A$2:$C$922,3,0)</f>
        <v>NORTE</v>
      </c>
      <c r="B96" s="132">
        <v>8</v>
      </c>
      <c r="C96" s="128" t="str">
        <f>VLOOKUP(B96,'[1]LISTADO ATM'!$A$2:$B$822,2,0)</f>
        <v>ATM Autoservicio Yaque</v>
      </c>
      <c r="D96" s="145" t="s">
        <v>2618</v>
      </c>
      <c r="E96" s="142">
        <v>3336012583</v>
      </c>
    </row>
    <row r="97" spans="1:5" ht="18.75" customHeight="1" x14ac:dyDescent="0.25">
      <c r="A97" s="128" t="str">
        <f>VLOOKUP(B97,'[1]LISTADO ATM'!$A$2:$C$922,3,0)</f>
        <v>DISTRITO NACIONAL</v>
      </c>
      <c r="B97" s="132">
        <v>983</v>
      </c>
      <c r="C97" s="128" t="str">
        <f>VLOOKUP(B97,'[1]LISTADO ATM'!$A$2:$B$822,2,0)</f>
        <v xml:space="preserve">ATM Bravo República de Colombia </v>
      </c>
      <c r="D97" s="138" t="s">
        <v>2545</v>
      </c>
      <c r="E97" s="142">
        <v>3336012296</v>
      </c>
    </row>
    <row r="98" spans="1:5" ht="18.75" customHeight="1" x14ac:dyDescent="0.25">
      <c r="A98" s="128" t="str">
        <f>VLOOKUP(B98,'[1]LISTADO ATM'!$A$2:$C$922,3,0)</f>
        <v>ESTE</v>
      </c>
      <c r="B98" s="132">
        <v>158</v>
      </c>
      <c r="C98" s="128" t="str">
        <f>VLOOKUP(B98,'[1]LISTADO ATM'!$A$2:$B$822,2,0)</f>
        <v xml:space="preserve">ATM Oficina Romana Norte </v>
      </c>
      <c r="D98" s="145" t="s">
        <v>2618</v>
      </c>
      <c r="E98" s="142">
        <v>3336013985</v>
      </c>
    </row>
    <row r="99" spans="1:5" ht="18.75" customHeight="1" x14ac:dyDescent="0.25">
      <c r="A99" s="128" t="str">
        <f>VLOOKUP(B99,'[1]LISTADO ATM'!$A$2:$C$922,3,0)</f>
        <v>DISTRITO NACIONAL</v>
      </c>
      <c r="B99" s="132">
        <v>813</v>
      </c>
      <c r="C99" s="128" t="str">
        <f>VLOOKUP(B99,'[1]LISTADO ATM'!$A$2:$B$822,2,0)</f>
        <v>ATM Oficina Occidental Mall</v>
      </c>
      <c r="D99" s="145" t="s">
        <v>2618</v>
      </c>
      <c r="E99" s="142">
        <v>3336014505</v>
      </c>
    </row>
    <row r="100" spans="1:5" ht="18.75" customHeight="1" x14ac:dyDescent="0.25">
      <c r="A100" s="134" t="str">
        <f>VLOOKUP(B100,'[1]LISTADO ATM'!$A$2:$C$922,3,0)</f>
        <v>NORTE</v>
      </c>
      <c r="B100" s="149">
        <v>307</v>
      </c>
      <c r="C100" s="134" t="str">
        <f>VLOOKUP(B100,'[1]LISTADO ATM'!$A$2:$B$822,2,0)</f>
        <v>ATM Oficina Nagua II</v>
      </c>
      <c r="D100" s="145" t="s">
        <v>2618</v>
      </c>
      <c r="E100" s="132">
        <v>3336014509</v>
      </c>
    </row>
    <row r="101" spans="1:5" ht="18" customHeight="1" x14ac:dyDescent="0.25">
      <c r="A101" s="134" t="str">
        <f>VLOOKUP(B101,'[1]LISTADO ATM'!$A$2:$C$922,3,0)</f>
        <v>SUR</v>
      </c>
      <c r="B101" s="132">
        <v>48</v>
      </c>
      <c r="C101" s="134" t="str">
        <f>VLOOKUP(B101,'[1]LISTADO ATM'!$A$2:$B$822,2,0)</f>
        <v xml:space="preserve">ATM Autoservicio Neiba I </v>
      </c>
      <c r="D101" s="145" t="s">
        <v>2618</v>
      </c>
      <c r="E101" s="132">
        <v>3336014508</v>
      </c>
    </row>
    <row r="102" spans="1:5" ht="18.75" customHeight="1" x14ac:dyDescent="0.25">
      <c r="A102" s="134" t="str">
        <f>VLOOKUP(B102,'[1]LISTADO ATM'!$A$2:$C$922,3,0)</f>
        <v>DISTRITO NACIONAL</v>
      </c>
      <c r="B102" s="132">
        <v>979</v>
      </c>
      <c r="C102" s="134" t="str">
        <f>VLOOKUP(B102,'[1]LISTADO ATM'!$A$2:$B$822,2,0)</f>
        <v xml:space="preserve">ATM Oficina Luperón I </v>
      </c>
      <c r="D102" s="138" t="s">
        <v>2545</v>
      </c>
      <c r="E102" s="150">
        <v>3336014599</v>
      </c>
    </row>
    <row r="103" spans="1:5" ht="18.75" customHeight="1" thickBot="1" x14ac:dyDescent="0.3">
      <c r="A103" s="141" t="s">
        <v>2462</v>
      </c>
      <c r="B103" s="131">
        <f>COUNT(B95:B102)</f>
        <v>8</v>
      </c>
      <c r="C103" s="165"/>
      <c r="D103" s="166"/>
      <c r="E103" s="167"/>
    </row>
    <row r="104" spans="1:5" ht="18.75" customHeight="1" thickBot="1" x14ac:dyDescent="0.3">
      <c r="A104" s="168"/>
      <c r="B104" s="169"/>
      <c r="C104" s="174"/>
      <c r="D104" s="174"/>
      <c r="E104" s="175"/>
    </row>
    <row r="105" spans="1:5" ht="18.75" customHeight="1" thickBot="1" x14ac:dyDescent="0.3">
      <c r="A105" s="178" t="s">
        <v>2464</v>
      </c>
      <c r="B105" s="179"/>
      <c r="C105" s="176"/>
      <c r="D105" s="176"/>
      <c r="E105" s="177"/>
    </row>
    <row r="106" spans="1:5" ht="18.75" thickBot="1" x14ac:dyDescent="0.3">
      <c r="A106" s="180">
        <f>+B79+B91+B103</f>
        <v>27</v>
      </c>
      <c r="B106" s="181"/>
      <c r="C106" s="176"/>
      <c r="D106" s="176"/>
      <c r="E106" s="177"/>
    </row>
    <row r="107" spans="1:5" ht="18.75" customHeight="1" thickBot="1" x14ac:dyDescent="0.3">
      <c r="A107" s="182"/>
      <c r="B107" s="183"/>
      <c r="C107" s="169"/>
      <c r="D107" s="169"/>
      <c r="E107" s="170"/>
    </row>
    <row r="108" spans="1:5" ht="18.75" thickBot="1" x14ac:dyDescent="0.3">
      <c r="A108" s="207" t="s">
        <v>2465</v>
      </c>
      <c r="B108" s="208"/>
      <c r="C108" s="208"/>
      <c r="D108" s="208"/>
      <c r="E108" s="209"/>
    </row>
    <row r="109" spans="1:5" ht="18" x14ac:dyDescent="0.25">
      <c r="A109" s="130" t="s">
        <v>15</v>
      </c>
      <c r="B109" s="130" t="s">
        <v>2408</v>
      </c>
      <c r="C109" s="130" t="s">
        <v>46</v>
      </c>
      <c r="D109" s="204" t="s">
        <v>2411</v>
      </c>
      <c r="E109" s="205"/>
    </row>
    <row r="110" spans="1:5" ht="18" x14ac:dyDescent="0.25">
      <c r="A110" s="128" t="str">
        <f>VLOOKUP(B110,'[1]LISTADO ATM'!$A$2:$C$922,3,0)</f>
        <v>DISTRITO NACIONAL</v>
      </c>
      <c r="B110" s="132">
        <v>784</v>
      </c>
      <c r="C110" s="128" t="str">
        <f>VLOOKUP(B110,'[1]LISTADO ATM'!$A$2:$B$822,2,0)</f>
        <v xml:space="preserve">ATM Tribunal Superior Electoral </v>
      </c>
      <c r="D110" s="163" t="s">
        <v>2582</v>
      </c>
      <c r="E110" s="164"/>
    </row>
    <row r="111" spans="1:5" ht="18" x14ac:dyDescent="0.25">
      <c r="A111" s="128" t="str">
        <f>VLOOKUP(B111,'[1]LISTADO ATM'!$A$2:$C$922,3,0)</f>
        <v>ESTE</v>
      </c>
      <c r="B111" s="132">
        <v>630</v>
      </c>
      <c r="C111" s="128" t="str">
        <f>VLOOKUP(B111,'[1]LISTADO ATM'!$A$2:$B$822,2,0)</f>
        <v xml:space="preserve">ATM Oficina Plaza Zaglul (SPM) </v>
      </c>
      <c r="D111" s="163" t="s">
        <v>2582</v>
      </c>
      <c r="E111" s="164"/>
    </row>
    <row r="112" spans="1:5" ht="18" x14ac:dyDescent="0.25">
      <c r="A112" s="128" t="str">
        <f>VLOOKUP(B112,'[1]LISTADO ATM'!$A$2:$C$922,3,0)</f>
        <v>NORTE</v>
      </c>
      <c r="B112" s="132">
        <v>208</v>
      </c>
      <c r="C112" s="128" t="str">
        <f>VLOOKUP(B112,'[1]LISTADO ATM'!$A$2:$B$822,2,0)</f>
        <v xml:space="preserve">ATM UNP Tireo </v>
      </c>
      <c r="D112" s="163" t="s">
        <v>2672</v>
      </c>
      <c r="E112" s="164"/>
    </row>
    <row r="113" spans="1:5" ht="18" x14ac:dyDescent="0.25">
      <c r="A113" s="128" t="str">
        <f>VLOOKUP(B113,'[1]LISTADO ATM'!$A$2:$C$922,3,0)</f>
        <v>DISTRITO NACIONAL</v>
      </c>
      <c r="B113" s="132">
        <v>227</v>
      </c>
      <c r="C113" s="128" t="str">
        <f>VLOOKUP(B113,'[1]LISTADO ATM'!$A$2:$B$822,2,0)</f>
        <v xml:space="preserve">ATM S/M Bravo Av. Enriquillo </v>
      </c>
      <c r="D113" s="163" t="s">
        <v>2582</v>
      </c>
      <c r="E113" s="164"/>
    </row>
    <row r="114" spans="1:5" ht="18" x14ac:dyDescent="0.25">
      <c r="A114" s="128" t="str">
        <f>VLOOKUP(B114,'[1]LISTADO ATM'!$A$2:$C$922,3,0)</f>
        <v>NORTE</v>
      </c>
      <c r="B114" s="149">
        <v>395</v>
      </c>
      <c r="C114" s="128" t="str">
        <f>VLOOKUP(B114,'[1]LISTADO ATM'!$A$2:$B$822,2,0)</f>
        <v xml:space="preserve">ATM UNP Sabana Iglesia </v>
      </c>
      <c r="D114" s="163" t="s">
        <v>2582</v>
      </c>
      <c r="E114" s="164"/>
    </row>
    <row r="115" spans="1:5" ht="18.75" thickBot="1" x14ac:dyDescent="0.3">
      <c r="A115" s="141" t="s">
        <v>2462</v>
      </c>
      <c r="B115" s="131">
        <f>COUNT(B110:B114)</f>
        <v>5</v>
      </c>
      <c r="C115" s="165"/>
      <c r="D115" s="166"/>
      <c r="E115" s="167"/>
    </row>
    <row r="116" spans="1:5" x14ac:dyDescent="0.25">
      <c r="A116" s="121"/>
      <c r="C116" s="121"/>
      <c r="D116" s="121"/>
    </row>
    <row r="117" spans="1:5" x14ac:dyDescent="0.25">
      <c r="A117" s="121"/>
      <c r="C117" s="121"/>
      <c r="D117" s="121"/>
    </row>
    <row r="118" spans="1:5" x14ac:dyDescent="0.25">
      <c r="A118" s="121"/>
      <c r="C118" s="121"/>
      <c r="D118" s="121"/>
    </row>
    <row r="119" spans="1:5" x14ac:dyDescent="0.25">
      <c r="A119" s="121"/>
      <c r="C119" s="121"/>
      <c r="D119" s="121"/>
    </row>
    <row r="120" spans="1:5" x14ac:dyDescent="0.25">
      <c r="A120" s="121"/>
      <c r="C120" s="121"/>
      <c r="D120" s="121"/>
    </row>
    <row r="121" spans="1:5" x14ac:dyDescent="0.25">
      <c r="A121" s="121"/>
      <c r="C121" s="121"/>
      <c r="D121" s="121"/>
    </row>
    <row r="122" spans="1:5" x14ac:dyDescent="0.25">
      <c r="A122" s="121"/>
      <c r="C122" s="121"/>
      <c r="D122" s="121"/>
    </row>
    <row r="123" spans="1:5" x14ac:dyDescent="0.25">
      <c r="A123" s="121"/>
      <c r="C123" s="121"/>
      <c r="D123" s="121"/>
    </row>
    <row r="124" spans="1:5" x14ac:dyDescent="0.25">
      <c r="A124" s="121"/>
      <c r="C124" s="121"/>
      <c r="D124" s="121"/>
    </row>
    <row r="125" spans="1:5" x14ac:dyDescent="0.25">
      <c r="A125" s="121"/>
      <c r="C125" s="121"/>
      <c r="D125" s="121"/>
    </row>
    <row r="126" spans="1:5" x14ac:dyDescent="0.25">
      <c r="A126" s="121"/>
      <c r="C126" s="121"/>
      <c r="D126" s="121"/>
    </row>
    <row r="127" spans="1:5" x14ac:dyDescent="0.25">
      <c r="A127" s="121"/>
      <c r="C127" s="121"/>
      <c r="D127" s="121"/>
    </row>
    <row r="128" spans="1:5" x14ac:dyDescent="0.25">
      <c r="A128" s="121"/>
      <c r="C128" s="121"/>
      <c r="D128" s="121"/>
    </row>
    <row r="129" spans="1:4" x14ac:dyDescent="0.25">
      <c r="A129" s="121"/>
      <c r="C129" s="121"/>
      <c r="D129" s="121"/>
    </row>
    <row r="130" spans="1:4" x14ac:dyDescent="0.25">
      <c r="A130" s="121"/>
      <c r="C130" s="121"/>
      <c r="D130" s="121"/>
    </row>
    <row r="131" spans="1:4" x14ac:dyDescent="0.25">
      <c r="A131" s="121"/>
      <c r="C131" s="121"/>
      <c r="D131" s="121"/>
    </row>
    <row r="132" spans="1:4" x14ac:dyDescent="0.25">
      <c r="A132" s="121"/>
      <c r="C132" s="121"/>
      <c r="D132" s="121"/>
    </row>
    <row r="133" spans="1:4" x14ac:dyDescent="0.25">
      <c r="A133" s="121"/>
      <c r="C133" s="121"/>
      <c r="D133" s="121"/>
    </row>
    <row r="134" spans="1:4" x14ac:dyDescent="0.25">
      <c r="A134" s="121"/>
      <c r="C134" s="121"/>
      <c r="D134" s="121"/>
    </row>
    <row r="135" spans="1:4" x14ac:dyDescent="0.25">
      <c r="A135" s="121"/>
      <c r="C135" s="121"/>
      <c r="D135" s="121"/>
    </row>
    <row r="136" spans="1:4" x14ac:dyDescent="0.25">
      <c r="A136" s="121"/>
      <c r="C136" s="121"/>
      <c r="D136" s="121"/>
    </row>
    <row r="137" spans="1:4" x14ac:dyDescent="0.25">
      <c r="A137" s="121"/>
      <c r="C137" s="121"/>
      <c r="D137" s="121"/>
    </row>
    <row r="138" spans="1:4" x14ac:dyDescent="0.25">
      <c r="A138" s="121"/>
      <c r="C138" s="121"/>
      <c r="D138" s="121"/>
    </row>
    <row r="139" spans="1:4" x14ac:dyDescent="0.25">
      <c r="A139" s="121"/>
      <c r="C139" s="121"/>
      <c r="D139" s="121"/>
    </row>
    <row r="140" spans="1:4" x14ac:dyDescent="0.25">
      <c r="A140" s="121"/>
      <c r="C140" s="121"/>
      <c r="D140" s="121"/>
    </row>
    <row r="141" spans="1:4" x14ac:dyDescent="0.25">
      <c r="A141" s="121"/>
      <c r="C141" s="121"/>
      <c r="D141" s="121"/>
    </row>
    <row r="142" spans="1:4" x14ac:dyDescent="0.25">
      <c r="A142" s="121"/>
      <c r="C142" s="121"/>
      <c r="D142" s="121"/>
    </row>
    <row r="143" spans="1:4" x14ac:dyDescent="0.25">
      <c r="A143" s="121"/>
      <c r="C143" s="121"/>
      <c r="D143" s="121"/>
    </row>
    <row r="144" spans="1:4" x14ac:dyDescent="0.25">
      <c r="A144" s="121"/>
      <c r="C144" s="121"/>
      <c r="D144" s="121"/>
    </row>
    <row r="145" spans="1:4" x14ac:dyDescent="0.25">
      <c r="A145" s="121"/>
      <c r="C145" s="121"/>
      <c r="D145" s="121"/>
    </row>
    <row r="146" spans="1:4" x14ac:dyDescent="0.25">
      <c r="A146" s="121"/>
      <c r="C146" s="121"/>
      <c r="D146" s="121"/>
    </row>
    <row r="147" spans="1:4" x14ac:dyDescent="0.25">
      <c r="A147" s="121"/>
      <c r="C147" s="121"/>
      <c r="D147" s="121"/>
    </row>
    <row r="148" spans="1:4" x14ac:dyDescent="0.25">
      <c r="A148" s="121"/>
      <c r="C148" s="121"/>
      <c r="D148" s="121"/>
    </row>
    <row r="149" spans="1:4" x14ac:dyDescent="0.25">
      <c r="A149" s="121"/>
      <c r="C149" s="121"/>
      <c r="D149" s="121"/>
    </row>
    <row r="150" spans="1:4" x14ac:dyDescent="0.25">
      <c r="A150" s="121"/>
      <c r="C150" s="121"/>
      <c r="D150" s="121"/>
    </row>
    <row r="151" spans="1:4" x14ac:dyDescent="0.25">
      <c r="A151" s="121"/>
      <c r="C151" s="121"/>
      <c r="D151" s="121"/>
    </row>
    <row r="152" spans="1:4" x14ac:dyDescent="0.25">
      <c r="A152" s="121"/>
      <c r="C152" s="121"/>
      <c r="D152" s="121"/>
    </row>
    <row r="153" spans="1:4" x14ac:dyDescent="0.25">
      <c r="A153" s="121"/>
      <c r="C153" s="121"/>
      <c r="D153" s="121"/>
    </row>
    <row r="154" spans="1:4" x14ac:dyDescent="0.25">
      <c r="A154" s="121"/>
      <c r="C154" s="121"/>
      <c r="D154" s="121"/>
    </row>
    <row r="155" spans="1:4" x14ac:dyDescent="0.25">
      <c r="A155" s="121"/>
      <c r="C155" s="121"/>
      <c r="D155" s="121"/>
    </row>
    <row r="156" spans="1:4" x14ac:dyDescent="0.25">
      <c r="A156" s="121"/>
      <c r="C156" s="121"/>
      <c r="D156" s="121"/>
    </row>
    <row r="157" spans="1:4" x14ac:dyDescent="0.25">
      <c r="A157" s="121"/>
      <c r="C157" s="121"/>
      <c r="D157" s="121"/>
    </row>
    <row r="158" spans="1:4" x14ac:dyDescent="0.25">
      <c r="A158" s="121"/>
      <c r="C158" s="121"/>
      <c r="D158" s="121"/>
    </row>
    <row r="159" spans="1:4" x14ac:dyDescent="0.25">
      <c r="A159" s="121"/>
      <c r="C159" s="121"/>
      <c r="D159" s="121"/>
    </row>
    <row r="160" spans="1:4" x14ac:dyDescent="0.25">
      <c r="A160" s="121"/>
      <c r="C160" s="121"/>
      <c r="D160" s="121"/>
    </row>
    <row r="161" spans="1:4" x14ac:dyDescent="0.25">
      <c r="A161" s="121"/>
      <c r="C161" s="121"/>
      <c r="D161" s="121"/>
    </row>
    <row r="162" spans="1:4" x14ac:dyDescent="0.25">
      <c r="A162" s="121"/>
      <c r="C162" s="121"/>
      <c r="D162" s="121"/>
    </row>
    <row r="163" spans="1:4" x14ac:dyDescent="0.25">
      <c r="A163" s="121"/>
      <c r="C163" s="121"/>
      <c r="D163" s="121"/>
    </row>
    <row r="164" spans="1:4" x14ac:dyDescent="0.25">
      <c r="A164" s="121"/>
      <c r="C164" s="121"/>
      <c r="D164" s="121"/>
    </row>
    <row r="165" spans="1:4" x14ac:dyDescent="0.25">
      <c r="A165" s="121"/>
      <c r="C165" s="121"/>
      <c r="D165" s="121"/>
    </row>
    <row r="166" spans="1:4" x14ac:dyDescent="0.25">
      <c r="A166" s="121"/>
      <c r="C166" s="121"/>
      <c r="D166" s="121"/>
    </row>
    <row r="167" spans="1:4" x14ac:dyDescent="0.25">
      <c r="A167" s="121"/>
      <c r="C167" s="121"/>
      <c r="D167" s="121"/>
    </row>
    <row r="168" spans="1:4" x14ac:dyDescent="0.25">
      <c r="A168" s="121"/>
      <c r="C168" s="121"/>
      <c r="D168" s="121"/>
    </row>
    <row r="169" spans="1:4" x14ac:dyDescent="0.25">
      <c r="A169" s="121"/>
      <c r="C169" s="121"/>
      <c r="D169" s="121"/>
    </row>
    <row r="170" spans="1:4" x14ac:dyDescent="0.25">
      <c r="A170" s="121"/>
      <c r="C170" s="121"/>
      <c r="D170" s="121"/>
    </row>
    <row r="171" spans="1:4" x14ac:dyDescent="0.25">
      <c r="A171" s="121"/>
      <c r="C171" s="121"/>
      <c r="D171" s="121"/>
    </row>
    <row r="172" spans="1:4" x14ac:dyDescent="0.25">
      <c r="A172" s="121"/>
      <c r="C172" s="121"/>
      <c r="D172" s="121"/>
    </row>
    <row r="173" spans="1:4" x14ac:dyDescent="0.25">
      <c r="A173" s="121"/>
      <c r="C173" s="121"/>
      <c r="D173" s="121"/>
    </row>
    <row r="174" spans="1:4" x14ac:dyDescent="0.25">
      <c r="A174" s="121"/>
      <c r="C174" s="121"/>
      <c r="D174" s="121"/>
    </row>
    <row r="175" spans="1:4" x14ac:dyDescent="0.25">
      <c r="A175" s="121"/>
      <c r="C175" s="121"/>
      <c r="D175" s="121"/>
    </row>
    <row r="176" spans="1:4" x14ac:dyDescent="0.25">
      <c r="A176" s="121"/>
      <c r="C176" s="121"/>
      <c r="D176" s="121"/>
    </row>
    <row r="177" spans="1:4" x14ac:dyDescent="0.25">
      <c r="A177" s="121"/>
      <c r="C177" s="121"/>
      <c r="D177" s="121"/>
    </row>
    <row r="178" spans="1:4" x14ac:dyDescent="0.25">
      <c r="A178" s="121"/>
      <c r="C178" s="121"/>
      <c r="D178" s="121"/>
    </row>
    <row r="179" spans="1:4" x14ac:dyDescent="0.25">
      <c r="A179" s="121"/>
      <c r="C179" s="121"/>
      <c r="D179" s="121"/>
    </row>
    <row r="180" spans="1:4" x14ac:dyDescent="0.25">
      <c r="A180" s="121"/>
      <c r="C180" s="121"/>
      <c r="D180" s="121"/>
    </row>
    <row r="181" spans="1:4" x14ac:dyDescent="0.25">
      <c r="A181" s="121"/>
      <c r="C181" s="121"/>
      <c r="D181" s="121"/>
    </row>
    <row r="182" spans="1:4" x14ac:dyDescent="0.25">
      <c r="A182" s="121"/>
      <c r="C182" s="121"/>
      <c r="D182" s="121"/>
    </row>
    <row r="183" spans="1:4" x14ac:dyDescent="0.25">
      <c r="A183" s="121"/>
      <c r="C183" s="121"/>
      <c r="D183" s="121"/>
    </row>
    <row r="184" spans="1:4" x14ac:dyDescent="0.25">
      <c r="A184" s="121"/>
      <c r="C184" s="121"/>
      <c r="D184" s="121"/>
    </row>
    <row r="185" spans="1:4" x14ac:dyDescent="0.25">
      <c r="A185" s="121"/>
      <c r="C185" s="121"/>
      <c r="D185" s="121"/>
    </row>
    <row r="186" spans="1:4" x14ac:dyDescent="0.25">
      <c r="A186" s="121"/>
      <c r="C186" s="121"/>
      <c r="D186" s="121"/>
    </row>
    <row r="187" spans="1:4" x14ac:dyDescent="0.25">
      <c r="A187" s="121"/>
      <c r="C187" s="121"/>
      <c r="D187" s="121"/>
    </row>
    <row r="188" spans="1:4" x14ac:dyDescent="0.25">
      <c r="A188" s="121"/>
      <c r="C188" s="121"/>
      <c r="D188" s="121"/>
    </row>
    <row r="189" spans="1:4" x14ac:dyDescent="0.25">
      <c r="A189" s="121"/>
      <c r="C189" s="121"/>
      <c r="D189" s="121"/>
    </row>
    <row r="190" spans="1:4" x14ac:dyDescent="0.25">
      <c r="A190" s="121"/>
      <c r="C190" s="121"/>
      <c r="D190" s="121"/>
    </row>
    <row r="191" spans="1:4" x14ac:dyDescent="0.25">
      <c r="A191" s="121"/>
      <c r="C191" s="121"/>
      <c r="D191" s="121"/>
    </row>
    <row r="192" spans="1:4" x14ac:dyDescent="0.25">
      <c r="A192" s="121"/>
      <c r="C192" s="121"/>
      <c r="D192" s="121"/>
    </row>
    <row r="193" spans="1:4" x14ac:dyDescent="0.25">
      <c r="A193" s="121"/>
      <c r="C193" s="121"/>
      <c r="D193" s="121"/>
    </row>
    <row r="194" spans="1:4" x14ac:dyDescent="0.25">
      <c r="A194" s="121"/>
      <c r="C194" s="121"/>
      <c r="D194" s="121"/>
    </row>
    <row r="195" spans="1:4" x14ac:dyDescent="0.25">
      <c r="A195" s="121"/>
      <c r="C195" s="121"/>
      <c r="D195" s="121"/>
    </row>
    <row r="196" spans="1:4" x14ac:dyDescent="0.25">
      <c r="A196" s="121"/>
      <c r="C196" s="121"/>
      <c r="D196" s="121"/>
    </row>
    <row r="197" spans="1:4" x14ac:dyDescent="0.25">
      <c r="A197" s="121"/>
      <c r="C197" s="121"/>
      <c r="D197" s="121"/>
    </row>
    <row r="198" spans="1:4" x14ac:dyDescent="0.25">
      <c r="A198" s="121"/>
      <c r="C198" s="121"/>
      <c r="D198" s="121"/>
    </row>
    <row r="199" spans="1:4" x14ac:dyDescent="0.25">
      <c r="A199" s="121"/>
      <c r="C199" s="121"/>
      <c r="D199" s="121"/>
    </row>
    <row r="200" spans="1:4" x14ac:dyDescent="0.25">
      <c r="A200" s="121"/>
      <c r="C200" s="121"/>
      <c r="D200" s="121"/>
    </row>
    <row r="201" spans="1:4" x14ac:dyDescent="0.25">
      <c r="A201" s="121"/>
      <c r="C201" s="121"/>
      <c r="D201" s="121"/>
    </row>
    <row r="202" spans="1:4" x14ac:dyDescent="0.25">
      <c r="A202" s="121"/>
      <c r="C202" s="121"/>
      <c r="D202" s="121"/>
    </row>
    <row r="203" spans="1:4" x14ac:dyDescent="0.25">
      <c r="A203" s="121"/>
      <c r="C203" s="121"/>
      <c r="D203" s="121"/>
    </row>
    <row r="204" spans="1:4" x14ac:dyDescent="0.25">
      <c r="A204" s="121"/>
      <c r="C204" s="121"/>
      <c r="D204" s="121"/>
    </row>
    <row r="205" spans="1:4" x14ac:dyDescent="0.25">
      <c r="A205" s="121"/>
      <c r="C205" s="121"/>
      <c r="D205" s="121"/>
    </row>
    <row r="206" spans="1:4" x14ac:dyDescent="0.25">
      <c r="A206" s="121"/>
      <c r="C206" s="121"/>
      <c r="D206" s="121"/>
    </row>
    <row r="207" spans="1:4" x14ac:dyDescent="0.25">
      <c r="A207" s="121"/>
      <c r="C207" s="121"/>
      <c r="D207" s="121"/>
    </row>
    <row r="208" spans="1:4" x14ac:dyDescent="0.25">
      <c r="A208" s="121"/>
      <c r="C208" s="121"/>
      <c r="D208" s="121"/>
    </row>
    <row r="209" spans="1:4" x14ac:dyDescent="0.25">
      <c r="A209" s="121"/>
      <c r="C209" s="121"/>
      <c r="D209" s="121"/>
    </row>
    <row r="210" spans="1:4" x14ac:dyDescent="0.25">
      <c r="A210" s="121"/>
      <c r="C210" s="121"/>
      <c r="D210" s="121"/>
    </row>
    <row r="211" spans="1:4" x14ac:dyDescent="0.25">
      <c r="A211" s="121"/>
      <c r="C211" s="121"/>
      <c r="D211" s="121"/>
    </row>
    <row r="212" spans="1:4" x14ac:dyDescent="0.25">
      <c r="A212" s="121"/>
      <c r="C212" s="121"/>
      <c r="D212" s="121"/>
    </row>
    <row r="213" spans="1:4" x14ac:dyDescent="0.25">
      <c r="A213" s="121"/>
      <c r="C213" s="121"/>
      <c r="D213" s="121"/>
    </row>
    <row r="214" spans="1:4" x14ac:dyDescent="0.25">
      <c r="A214" s="121"/>
      <c r="C214" s="121"/>
      <c r="D214" s="121"/>
    </row>
    <row r="215" spans="1:4" x14ac:dyDescent="0.25">
      <c r="A215" s="121"/>
      <c r="C215" s="121"/>
      <c r="D215" s="121"/>
    </row>
    <row r="216" spans="1:4" x14ac:dyDescent="0.25">
      <c r="A216" s="121"/>
      <c r="C216" s="121"/>
      <c r="D216" s="121"/>
    </row>
    <row r="217" spans="1:4" x14ac:dyDescent="0.25">
      <c r="A217" s="121"/>
      <c r="C217" s="121"/>
      <c r="D217" s="121"/>
    </row>
    <row r="218" spans="1:4" x14ac:dyDescent="0.25">
      <c r="A218" s="121"/>
      <c r="C218" s="121"/>
      <c r="D218" s="121"/>
    </row>
    <row r="219" spans="1:4" x14ac:dyDescent="0.25">
      <c r="A219" s="121"/>
      <c r="C219" s="121"/>
      <c r="D219" s="121"/>
    </row>
    <row r="220" spans="1:4" x14ac:dyDescent="0.25">
      <c r="A220" s="121"/>
      <c r="C220" s="121"/>
      <c r="D220" s="121"/>
    </row>
    <row r="221" spans="1:4" x14ac:dyDescent="0.25">
      <c r="A221" s="121"/>
      <c r="C221" s="121"/>
      <c r="D221" s="121"/>
    </row>
    <row r="222" spans="1:4" x14ac:dyDescent="0.25">
      <c r="A222" s="121"/>
      <c r="C222" s="121"/>
      <c r="D222" s="121"/>
    </row>
    <row r="223" spans="1:4" x14ac:dyDescent="0.25">
      <c r="A223" s="121"/>
      <c r="C223" s="121"/>
      <c r="D223" s="121"/>
    </row>
    <row r="224" spans="1:4" x14ac:dyDescent="0.25">
      <c r="A224" s="121"/>
      <c r="C224" s="121"/>
      <c r="D224" s="121"/>
    </row>
    <row r="225" spans="1:4" x14ac:dyDescent="0.25">
      <c r="A225" s="121"/>
      <c r="C225" s="121"/>
      <c r="D225" s="121"/>
    </row>
    <row r="226" spans="1:4" x14ac:dyDescent="0.25">
      <c r="A226" s="121"/>
      <c r="C226" s="121"/>
      <c r="D226" s="121"/>
    </row>
    <row r="227" spans="1:4" x14ac:dyDescent="0.25">
      <c r="A227" s="121"/>
      <c r="C227" s="121"/>
      <c r="D227" s="121"/>
    </row>
    <row r="228" spans="1:4" x14ac:dyDescent="0.25">
      <c r="A228" s="121"/>
      <c r="C228" s="121"/>
      <c r="D228" s="121"/>
    </row>
    <row r="229" spans="1:4" x14ac:dyDescent="0.25">
      <c r="A229" s="121"/>
      <c r="C229" s="121"/>
      <c r="D229" s="121"/>
    </row>
    <row r="230" spans="1:4" x14ac:dyDescent="0.25">
      <c r="A230" s="121"/>
      <c r="C230" s="121"/>
      <c r="D230" s="121"/>
    </row>
    <row r="231" spans="1:4" x14ac:dyDescent="0.25">
      <c r="A231" s="121"/>
      <c r="C231" s="121"/>
      <c r="D231" s="121"/>
    </row>
    <row r="232" spans="1:4" x14ac:dyDescent="0.25">
      <c r="A232" s="121"/>
      <c r="C232" s="121"/>
      <c r="D232" s="121"/>
    </row>
    <row r="233" spans="1:4" x14ac:dyDescent="0.25">
      <c r="A233" s="121"/>
      <c r="C233" s="121"/>
      <c r="D233" s="121"/>
    </row>
    <row r="234" spans="1:4" x14ac:dyDescent="0.25">
      <c r="A234" s="121"/>
      <c r="C234" s="121"/>
      <c r="D234" s="121"/>
    </row>
    <row r="235" spans="1:4" x14ac:dyDescent="0.25">
      <c r="A235" s="121"/>
      <c r="C235" s="121"/>
      <c r="D235" s="121"/>
    </row>
    <row r="236" spans="1:4" x14ac:dyDescent="0.25">
      <c r="A236" s="121"/>
      <c r="C236" s="121"/>
      <c r="D236" s="121"/>
    </row>
    <row r="237" spans="1:4" x14ac:dyDescent="0.25">
      <c r="A237" s="121"/>
      <c r="C237" s="121"/>
      <c r="D237" s="121"/>
    </row>
    <row r="238" spans="1:4" x14ac:dyDescent="0.25">
      <c r="A238" s="121"/>
      <c r="C238" s="121"/>
      <c r="D238" s="121"/>
    </row>
    <row r="239" spans="1:4" x14ac:dyDescent="0.25">
      <c r="A239" s="121"/>
      <c r="C239" s="121"/>
      <c r="D239" s="121"/>
    </row>
    <row r="240" spans="1:4" x14ac:dyDescent="0.25">
      <c r="A240" s="121"/>
      <c r="C240" s="121"/>
      <c r="D240" s="121"/>
    </row>
    <row r="241" spans="1:5" x14ac:dyDescent="0.25">
      <c r="A241" s="121"/>
      <c r="C241" s="121"/>
      <c r="D241" s="121"/>
    </row>
    <row r="242" spans="1:5" x14ac:dyDescent="0.25">
      <c r="A242" s="121"/>
      <c r="C242" s="121"/>
      <c r="D242" s="121"/>
    </row>
    <row r="243" spans="1:5" x14ac:dyDescent="0.25">
      <c r="A243" s="121"/>
      <c r="C243" s="121"/>
      <c r="D243" s="121"/>
    </row>
    <row r="244" spans="1:5" x14ac:dyDescent="0.25">
      <c r="A244" s="121"/>
      <c r="C244" s="121"/>
      <c r="D244" s="121"/>
    </row>
    <row r="245" spans="1:5" x14ac:dyDescent="0.25">
      <c r="A245" s="121"/>
      <c r="C245" s="121"/>
      <c r="D245" s="121"/>
    </row>
    <row r="246" spans="1:5" x14ac:dyDescent="0.25">
      <c r="A246" s="121"/>
      <c r="C246" s="121"/>
      <c r="D246" s="121"/>
    </row>
    <row r="247" spans="1:5" x14ac:dyDescent="0.25">
      <c r="A247" s="121"/>
      <c r="C247" s="121"/>
      <c r="D247" s="121"/>
    </row>
    <row r="248" spans="1:5" x14ac:dyDescent="0.25">
      <c r="A248" s="121"/>
      <c r="C248" s="121"/>
      <c r="D248" s="121"/>
    </row>
    <row r="249" spans="1:5" x14ac:dyDescent="0.25">
      <c r="A249" s="121"/>
      <c r="C249" s="121"/>
      <c r="D249" s="121"/>
    </row>
    <row r="250" spans="1:5" x14ac:dyDescent="0.25">
      <c r="A250" s="81"/>
      <c r="B250" s="81"/>
      <c r="C250" s="81"/>
      <c r="D250" s="81"/>
      <c r="E250" s="81"/>
    </row>
    <row r="251" spans="1:5" x14ac:dyDescent="0.25">
      <c r="A251" s="81"/>
      <c r="B251" s="81"/>
      <c r="C251" s="81"/>
      <c r="D251" s="81"/>
      <c r="E251" s="81"/>
    </row>
    <row r="252" spans="1:5" x14ac:dyDescent="0.25">
      <c r="A252" s="81"/>
      <c r="B252" s="81"/>
      <c r="C252" s="81"/>
      <c r="D252" s="81"/>
      <c r="E252" s="81"/>
    </row>
    <row r="253" spans="1:5" x14ac:dyDescent="0.25">
      <c r="A253" s="81"/>
      <c r="B253" s="81"/>
      <c r="C253" s="81"/>
      <c r="D253" s="81"/>
      <c r="E253" s="81"/>
    </row>
    <row r="254" spans="1:5" x14ac:dyDescent="0.25">
      <c r="A254" s="81"/>
      <c r="B254" s="81"/>
      <c r="C254" s="81"/>
      <c r="D254" s="81"/>
      <c r="E254" s="81"/>
    </row>
    <row r="255" spans="1:5" x14ac:dyDescent="0.25">
      <c r="A255" s="81"/>
      <c r="B255" s="81"/>
      <c r="C255" s="81"/>
      <c r="D255" s="81"/>
      <c r="E255" s="81"/>
    </row>
    <row r="256" spans="1:5" x14ac:dyDescent="0.25">
      <c r="A256" s="81"/>
      <c r="B256" s="81"/>
      <c r="C256" s="81"/>
      <c r="D256" s="81"/>
      <c r="E256" s="81"/>
    </row>
    <row r="257" spans="1:5" x14ac:dyDescent="0.25">
      <c r="A257" s="81"/>
      <c r="B257" s="81"/>
      <c r="C257" s="81"/>
      <c r="D257" s="81"/>
      <c r="E257" s="81"/>
    </row>
    <row r="258" spans="1:5" x14ac:dyDescent="0.25">
      <c r="A258" s="81"/>
      <c r="B258" s="81"/>
      <c r="C258" s="81"/>
      <c r="D258" s="81"/>
      <c r="E258" s="81"/>
    </row>
    <row r="259" spans="1:5" x14ac:dyDescent="0.25">
      <c r="A259" s="81"/>
      <c r="B259" s="81"/>
      <c r="C259" s="81"/>
      <c r="D259" s="81"/>
      <c r="E259" s="81"/>
    </row>
    <row r="260" spans="1:5" x14ac:dyDescent="0.25">
      <c r="A260" s="81"/>
      <c r="B260" s="81"/>
      <c r="C260" s="81"/>
      <c r="D260" s="81"/>
      <c r="E260" s="81"/>
    </row>
    <row r="261" spans="1:5" x14ac:dyDescent="0.25">
      <c r="A261" s="81"/>
      <c r="B261" s="81"/>
      <c r="C261" s="81"/>
      <c r="D261" s="81"/>
      <c r="E261" s="81"/>
    </row>
    <row r="262" spans="1:5" x14ac:dyDescent="0.25">
      <c r="A262" s="81"/>
      <c r="B262" s="81"/>
      <c r="C262" s="81"/>
      <c r="D262" s="81"/>
      <c r="E262" s="81"/>
    </row>
    <row r="263" spans="1:5" x14ac:dyDescent="0.25">
      <c r="A263" s="81"/>
      <c r="B263" s="81"/>
      <c r="C263" s="81"/>
      <c r="D263" s="81"/>
      <c r="E263" s="81"/>
    </row>
    <row r="264" spans="1:5" x14ac:dyDescent="0.25">
      <c r="A264" s="81"/>
      <c r="B264" s="81"/>
      <c r="C264" s="81"/>
      <c r="D264" s="81"/>
      <c r="E264" s="81"/>
    </row>
    <row r="265" spans="1:5" x14ac:dyDescent="0.25">
      <c r="A265" s="81"/>
      <c r="B265" s="81"/>
      <c r="C265" s="81"/>
      <c r="D265" s="81"/>
      <c r="E265" s="81"/>
    </row>
    <row r="266" spans="1:5" x14ac:dyDescent="0.25">
      <c r="A266" s="81"/>
      <c r="B266" s="81"/>
      <c r="C266" s="81"/>
      <c r="D266" s="81"/>
      <c r="E266" s="81"/>
    </row>
    <row r="267" spans="1:5" x14ac:dyDescent="0.25">
      <c r="A267" s="81"/>
      <c r="B267" s="81"/>
      <c r="C267" s="81"/>
      <c r="D267" s="81"/>
      <c r="E267" s="81"/>
    </row>
    <row r="268" spans="1:5" x14ac:dyDescent="0.25">
      <c r="A268" s="81"/>
      <c r="B268" s="81"/>
      <c r="C268" s="81"/>
      <c r="D268" s="81"/>
      <c r="E268" s="81"/>
    </row>
    <row r="269" spans="1:5" x14ac:dyDescent="0.25">
      <c r="A269" s="81"/>
      <c r="B269" s="81"/>
      <c r="C269" s="81"/>
      <c r="D269" s="81"/>
      <c r="E269" s="81"/>
    </row>
    <row r="270" spans="1:5" x14ac:dyDescent="0.25">
      <c r="A270" s="81"/>
      <c r="B270" s="81"/>
      <c r="C270" s="81"/>
      <c r="D270" s="81"/>
      <c r="E270" s="81"/>
    </row>
    <row r="271" spans="1:5" x14ac:dyDescent="0.25">
      <c r="A271" s="81"/>
      <c r="B271" s="81"/>
      <c r="C271" s="81"/>
      <c r="D271" s="81"/>
      <c r="E271" s="81"/>
    </row>
    <row r="272" spans="1:5" x14ac:dyDescent="0.25">
      <c r="A272" s="81"/>
      <c r="B272" s="81"/>
      <c r="C272" s="81"/>
      <c r="D272" s="81"/>
      <c r="E272" s="81"/>
    </row>
    <row r="273" spans="1:5" x14ac:dyDescent="0.25">
      <c r="A273" s="81"/>
      <c r="B273" s="81"/>
      <c r="C273" s="81"/>
      <c r="D273" s="81"/>
      <c r="E273" s="81"/>
    </row>
    <row r="274" spans="1:5" x14ac:dyDescent="0.25">
      <c r="A274" s="81"/>
      <c r="B274" s="81"/>
      <c r="C274" s="81"/>
      <c r="D274" s="81"/>
      <c r="E274" s="81"/>
    </row>
    <row r="275" spans="1:5" x14ac:dyDescent="0.25">
      <c r="A275" s="81"/>
      <c r="B275" s="81"/>
      <c r="C275" s="81"/>
      <c r="D275" s="81"/>
      <c r="E275" s="81"/>
    </row>
    <row r="276" spans="1:5" x14ac:dyDescent="0.25">
      <c r="A276" s="81"/>
      <c r="B276" s="81"/>
      <c r="C276" s="81"/>
      <c r="D276" s="81"/>
      <c r="E276" s="81"/>
    </row>
    <row r="277" spans="1:5" x14ac:dyDescent="0.25">
      <c r="A277" s="81"/>
      <c r="B277" s="81"/>
      <c r="C277" s="81"/>
      <c r="D277" s="81"/>
      <c r="E277" s="81"/>
    </row>
    <row r="278" spans="1:5" x14ac:dyDescent="0.25">
      <c r="A278" s="81"/>
      <c r="B278" s="81"/>
      <c r="C278" s="81"/>
      <c r="D278" s="81"/>
      <c r="E278" s="81"/>
    </row>
    <row r="279" spans="1:5" x14ac:dyDescent="0.25">
      <c r="A279" s="81"/>
      <c r="B279" s="81"/>
      <c r="C279" s="81"/>
      <c r="D279" s="81"/>
      <c r="E279" s="81"/>
    </row>
    <row r="280" spans="1:5" x14ac:dyDescent="0.25">
      <c r="A280" s="81"/>
      <c r="B280" s="81"/>
      <c r="C280" s="81"/>
      <c r="D280" s="81"/>
      <c r="E280" s="81"/>
    </row>
    <row r="281" spans="1:5" x14ac:dyDescent="0.25">
      <c r="A281" s="81"/>
      <c r="B281" s="81"/>
      <c r="C281" s="81"/>
      <c r="D281" s="81"/>
      <c r="E281" s="81"/>
    </row>
    <row r="282" spans="1:5" x14ac:dyDescent="0.25">
      <c r="A282" s="81"/>
      <c r="B282" s="81"/>
      <c r="C282" s="81"/>
      <c r="D282" s="81"/>
      <c r="E282" s="81"/>
    </row>
    <row r="283" spans="1:5" x14ac:dyDescent="0.25">
      <c r="A283" s="81"/>
      <c r="B283" s="81"/>
      <c r="C283" s="81"/>
      <c r="D283" s="81"/>
      <c r="E283" s="81"/>
    </row>
    <row r="284" spans="1:5" x14ac:dyDescent="0.25">
      <c r="A284" s="81"/>
      <c r="B284" s="81"/>
      <c r="C284" s="81"/>
      <c r="D284" s="81"/>
      <c r="E284" s="81"/>
    </row>
    <row r="285" spans="1:5" x14ac:dyDescent="0.25">
      <c r="A285" s="81"/>
      <c r="B285" s="81"/>
      <c r="C285" s="81"/>
      <c r="D285" s="81"/>
      <c r="E285" s="81"/>
    </row>
    <row r="286" spans="1:5" x14ac:dyDescent="0.25">
      <c r="A286" s="81"/>
      <c r="B286" s="81"/>
      <c r="C286" s="81"/>
      <c r="D286" s="81"/>
      <c r="E286" s="81"/>
    </row>
    <row r="287" spans="1:5" x14ac:dyDescent="0.25">
      <c r="A287" s="81"/>
      <c r="B287" s="81"/>
      <c r="C287" s="81"/>
      <c r="D287" s="81"/>
      <c r="E287" s="81"/>
    </row>
    <row r="288" spans="1:5" x14ac:dyDescent="0.25">
      <c r="A288" s="81"/>
      <c r="B288" s="81"/>
      <c r="C288" s="81"/>
      <c r="D288" s="81"/>
      <c r="E288" s="81"/>
    </row>
    <row r="289" spans="1:5" x14ac:dyDescent="0.25">
      <c r="A289" s="81"/>
      <c r="B289" s="81"/>
      <c r="C289" s="81"/>
      <c r="D289" s="81"/>
      <c r="E289" s="81"/>
    </row>
    <row r="290" spans="1:5" x14ac:dyDescent="0.25">
      <c r="A290" s="81"/>
      <c r="B290" s="81"/>
      <c r="C290" s="81"/>
      <c r="D290" s="81"/>
      <c r="E290" s="81"/>
    </row>
    <row r="291" spans="1:5" x14ac:dyDescent="0.25">
      <c r="A291" s="81"/>
      <c r="B291" s="81"/>
      <c r="C291" s="81"/>
      <c r="D291" s="81"/>
      <c r="E291" s="81"/>
    </row>
    <row r="292" spans="1:5" x14ac:dyDescent="0.25">
      <c r="A292" s="81"/>
      <c r="B292" s="81"/>
      <c r="C292" s="81"/>
      <c r="D292" s="81"/>
      <c r="E292" s="81"/>
    </row>
    <row r="293" spans="1:5" x14ac:dyDescent="0.25">
      <c r="A293" s="81"/>
      <c r="B293" s="81"/>
      <c r="C293" s="81"/>
      <c r="D293" s="81"/>
      <c r="E293" s="81"/>
    </row>
    <row r="294" spans="1:5" x14ac:dyDescent="0.25">
      <c r="A294" s="81"/>
      <c r="B294" s="81"/>
      <c r="C294" s="81"/>
      <c r="D294" s="81"/>
      <c r="E294" s="81"/>
    </row>
    <row r="295" spans="1:5" x14ac:dyDescent="0.25">
      <c r="A295" s="81"/>
      <c r="B295" s="81"/>
      <c r="C295" s="81"/>
      <c r="D295" s="81"/>
      <c r="E295" s="81"/>
    </row>
    <row r="296" spans="1:5" x14ac:dyDescent="0.25">
      <c r="A296" s="81"/>
      <c r="B296" s="81"/>
      <c r="C296" s="81"/>
      <c r="D296" s="81"/>
      <c r="E296" s="81"/>
    </row>
    <row r="297" spans="1:5" x14ac:dyDescent="0.25">
      <c r="A297" s="81"/>
      <c r="B297" s="81"/>
      <c r="C297" s="81"/>
      <c r="D297" s="81"/>
      <c r="E297" s="81"/>
    </row>
    <row r="298" spans="1:5" x14ac:dyDescent="0.25">
      <c r="A298" s="81"/>
      <c r="B298" s="81"/>
      <c r="C298" s="81"/>
      <c r="D298" s="81"/>
      <c r="E298" s="81"/>
    </row>
    <row r="299" spans="1:5" x14ac:dyDescent="0.25">
      <c r="A299" s="81"/>
      <c r="B299" s="81"/>
      <c r="C299" s="81"/>
      <c r="D299" s="81"/>
      <c r="E299" s="81"/>
    </row>
    <row r="300" spans="1:5" x14ac:dyDescent="0.25">
      <c r="A300" s="81"/>
      <c r="B300" s="81"/>
      <c r="C300" s="81"/>
      <c r="D300" s="81"/>
      <c r="E300" s="81"/>
    </row>
    <row r="301" spans="1:5" x14ac:dyDescent="0.25">
      <c r="A301" s="81"/>
      <c r="B301" s="81"/>
      <c r="C301" s="81"/>
      <c r="D301" s="81"/>
      <c r="E301" s="81"/>
    </row>
    <row r="302" spans="1:5" x14ac:dyDescent="0.25">
      <c r="A302" s="81"/>
      <c r="B302" s="81"/>
      <c r="C302" s="81"/>
      <c r="D302" s="81"/>
      <c r="E302" s="81"/>
    </row>
    <row r="303" spans="1:5" x14ac:dyDescent="0.25">
      <c r="A303" s="81"/>
      <c r="B303" s="81"/>
      <c r="C303" s="81"/>
      <c r="D303" s="81"/>
      <c r="E303" s="81"/>
    </row>
    <row r="304" spans="1:5" x14ac:dyDescent="0.25">
      <c r="A304" s="81"/>
      <c r="B304" s="81"/>
      <c r="C304" s="81"/>
      <c r="D304" s="81"/>
      <c r="E304" s="81"/>
    </row>
    <row r="305" spans="1:5" x14ac:dyDescent="0.25">
      <c r="A305" s="81"/>
      <c r="B305" s="81"/>
      <c r="C305" s="81"/>
      <c r="D305" s="81"/>
      <c r="E305" s="81"/>
    </row>
    <row r="306" spans="1:5" x14ac:dyDescent="0.25">
      <c r="A306" s="81"/>
      <c r="B306" s="81"/>
      <c r="C306" s="81"/>
      <c r="D306" s="81"/>
      <c r="E306" s="81"/>
    </row>
    <row r="307" spans="1:5" x14ac:dyDescent="0.25">
      <c r="A307" s="81"/>
      <c r="B307" s="81"/>
      <c r="C307" s="81"/>
      <c r="D307" s="81"/>
      <c r="E307" s="81"/>
    </row>
    <row r="308" spans="1:5" x14ac:dyDescent="0.25">
      <c r="A308" s="81"/>
      <c r="B308" s="81"/>
      <c r="C308" s="81"/>
      <c r="D308" s="81"/>
      <c r="E308" s="81"/>
    </row>
    <row r="309" spans="1:5" x14ac:dyDescent="0.25">
      <c r="A309" s="81"/>
      <c r="B309" s="81"/>
      <c r="C309" s="81"/>
      <c r="D309" s="81"/>
      <c r="E309" s="81"/>
    </row>
    <row r="310" spans="1:5" x14ac:dyDescent="0.25">
      <c r="A310" s="81"/>
      <c r="B310" s="81"/>
      <c r="C310" s="81"/>
      <c r="D310" s="81"/>
      <c r="E310" s="81"/>
    </row>
    <row r="311" spans="1:5" x14ac:dyDescent="0.25">
      <c r="A311" s="81"/>
      <c r="B311" s="81"/>
      <c r="C311" s="81"/>
      <c r="D311" s="81"/>
      <c r="E311" s="81"/>
    </row>
    <row r="312" spans="1:5" x14ac:dyDescent="0.25">
      <c r="A312" s="81"/>
      <c r="B312" s="81"/>
      <c r="C312" s="81"/>
      <c r="D312" s="81"/>
      <c r="E312" s="81"/>
    </row>
    <row r="313" spans="1:5" x14ac:dyDescent="0.25">
      <c r="A313" s="81"/>
      <c r="B313" s="81"/>
      <c r="C313" s="81"/>
      <c r="D313" s="81"/>
      <c r="E313" s="81"/>
    </row>
    <row r="314" spans="1:5" x14ac:dyDescent="0.25">
      <c r="A314" s="81"/>
      <c r="B314" s="81"/>
      <c r="C314" s="81"/>
      <c r="D314" s="81"/>
      <c r="E314" s="81"/>
    </row>
    <row r="315" spans="1:5" x14ac:dyDescent="0.25">
      <c r="A315" s="81"/>
      <c r="B315" s="81"/>
      <c r="C315" s="81"/>
      <c r="D315" s="81"/>
      <c r="E315" s="81"/>
    </row>
    <row r="316" spans="1:5" x14ac:dyDescent="0.25">
      <c r="A316" s="81"/>
      <c r="B316" s="81"/>
      <c r="C316" s="81"/>
      <c r="D316" s="81"/>
      <c r="E316" s="81"/>
    </row>
    <row r="317" spans="1:5" x14ac:dyDescent="0.25">
      <c r="A317" s="81"/>
      <c r="B317" s="81"/>
      <c r="C317" s="81"/>
      <c r="D317" s="81"/>
      <c r="E317" s="81"/>
    </row>
    <row r="318" spans="1:5" x14ac:dyDescent="0.25">
      <c r="A318" s="81"/>
      <c r="B318" s="81"/>
      <c r="C318" s="81"/>
      <c r="D318" s="81"/>
      <c r="E318" s="81"/>
    </row>
    <row r="319" spans="1:5" x14ac:dyDescent="0.25">
      <c r="A319" s="81"/>
      <c r="B319" s="81"/>
      <c r="C319" s="81"/>
      <c r="D319" s="81"/>
      <c r="E319" s="81"/>
    </row>
    <row r="320" spans="1:5" x14ac:dyDescent="0.25">
      <c r="A320" s="81"/>
      <c r="B320" s="81"/>
      <c r="C320" s="81"/>
      <c r="D320" s="81"/>
      <c r="E320" s="81"/>
    </row>
    <row r="321" spans="1:5" x14ac:dyDescent="0.25">
      <c r="A321" s="81"/>
      <c r="B321" s="81"/>
      <c r="C321" s="81"/>
      <c r="D321" s="81"/>
      <c r="E321" s="81"/>
    </row>
    <row r="322" spans="1:5" x14ac:dyDescent="0.25">
      <c r="A322" s="81"/>
      <c r="B322" s="81"/>
      <c r="C322" s="81"/>
      <c r="D322" s="81"/>
      <c r="E322" s="81"/>
    </row>
    <row r="323" spans="1:5" x14ac:dyDescent="0.25">
      <c r="A323" s="81"/>
      <c r="B323" s="81"/>
      <c r="C323" s="81"/>
      <c r="D323" s="81"/>
      <c r="E323" s="81"/>
    </row>
    <row r="324" spans="1:5" x14ac:dyDescent="0.25">
      <c r="A324" s="81"/>
      <c r="B324" s="81"/>
      <c r="C324" s="81"/>
      <c r="D324" s="81"/>
      <c r="E324" s="81"/>
    </row>
    <row r="325" spans="1:5" x14ac:dyDescent="0.25">
      <c r="A325" s="81"/>
      <c r="B325" s="81"/>
      <c r="C325" s="81"/>
      <c r="D325" s="81"/>
      <c r="E325" s="81"/>
    </row>
    <row r="326" spans="1:5" x14ac:dyDescent="0.25">
      <c r="A326" s="81"/>
      <c r="B326" s="81"/>
      <c r="C326" s="81"/>
      <c r="D326" s="81"/>
      <c r="E326" s="81"/>
    </row>
    <row r="327" spans="1:5" x14ac:dyDescent="0.25">
      <c r="A327" s="81"/>
      <c r="B327" s="81"/>
      <c r="C327" s="81"/>
      <c r="D327" s="81"/>
      <c r="E327" s="81"/>
    </row>
    <row r="328" spans="1:5" x14ac:dyDescent="0.25">
      <c r="A328" s="81"/>
      <c r="B328" s="81"/>
      <c r="C328" s="81"/>
      <c r="D328" s="81"/>
      <c r="E328" s="81"/>
    </row>
    <row r="329" spans="1:5" x14ac:dyDescent="0.25">
      <c r="A329" s="81"/>
      <c r="B329" s="81"/>
      <c r="C329" s="81"/>
      <c r="D329" s="81"/>
      <c r="E329" s="81"/>
    </row>
    <row r="330" spans="1:5" x14ac:dyDescent="0.25">
      <c r="A330" s="81"/>
      <c r="B330" s="81"/>
      <c r="C330" s="81"/>
      <c r="D330" s="81"/>
      <c r="E330" s="81"/>
    </row>
    <row r="331" spans="1:5" x14ac:dyDescent="0.25">
      <c r="A331" s="81"/>
      <c r="B331" s="81"/>
      <c r="C331" s="81"/>
      <c r="D331" s="81"/>
      <c r="E331" s="81"/>
    </row>
    <row r="332" spans="1:5" x14ac:dyDescent="0.25">
      <c r="A332" s="121"/>
      <c r="C332" s="121"/>
      <c r="D332" s="121"/>
    </row>
    <row r="333" spans="1:5" x14ac:dyDescent="0.25">
      <c r="A333" s="121"/>
      <c r="C333" s="121"/>
      <c r="D333" s="121"/>
    </row>
    <row r="334" spans="1:5" x14ac:dyDescent="0.25">
      <c r="A334" s="121"/>
      <c r="C334" s="121"/>
      <c r="D334" s="121"/>
    </row>
    <row r="335" spans="1:5" x14ac:dyDescent="0.25">
      <c r="A335" s="121"/>
      <c r="C335" s="121"/>
      <c r="D335" s="121"/>
    </row>
    <row r="336" spans="1:5" x14ac:dyDescent="0.25">
      <c r="A336" s="121"/>
      <c r="C336" s="121"/>
      <c r="D336" s="121"/>
    </row>
    <row r="337" spans="1:4" x14ac:dyDescent="0.25">
      <c r="A337" s="121"/>
      <c r="C337" s="121"/>
      <c r="D337" s="121"/>
    </row>
    <row r="338" spans="1:4" x14ac:dyDescent="0.25">
      <c r="A338" s="121"/>
      <c r="C338" s="121"/>
      <c r="D338" s="121"/>
    </row>
    <row r="339" spans="1:4" x14ac:dyDescent="0.25">
      <c r="A339" s="121"/>
      <c r="C339" s="121"/>
      <c r="D339" s="121"/>
    </row>
    <row r="340" spans="1:4" x14ac:dyDescent="0.25">
      <c r="A340" s="121"/>
      <c r="C340" s="121"/>
      <c r="D340" s="121"/>
    </row>
    <row r="341" spans="1:4" x14ac:dyDescent="0.25">
      <c r="A341" s="121"/>
      <c r="C341" s="121"/>
      <c r="D341" s="121"/>
    </row>
    <row r="342" spans="1:4" x14ac:dyDescent="0.25">
      <c r="A342" s="121"/>
      <c r="C342" s="121"/>
      <c r="D342" s="121"/>
    </row>
    <row r="343" spans="1:4" x14ac:dyDescent="0.25">
      <c r="A343" s="121"/>
      <c r="C343" s="121"/>
      <c r="D343" s="121"/>
    </row>
    <row r="344" spans="1:4" x14ac:dyDescent="0.25">
      <c r="A344" s="121"/>
      <c r="C344" s="121"/>
      <c r="D344" s="121"/>
    </row>
    <row r="345" spans="1:4" x14ac:dyDescent="0.25">
      <c r="A345" s="121"/>
      <c r="C345" s="121"/>
      <c r="D345" s="121"/>
    </row>
    <row r="346" spans="1:4" x14ac:dyDescent="0.25">
      <c r="A346" s="121"/>
      <c r="C346" s="121"/>
      <c r="D346" s="121"/>
    </row>
    <row r="347" spans="1:4" x14ac:dyDescent="0.25">
      <c r="A347" s="121"/>
      <c r="C347" s="121"/>
      <c r="D347" s="121"/>
    </row>
    <row r="348" spans="1:4" x14ac:dyDescent="0.25">
      <c r="A348" s="121"/>
      <c r="C348" s="121"/>
      <c r="D348" s="121"/>
    </row>
    <row r="349" spans="1:4" x14ac:dyDescent="0.25">
      <c r="A349" s="121"/>
      <c r="C349" s="121"/>
      <c r="D349" s="121"/>
    </row>
    <row r="350" spans="1:4" x14ac:dyDescent="0.25">
      <c r="A350" s="121"/>
      <c r="C350" s="121"/>
      <c r="D350" s="121"/>
    </row>
    <row r="351" spans="1:4" x14ac:dyDescent="0.25">
      <c r="A351" s="121"/>
      <c r="C351" s="121"/>
      <c r="D351" s="121"/>
    </row>
    <row r="352" spans="1:4" x14ac:dyDescent="0.25">
      <c r="A352" s="121"/>
      <c r="C352" s="121"/>
      <c r="D352" s="121"/>
    </row>
    <row r="353" spans="1:4" x14ac:dyDescent="0.25">
      <c r="A353" s="121"/>
      <c r="C353" s="121"/>
      <c r="D353" s="121"/>
    </row>
    <row r="354" spans="1:4" x14ac:dyDescent="0.25">
      <c r="A354" s="121"/>
      <c r="C354" s="121"/>
      <c r="D354" s="121"/>
    </row>
    <row r="355" spans="1:4" x14ac:dyDescent="0.25">
      <c r="A355" s="121"/>
      <c r="C355" s="121"/>
      <c r="D355" s="121"/>
    </row>
    <row r="356" spans="1:4" x14ac:dyDescent="0.25">
      <c r="A356" s="121"/>
      <c r="C356" s="121"/>
      <c r="D356" s="121"/>
    </row>
    <row r="357" spans="1:4" x14ac:dyDescent="0.25">
      <c r="A357" s="121"/>
      <c r="C357" s="121"/>
      <c r="D357" s="121"/>
    </row>
    <row r="358" spans="1:4" x14ac:dyDescent="0.25">
      <c r="A358" s="121"/>
      <c r="C358" s="121"/>
      <c r="D358" s="121"/>
    </row>
    <row r="359" spans="1:4" x14ac:dyDescent="0.25">
      <c r="A359" s="121"/>
      <c r="C359" s="121"/>
      <c r="D359" s="121"/>
    </row>
    <row r="360" spans="1:4" x14ac:dyDescent="0.25">
      <c r="A360" s="121"/>
      <c r="C360" s="121"/>
      <c r="D360" s="121"/>
    </row>
    <row r="361" spans="1:4" x14ac:dyDescent="0.25">
      <c r="A361" s="121"/>
      <c r="C361" s="121"/>
      <c r="D361" s="121"/>
    </row>
    <row r="362" spans="1:4" x14ac:dyDescent="0.25">
      <c r="A362" s="121"/>
      <c r="C362" s="121"/>
      <c r="D362" s="121"/>
    </row>
    <row r="363" spans="1:4" x14ac:dyDescent="0.25">
      <c r="A363" s="121"/>
      <c r="C363" s="121"/>
      <c r="D363" s="121"/>
    </row>
    <row r="364" spans="1:4" x14ac:dyDescent="0.25">
      <c r="A364" s="121"/>
      <c r="C364" s="121"/>
      <c r="D364" s="121"/>
    </row>
    <row r="365" spans="1:4" x14ac:dyDescent="0.25">
      <c r="A365" s="121"/>
      <c r="C365" s="121"/>
      <c r="D365" s="121"/>
    </row>
    <row r="366" spans="1:4" x14ac:dyDescent="0.25">
      <c r="A366" s="121"/>
      <c r="C366" s="121"/>
      <c r="D366" s="121"/>
    </row>
    <row r="367" spans="1:4" x14ac:dyDescent="0.25">
      <c r="A367" s="121"/>
      <c r="C367" s="121"/>
      <c r="D367" s="121"/>
    </row>
    <row r="368" spans="1:4" x14ac:dyDescent="0.25">
      <c r="A368" s="121"/>
      <c r="C368" s="121"/>
      <c r="D368" s="121"/>
    </row>
    <row r="369" spans="1:4" x14ac:dyDescent="0.25">
      <c r="A369" s="121"/>
      <c r="C369" s="121"/>
      <c r="D369" s="121"/>
    </row>
    <row r="370" spans="1:4" x14ac:dyDescent="0.25">
      <c r="A370" s="121"/>
      <c r="C370" s="121"/>
      <c r="D370" s="121"/>
    </row>
    <row r="371" spans="1:4" x14ac:dyDescent="0.25">
      <c r="A371" s="121"/>
      <c r="C371" s="121"/>
      <c r="D371" s="121"/>
    </row>
    <row r="372" spans="1:4" x14ac:dyDescent="0.25">
      <c r="A372" s="121"/>
      <c r="C372" s="121"/>
      <c r="D372" s="121"/>
    </row>
    <row r="373" spans="1:4" x14ac:dyDescent="0.25">
      <c r="A373" s="121"/>
      <c r="C373" s="121"/>
      <c r="D373" s="121"/>
    </row>
    <row r="374" spans="1:4" x14ac:dyDescent="0.25">
      <c r="A374" s="121"/>
      <c r="C374" s="121"/>
      <c r="D374" s="121"/>
    </row>
    <row r="375" spans="1:4" x14ac:dyDescent="0.25">
      <c r="A375" s="121"/>
      <c r="C375" s="121"/>
      <c r="D375" s="121"/>
    </row>
    <row r="376" spans="1:4" x14ac:dyDescent="0.25">
      <c r="A376" s="121"/>
      <c r="C376" s="121"/>
      <c r="D376" s="121"/>
    </row>
    <row r="377" spans="1:4" x14ac:dyDescent="0.25">
      <c r="A377" s="121"/>
      <c r="C377" s="121"/>
      <c r="D377" s="121"/>
    </row>
    <row r="378" spans="1:4" x14ac:dyDescent="0.25">
      <c r="A378" s="121"/>
      <c r="C378" s="121"/>
      <c r="D378" s="121"/>
    </row>
    <row r="379" spans="1:4" x14ac:dyDescent="0.25">
      <c r="A379" s="121"/>
      <c r="C379" s="121"/>
      <c r="D379" s="121"/>
    </row>
    <row r="380" spans="1:4" x14ac:dyDescent="0.25">
      <c r="A380" s="121"/>
      <c r="C380" s="121"/>
      <c r="D380" s="121"/>
    </row>
    <row r="381" spans="1:4" x14ac:dyDescent="0.25">
      <c r="A381" s="121"/>
      <c r="C381" s="121"/>
      <c r="D381" s="121"/>
    </row>
    <row r="382" spans="1:4" x14ac:dyDescent="0.25">
      <c r="A382" s="121"/>
      <c r="C382" s="121"/>
      <c r="D382" s="121"/>
    </row>
    <row r="383" spans="1:4" x14ac:dyDescent="0.25">
      <c r="A383" s="121"/>
      <c r="C383" s="121"/>
      <c r="D383" s="121"/>
    </row>
    <row r="384" spans="1:4" x14ac:dyDescent="0.25">
      <c r="A384" s="121"/>
      <c r="C384" s="121"/>
      <c r="D384" s="121"/>
    </row>
    <row r="385" spans="1:4" x14ac:dyDescent="0.25">
      <c r="A385" s="121"/>
      <c r="C385" s="121"/>
      <c r="D385" s="121"/>
    </row>
    <row r="386" spans="1:4" x14ac:dyDescent="0.25">
      <c r="A386" s="121"/>
      <c r="C386" s="121"/>
      <c r="D386" s="121"/>
    </row>
    <row r="387" spans="1:4" x14ac:dyDescent="0.25">
      <c r="A387" s="121"/>
      <c r="C387" s="121"/>
      <c r="D387" s="121"/>
    </row>
    <row r="388" spans="1:4" x14ac:dyDescent="0.25">
      <c r="A388" s="121"/>
      <c r="C388" s="121"/>
      <c r="D388" s="121"/>
    </row>
    <row r="389" spans="1:4" x14ac:dyDescent="0.25">
      <c r="A389" s="121"/>
      <c r="C389" s="121"/>
      <c r="D389" s="121"/>
    </row>
    <row r="390" spans="1:4" x14ac:dyDescent="0.25">
      <c r="A390" s="121"/>
      <c r="C390" s="121"/>
      <c r="D390" s="121"/>
    </row>
    <row r="391" spans="1:4" x14ac:dyDescent="0.25">
      <c r="A391" s="121"/>
      <c r="C391" s="121"/>
      <c r="D391" s="121"/>
    </row>
    <row r="392" spans="1:4" x14ac:dyDescent="0.25">
      <c r="A392" s="121"/>
      <c r="C392" s="121"/>
      <c r="D392" s="121"/>
    </row>
    <row r="393" spans="1:4" x14ac:dyDescent="0.25">
      <c r="A393" s="121"/>
      <c r="C393" s="121"/>
      <c r="D393" s="121"/>
    </row>
    <row r="394" spans="1:4" x14ac:dyDescent="0.25">
      <c r="A394" s="121"/>
      <c r="C394" s="121"/>
      <c r="D394" s="121"/>
    </row>
    <row r="395" spans="1:4" x14ac:dyDescent="0.25">
      <c r="A395" s="121"/>
      <c r="C395" s="121"/>
      <c r="D395" s="121"/>
    </row>
    <row r="396" spans="1:4" x14ac:dyDescent="0.25">
      <c r="A396" s="121"/>
      <c r="C396" s="121"/>
      <c r="D396" s="121"/>
    </row>
    <row r="397" spans="1:4" x14ac:dyDescent="0.25">
      <c r="A397" s="121"/>
      <c r="C397" s="121"/>
      <c r="D397" s="121"/>
    </row>
    <row r="398" spans="1:4" x14ac:dyDescent="0.25">
      <c r="A398" s="121"/>
      <c r="C398" s="121"/>
      <c r="D398" s="121"/>
    </row>
    <row r="399" spans="1:4" x14ac:dyDescent="0.25">
      <c r="A399" s="121"/>
      <c r="C399" s="121"/>
      <c r="D399" s="121"/>
    </row>
    <row r="400" spans="1:4" x14ac:dyDescent="0.25">
      <c r="A400" s="121"/>
      <c r="C400" s="121"/>
      <c r="D400" s="121"/>
    </row>
    <row r="401" spans="1:4" x14ac:dyDescent="0.25">
      <c r="A401" s="121"/>
      <c r="C401" s="121"/>
      <c r="D401" s="121"/>
    </row>
    <row r="402" spans="1:4" x14ac:dyDescent="0.25">
      <c r="A402" s="121"/>
      <c r="C402" s="121"/>
      <c r="D402" s="121"/>
    </row>
    <row r="403" spans="1:4" x14ac:dyDescent="0.25">
      <c r="A403" s="121"/>
      <c r="C403" s="121"/>
      <c r="D403" s="121"/>
    </row>
    <row r="404" spans="1:4" x14ac:dyDescent="0.25">
      <c r="A404" s="121"/>
      <c r="C404" s="121"/>
      <c r="D404" s="121"/>
    </row>
    <row r="405" spans="1:4" x14ac:dyDescent="0.25">
      <c r="A405" s="121"/>
      <c r="C405" s="121"/>
      <c r="D405" s="121"/>
    </row>
    <row r="406" spans="1:4" x14ac:dyDescent="0.25">
      <c r="A406" s="121"/>
      <c r="C406" s="121"/>
      <c r="D406" s="121"/>
    </row>
    <row r="407" spans="1:4" x14ac:dyDescent="0.25">
      <c r="A407" s="121"/>
      <c r="C407" s="121"/>
      <c r="D407" s="121"/>
    </row>
    <row r="408" spans="1:4" x14ac:dyDescent="0.25">
      <c r="A408" s="121"/>
      <c r="C408" s="121"/>
      <c r="D408" s="121"/>
    </row>
    <row r="409" spans="1:4" x14ac:dyDescent="0.25">
      <c r="A409" s="121"/>
      <c r="C409" s="121"/>
      <c r="D409" s="121"/>
    </row>
    <row r="410" spans="1:4" x14ac:dyDescent="0.25">
      <c r="A410" s="121"/>
      <c r="C410" s="121"/>
      <c r="D410" s="121"/>
    </row>
    <row r="411" spans="1:4" x14ac:dyDescent="0.25">
      <c r="A411" s="121"/>
      <c r="C411" s="121"/>
      <c r="D411" s="121"/>
    </row>
    <row r="412" spans="1:4" x14ac:dyDescent="0.25">
      <c r="A412" s="121"/>
      <c r="C412" s="121"/>
      <c r="D412" s="121"/>
    </row>
    <row r="413" spans="1:4" x14ac:dyDescent="0.25">
      <c r="A413" s="121"/>
      <c r="C413" s="121"/>
      <c r="D413" s="121"/>
    </row>
    <row r="414" spans="1:4" x14ac:dyDescent="0.25">
      <c r="A414" s="121"/>
      <c r="C414" s="121"/>
      <c r="D414" s="121"/>
    </row>
    <row r="415" spans="1:4" x14ac:dyDescent="0.25">
      <c r="A415" s="121"/>
      <c r="C415" s="121"/>
      <c r="D415" s="121"/>
    </row>
    <row r="416" spans="1:4" x14ac:dyDescent="0.25">
      <c r="A416" s="121"/>
      <c r="C416" s="121"/>
      <c r="D416" s="121"/>
    </row>
    <row r="417" spans="1:4" x14ac:dyDescent="0.25">
      <c r="A417" s="121"/>
      <c r="C417" s="121"/>
      <c r="D417" s="121"/>
    </row>
    <row r="418" spans="1:4" x14ac:dyDescent="0.25">
      <c r="A418" s="121"/>
      <c r="C418" s="121"/>
      <c r="D418" s="121"/>
    </row>
    <row r="419" spans="1:4" x14ac:dyDescent="0.25">
      <c r="A419" s="121"/>
      <c r="C419" s="121"/>
      <c r="D419" s="121"/>
    </row>
    <row r="420" spans="1:4" x14ac:dyDescent="0.25">
      <c r="A420" s="121"/>
      <c r="C420" s="121"/>
      <c r="D420" s="121"/>
    </row>
    <row r="421" spans="1:4" x14ac:dyDescent="0.25">
      <c r="A421" s="121"/>
      <c r="C421" s="121"/>
      <c r="D421" s="121"/>
    </row>
    <row r="422" spans="1:4" x14ac:dyDescent="0.25">
      <c r="A422" s="121"/>
      <c r="C422" s="121"/>
      <c r="D422" s="121"/>
    </row>
    <row r="423" spans="1:4" x14ac:dyDescent="0.25">
      <c r="A423" s="121"/>
      <c r="C423" s="121"/>
      <c r="D423" s="121"/>
    </row>
    <row r="424" spans="1:4" x14ac:dyDescent="0.25">
      <c r="A424" s="121"/>
      <c r="C424" s="121"/>
      <c r="D424" s="121"/>
    </row>
    <row r="425" spans="1:4" x14ac:dyDescent="0.25">
      <c r="A425" s="121"/>
      <c r="C425" s="121"/>
      <c r="D425" s="121"/>
    </row>
    <row r="426" spans="1:4" x14ac:dyDescent="0.25">
      <c r="A426" s="121"/>
      <c r="C426" s="121"/>
      <c r="D426" s="121"/>
    </row>
    <row r="427" spans="1:4" x14ac:dyDescent="0.25">
      <c r="A427" s="121"/>
      <c r="C427" s="121"/>
      <c r="D427" s="121"/>
    </row>
    <row r="428" spans="1:4" x14ac:dyDescent="0.25">
      <c r="A428" s="121"/>
      <c r="C428" s="121"/>
      <c r="D428" s="121"/>
    </row>
    <row r="429" spans="1:4" x14ac:dyDescent="0.25">
      <c r="A429" s="121"/>
      <c r="C429" s="121"/>
      <c r="D429" s="121"/>
    </row>
    <row r="430" spans="1:4" x14ac:dyDescent="0.25">
      <c r="A430" s="121"/>
      <c r="C430" s="121"/>
      <c r="D430" s="121"/>
    </row>
    <row r="431" spans="1:4" x14ac:dyDescent="0.25">
      <c r="A431" s="121"/>
      <c r="C431" s="121"/>
      <c r="D431" s="121"/>
    </row>
    <row r="432" spans="1:4" x14ac:dyDescent="0.25">
      <c r="A432" s="121"/>
      <c r="C432" s="121"/>
      <c r="D432" s="121"/>
    </row>
    <row r="433" spans="1:4" x14ac:dyDescent="0.25">
      <c r="A433" s="121"/>
      <c r="C433" s="121"/>
      <c r="D433" s="121"/>
    </row>
    <row r="434" spans="1:4" x14ac:dyDescent="0.25">
      <c r="A434" s="121"/>
      <c r="C434" s="121"/>
      <c r="D434" s="121"/>
    </row>
    <row r="435" spans="1:4" x14ac:dyDescent="0.25">
      <c r="A435" s="121"/>
      <c r="C435" s="121"/>
      <c r="D435" s="121"/>
    </row>
    <row r="436" spans="1:4" x14ac:dyDescent="0.25">
      <c r="A436" s="121"/>
      <c r="C436" s="121"/>
      <c r="D436" s="121"/>
    </row>
    <row r="437" spans="1:4" x14ac:dyDescent="0.25">
      <c r="A437" s="121"/>
      <c r="C437" s="121"/>
      <c r="D437" s="121"/>
    </row>
    <row r="438" spans="1:4" x14ac:dyDescent="0.25">
      <c r="A438" s="121"/>
      <c r="C438" s="121"/>
      <c r="D438" s="121"/>
    </row>
    <row r="439" spans="1:4" x14ac:dyDescent="0.25">
      <c r="A439" s="121"/>
      <c r="C439" s="121"/>
      <c r="D439" s="121"/>
    </row>
    <row r="440" spans="1:4" x14ac:dyDescent="0.25">
      <c r="A440" s="121"/>
      <c r="C440" s="121"/>
      <c r="D440" s="121"/>
    </row>
    <row r="441" spans="1:4" x14ac:dyDescent="0.25">
      <c r="A441" s="121"/>
      <c r="C441" s="121"/>
      <c r="D441" s="121"/>
    </row>
    <row r="442" spans="1:4" x14ac:dyDescent="0.25">
      <c r="A442" s="121"/>
      <c r="C442" s="121"/>
      <c r="D442" s="121"/>
    </row>
    <row r="443" spans="1:4" x14ac:dyDescent="0.25">
      <c r="A443" s="121"/>
      <c r="C443" s="121"/>
      <c r="D443" s="121"/>
    </row>
    <row r="444" spans="1:4" x14ac:dyDescent="0.25">
      <c r="A444" s="121"/>
      <c r="C444" s="121"/>
      <c r="D444" s="121"/>
    </row>
    <row r="445" spans="1:4" x14ac:dyDescent="0.25">
      <c r="A445" s="121"/>
      <c r="C445" s="121"/>
      <c r="D445" s="121"/>
    </row>
    <row r="446" spans="1:4" x14ac:dyDescent="0.25">
      <c r="A446" s="121"/>
      <c r="C446" s="121"/>
      <c r="D446" s="121"/>
    </row>
    <row r="447" spans="1:4" x14ac:dyDescent="0.25">
      <c r="A447" s="121"/>
      <c r="C447" s="121"/>
      <c r="D447" s="121"/>
    </row>
    <row r="448" spans="1:4" x14ac:dyDescent="0.25">
      <c r="A448" s="121"/>
      <c r="C448" s="121"/>
      <c r="D448" s="121"/>
    </row>
    <row r="449" spans="1:4" x14ac:dyDescent="0.25">
      <c r="A449" s="121"/>
      <c r="C449" s="121"/>
      <c r="D449" s="121"/>
    </row>
    <row r="450" spans="1:4" x14ac:dyDescent="0.25">
      <c r="A450" s="121"/>
      <c r="C450" s="121"/>
      <c r="D450" s="121"/>
    </row>
    <row r="451" spans="1:4" x14ac:dyDescent="0.25">
      <c r="A451" s="121"/>
      <c r="C451" s="121"/>
      <c r="D451" s="121"/>
    </row>
    <row r="452" spans="1:4" x14ac:dyDescent="0.25">
      <c r="A452" s="121"/>
      <c r="C452" s="121"/>
      <c r="D452" s="121"/>
    </row>
    <row r="453" spans="1:4" x14ac:dyDescent="0.25">
      <c r="A453" s="121"/>
      <c r="C453" s="121"/>
      <c r="D453" s="121"/>
    </row>
    <row r="454" spans="1:4" x14ac:dyDescent="0.25">
      <c r="A454" s="121"/>
      <c r="C454" s="121"/>
      <c r="D454" s="121"/>
    </row>
    <row r="455" spans="1:4" x14ac:dyDescent="0.25">
      <c r="A455" s="121"/>
      <c r="C455" s="121"/>
      <c r="D455" s="121"/>
    </row>
    <row r="456" spans="1:4" x14ac:dyDescent="0.25">
      <c r="A456" s="121"/>
      <c r="C456" s="121"/>
      <c r="D456" s="121"/>
    </row>
    <row r="457" spans="1:4" x14ac:dyDescent="0.25">
      <c r="A457" s="121"/>
      <c r="C457" s="121"/>
      <c r="D457" s="121"/>
    </row>
    <row r="458" spans="1:4" x14ac:dyDescent="0.25">
      <c r="A458" s="121"/>
      <c r="C458" s="121"/>
      <c r="D458" s="121"/>
    </row>
    <row r="459" spans="1:4" x14ac:dyDescent="0.25">
      <c r="A459" s="121"/>
      <c r="C459" s="121"/>
      <c r="D459" s="121"/>
    </row>
    <row r="460" spans="1:4" x14ac:dyDescent="0.25">
      <c r="A460" s="121"/>
      <c r="C460" s="121"/>
      <c r="D460" s="121"/>
    </row>
    <row r="461" spans="1:4" x14ac:dyDescent="0.25">
      <c r="A461" s="121"/>
      <c r="C461" s="121"/>
      <c r="D461" s="121"/>
    </row>
    <row r="462" spans="1:4" x14ac:dyDescent="0.25">
      <c r="A462" s="121"/>
      <c r="C462" s="121"/>
      <c r="D462" s="121"/>
    </row>
    <row r="463" spans="1:4" x14ac:dyDescent="0.25">
      <c r="A463" s="121"/>
      <c r="C463" s="121"/>
      <c r="D463" s="121"/>
    </row>
    <row r="464" spans="1:4" x14ac:dyDescent="0.25">
      <c r="A464" s="121"/>
      <c r="C464" s="121"/>
      <c r="D464" s="121"/>
    </row>
    <row r="465" spans="1:4" x14ac:dyDescent="0.25">
      <c r="A465" s="121"/>
      <c r="C465" s="121"/>
      <c r="D465" s="121"/>
    </row>
    <row r="466" spans="1:4" x14ac:dyDescent="0.25">
      <c r="A466" s="121"/>
      <c r="C466" s="121"/>
      <c r="D466" s="121"/>
    </row>
    <row r="467" spans="1:4" x14ac:dyDescent="0.25">
      <c r="A467" s="121"/>
      <c r="C467" s="121"/>
      <c r="D467" s="121"/>
    </row>
    <row r="468" spans="1:4" x14ac:dyDescent="0.25">
      <c r="A468" s="121"/>
      <c r="C468" s="121"/>
      <c r="D468" s="121"/>
    </row>
    <row r="469" spans="1:4" x14ac:dyDescent="0.25">
      <c r="A469" s="121"/>
      <c r="C469" s="121"/>
      <c r="D469" s="121"/>
    </row>
    <row r="470" spans="1:4" x14ac:dyDescent="0.25">
      <c r="A470" s="121"/>
      <c r="C470" s="121"/>
      <c r="D470" s="121"/>
    </row>
    <row r="471" spans="1:4" x14ac:dyDescent="0.25">
      <c r="A471" s="121"/>
      <c r="C471" s="121"/>
      <c r="D471" s="121"/>
    </row>
    <row r="472" spans="1:4" x14ac:dyDescent="0.25">
      <c r="A472" s="121"/>
      <c r="C472" s="121"/>
      <c r="D472" s="121"/>
    </row>
    <row r="473" spans="1:4" x14ac:dyDescent="0.25">
      <c r="A473" s="121"/>
      <c r="C473" s="121"/>
      <c r="D473" s="121"/>
    </row>
    <row r="474" spans="1:4" x14ac:dyDescent="0.25">
      <c r="A474" s="121"/>
      <c r="C474" s="121"/>
      <c r="D474" s="121"/>
    </row>
    <row r="475" spans="1:4" x14ac:dyDescent="0.25">
      <c r="A475" s="121"/>
      <c r="C475" s="121"/>
      <c r="D475" s="121"/>
    </row>
    <row r="476" spans="1:4" x14ac:dyDescent="0.25">
      <c r="A476" s="121"/>
      <c r="C476" s="121"/>
      <c r="D476" s="121"/>
    </row>
    <row r="477" spans="1:4" x14ac:dyDescent="0.25">
      <c r="A477" s="121"/>
      <c r="C477" s="121"/>
      <c r="D477" s="121"/>
    </row>
    <row r="478" spans="1:4" x14ac:dyDescent="0.25">
      <c r="A478" s="121"/>
      <c r="C478" s="121"/>
      <c r="D478" s="121"/>
    </row>
    <row r="479" spans="1:4" x14ac:dyDescent="0.25">
      <c r="A479" s="121"/>
      <c r="C479" s="121"/>
      <c r="D479" s="121"/>
    </row>
    <row r="480" spans="1:4" x14ac:dyDescent="0.25">
      <c r="A480" s="121"/>
      <c r="C480" s="121"/>
      <c r="D480" s="121"/>
    </row>
    <row r="481" spans="1:4" x14ac:dyDescent="0.25">
      <c r="A481" s="121"/>
      <c r="C481" s="121"/>
      <c r="D481" s="121"/>
    </row>
    <row r="482" spans="1:4" x14ac:dyDescent="0.25">
      <c r="A482" s="121"/>
      <c r="C482" s="121"/>
      <c r="D482" s="121"/>
    </row>
    <row r="483" spans="1:4" x14ac:dyDescent="0.25">
      <c r="A483" s="121"/>
      <c r="C483" s="121"/>
      <c r="D483" s="121"/>
    </row>
    <row r="484" spans="1:4" x14ac:dyDescent="0.25">
      <c r="A484" s="121"/>
      <c r="C484" s="121"/>
      <c r="D484" s="121"/>
    </row>
    <row r="485" spans="1:4" x14ac:dyDescent="0.25">
      <c r="A485" s="121"/>
      <c r="C485" s="121"/>
      <c r="D485" s="121"/>
    </row>
    <row r="486" spans="1:4" x14ac:dyDescent="0.25">
      <c r="A486" s="121"/>
      <c r="C486" s="121"/>
      <c r="D486" s="121"/>
    </row>
    <row r="487" spans="1:4" x14ac:dyDescent="0.25">
      <c r="A487" s="121"/>
      <c r="C487" s="121"/>
      <c r="D487" s="121"/>
    </row>
    <row r="488" spans="1:4" x14ac:dyDescent="0.25">
      <c r="A488" s="121"/>
      <c r="C488" s="121"/>
      <c r="D488" s="121"/>
    </row>
    <row r="489" spans="1:4" x14ac:dyDescent="0.25">
      <c r="A489" s="121"/>
      <c r="C489" s="121"/>
      <c r="D489" s="121"/>
    </row>
    <row r="490" spans="1:4" x14ac:dyDescent="0.25">
      <c r="A490" s="121"/>
      <c r="C490" s="121"/>
      <c r="D490" s="121"/>
    </row>
    <row r="491" spans="1:4" x14ac:dyDescent="0.25">
      <c r="A491" s="121"/>
      <c r="C491" s="121"/>
      <c r="D491" s="121"/>
    </row>
    <row r="492" spans="1:4" x14ac:dyDescent="0.25">
      <c r="A492" s="121"/>
      <c r="C492" s="121"/>
      <c r="D492" s="121"/>
    </row>
    <row r="493" spans="1:4" x14ac:dyDescent="0.25">
      <c r="A493" s="121"/>
      <c r="C493" s="121"/>
      <c r="D493" s="121"/>
    </row>
    <row r="494" spans="1:4" x14ac:dyDescent="0.25">
      <c r="A494" s="121"/>
      <c r="C494" s="121"/>
      <c r="D494" s="121"/>
    </row>
    <row r="495" spans="1:4" x14ac:dyDescent="0.25">
      <c r="A495" s="121"/>
      <c r="C495" s="121"/>
      <c r="D495" s="121"/>
    </row>
    <row r="496" spans="1:4" x14ac:dyDescent="0.25">
      <c r="A496" s="121"/>
      <c r="C496" s="121"/>
      <c r="D496" s="121"/>
    </row>
    <row r="497" spans="1:4" x14ac:dyDescent="0.25">
      <c r="A497" s="121"/>
      <c r="C497" s="121"/>
      <c r="D497" s="121"/>
    </row>
    <row r="498" spans="1:4" x14ac:dyDescent="0.25">
      <c r="A498" s="121"/>
      <c r="C498" s="121"/>
      <c r="D498" s="121"/>
    </row>
    <row r="499" spans="1:4" x14ac:dyDescent="0.25">
      <c r="A499" s="121"/>
      <c r="C499" s="121"/>
      <c r="D499" s="121"/>
    </row>
    <row r="500" spans="1:4" x14ac:dyDescent="0.25">
      <c r="A500" s="121"/>
      <c r="C500" s="121"/>
      <c r="D500" s="121"/>
    </row>
    <row r="501" spans="1:4" x14ac:dyDescent="0.25">
      <c r="A501" s="121"/>
      <c r="C501" s="121"/>
      <c r="D501" s="121"/>
    </row>
    <row r="502" spans="1:4" x14ac:dyDescent="0.25">
      <c r="A502" s="121"/>
      <c r="C502" s="121"/>
      <c r="D502" s="121"/>
    </row>
    <row r="503" spans="1:4" x14ac:dyDescent="0.25">
      <c r="A503" s="121"/>
      <c r="C503" s="121"/>
      <c r="D503" s="121"/>
    </row>
    <row r="504" spans="1:4" x14ac:dyDescent="0.25">
      <c r="A504" s="121"/>
      <c r="C504" s="121"/>
      <c r="D504" s="121"/>
    </row>
    <row r="505" spans="1:4" x14ac:dyDescent="0.25">
      <c r="A505" s="121"/>
      <c r="C505" s="121"/>
      <c r="D505" s="121"/>
    </row>
    <row r="506" spans="1:4" x14ac:dyDescent="0.25">
      <c r="A506" s="121"/>
      <c r="C506" s="121"/>
      <c r="D506" s="121"/>
    </row>
    <row r="507" spans="1:4" x14ac:dyDescent="0.25">
      <c r="A507" s="121"/>
      <c r="C507" s="121"/>
      <c r="D507" s="121"/>
    </row>
    <row r="508" spans="1:4" x14ac:dyDescent="0.25">
      <c r="A508" s="121"/>
      <c r="C508" s="121"/>
      <c r="D508" s="121"/>
    </row>
    <row r="509" spans="1:4" x14ac:dyDescent="0.25">
      <c r="A509" s="121"/>
      <c r="C509" s="121"/>
      <c r="D509" s="121"/>
    </row>
    <row r="510" spans="1:4" x14ac:dyDescent="0.25">
      <c r="A510" s="121"/>
      <c r="C510" s="121"/>
      <c r="D510" s="121"/>
    </row>
    <row r="511" spans="1:4" x14ac:dyDescent="0.25">
      <c r="A511" s="121"/>
      <c r="C511" s="121"/>
      <c r="D511" s="121"/>
    </row>
    <row r="512" spans="1:4" x14ac:dyDescent="0.25">
      <c r="A512" s="121"/>
      <c r="C512" s="121"/>
      <c r="D512" s="121"/>
    </row>
    <row r="513" spans="1:4" x14ac:dyDescent="0.25">
      <c r="A513" s="121"/>
      <c r="C513" s="121"/>
      <c r="D513" s="121"/>
    </row>
    <row r="514" spans="1:4" x14ac:dyDescent="0.25">
      <c r="A514" s="121"/>
      <c r="C514" s="121"/>
      <c r="D514" s="121"/>
    </row>
    <row r="515" spans="1:4" x14ac:dyDescent="0.25">
      <c r="A515" s="121"/>
      <c r="C515" s="121"/>
      <c r="D515" s="121"/>
    </row>
    <row r="516" spans="1:4" x14ac:dyDescent="0.25">
      <c r="A516" s="121"/>
      <c r="C516" s="121"/>
      <c r="D516" s="121"/>
    </row>
    <row r="517" spans="1:4" x14ac:dyDescent="0.25">
      <c r="A517" s="121"/>
      <c r="C517" s="121"/>
      <c r="D517" s="121"/>
    </row>
    <row r="518" spans="1:4" x14ac:dyDescent="0.25">
      <c r="A518" s="121"/>
      <c r="C518" s="121"/>
      <c r="D518" s="121"/>
    </row>
    <row r="519" spans="1:4" x14ac:dyDescent="0.25">
      <c r="A519" s="121"/>
      <c r="C519" s="121"/>
      <c r="D519" s="121"/>
    </row>
    <row r="520" spans="1:4" x14ac:dyDescent="0.25">
      <c r="A520" s="121"/>
      <c r="C520" s="121"/>
      <c r="D520" s="121"/>
    </row>
    <row r="521" spans="1:4" x14ac:dyDescent="0.25">
      <c r="A521" s="121"/>
      <c r="C521" s="121"/>
      <c r="D521" s="121"/>
    </row>
    <row r="522" spans="1:4" x14ac:dyDescent="0.25">
      <c r="A522" s="121"/>
      <c r="C522" s="121"/>
      <c r="D522" s="121"/>
    </row>
    <row r="523" spans="1:4" x14ac:dyDescent="0.25">
      <c r="A523" s="121"/>
      <c r="C523" s="121"/>
      <c r="D523" s="121"/>
    </row>
    <row r="524" spans="1:4" x14ac:dyDescent="0.25">
      <c r="A524" s="121"/>
      <c r="C524" s="121"/>
      <c r="D524" s="121"/>
    </row>
    <row r="525" spans="1:4" x14ac:dyDescent="0.25">
      <c r="A525" s="121"/>
      <c r="C525" s="121"/>
      <c r="D525" s="121"/>
    </row>
    <row r="526" spans="1:4" x14ac:dyDescent="0.25">
      <c r="A526" s="121"/>
      <c r="C526" s="121"/>
      <c r="D526" s="121"/>
    </row>
    <row r="527" spans="1:4" x14ac:dyDescent="0.25">
      <c r="A527" s="121"/>
      <c r="C527" s="121"/>
      <c r="D527" s="121"/>
    </row>
    <row r="528" spans="1:4" x14ac:dyDescent="0.25">
      <c r="A528" s="121"/>
      <c r="C528" s="121"/>
      <c r="D528" s="121"/>
    </row>
    <row r="529" spans="1:4" x14ac:dyDescent="0.25">
      <c r="A529" s="121"/>
      <c r="C529" s="121"/>
      <c r="D529" s="121"/>
    </row>
    <row r="530" spans="1:4" x14ac:dyDescent="0.25">
      <c r="A530" s="121"/>
      <c r="C530" s="121"/>
      <c r="D530" s="121"/>
    </row>
    <row r="531" spans="1:4" x14ac:dyDescent="0.25">
      <c r="A531" s="121"/>
      <c r="C531" s="121"/>
      <c r="D531" s="121"/>
    </row>
    <row r="532" spans="1:4" x14ac:dyDescent="0.25">
      <c r="A532" s="121"/>
      <c r="C532" s="121"/>
      <c r="D532" s="121"/>
    </row>
    <row r="533" spans="1:4" x14ac:dyDescent="0.25">
      <c r="A533" s="121"/>
      <c r="C533" s="121"/>
      <c r="D533" s="121"/>
    </row>
    <row r="534" spans="1:4" x14ac:dyDescent="0.25">
      <c r="A534" s="121"/>
      <c r="C534" s="121"/>
      <c r="D534" s="121"/>
    </row>
    <row r="535" spans="1:4" x14ac:dyDescent="0.25">
      <c r="A535" s="121"/>
      <c r="C535" s="121"/>
      <c r="D535" s="121"/>
    </row>
    <row r="536" spans="1:4" x14ac:dyDescent="0.25">
      <c r="A536" s="121"/>
      <c r="C536" s="121"/>
      <c r="D536" s="121"/>
    </row>
    <row r="537" spans="1:4" x14ac:dyDescent="0.25">
      <c r="A537" s="121"/>
      <c r="C537" s="121"/>
      <c r="D537" s="121"/>
    </row>
    <row r="538" spans="1:4" x14ac:dyDescent="0.25">
      <c r="A538" s="121"/>
      <c r="C538" s="121"/>
      <c r="D538" s="121"/>
    </row>
    <row r="539" spans="1:4" x14ac:dyDescent="0.25">
      <c r="A539" s="121"/>
      <c r="C539" s="121"/>
      <c r="D539" s="121"/>
    </row>
    <row r="540" spans="1:4" x14ac:dyDescent="0.25">
      <c r="A540" s="121"/>
      <c r="C540" s="121"/>
      <c r="D540" s="121"/>
    </row>
    <row r="541" spans="1:4" x14ac:dyDescent="0.25">
      <c r="A541" s="121"/>
      <c r="C541" s="121"/>
      <c r="D541" s="121"/>
    </row>
    <row r="542" spans="1:4" x14ac:dyDescent="0.25">
      <c r="A542" s="121"/>
      <c r="C542" s="121"/>
      <c r="D542" s="121"/>
    </row>
    <row r="543" spans="1:4" x14ac:dyDescent="0.25">
      <c r="A543" s="121"/>
      <c r="C543" s="121"/>
      <c r="D543" s="121"/>
    </row>
    <row r="544" spans="1:4" x14ac:dyDescent="0.25">
      <c r="A544" s="121"/>
      <c r="C544" s="121"/>
      <c r="D544" s="121"/>
    </row>
    <row r="545" spans="1:4" x14ac:dyDescent="0.25">
      <c r="A545" s="121"/>
      <c r="C545" s="121"/>
      <c r="D545" s="121"/>
    </row>
    <row r="546" spans="1:4" x14ac:dyDescent="0.25">
      <c r="A546" s="121"/>
      <c r="C546" s="121"/>
      <c r="D546" s="121"/>
    </row>
    <row r="547" spans="1:4" x14ac:dyDescent="0.25">
      <c r="A547" s="121"/>
      <c r="C547" s="121"/>
      <c r="D547" s="121"/>
    </row>
    <row r="548" spans="1:4" x14ac:dyDescent="0.25">
      <c r="A548" s="121"/>
      <c r="C548" s="121"/>
      <c r="D548" s="121"/>
    </row>
    <row r="549" spans="1:4" x14ac:dyDescent="0.25">
      <c r="A549" s="121"/>
      <c r="C549" s="121"/>
      <c r="D549" s="121"/>
    </row>
    <row r="550" spans="1:4" x14ac:dyDescent="0.25">
      <c r="A550" s="121"/>
      <c r="C550" s="121"/>
      <c r="D550" s="121"/>
    </row>
    <row r="551" spans="1:4" x14ac:dyDescent="0.25">
      <c r="A551" s="121"/>
      <c r="C551" s="121"/>
      <c r="D551" s="121"/>
    </row>
    <row r="552" spans="1:4" x14ac:dyDescent="0.25">
      <c r="A552" s="121"/>
      <c r="C552" s="121"/>
      <c r="D552" s="121"/>
    </row>
    <row r="553" spans="1:4" x14ac:dyDescent="0.25">
      <c r="A553" s="121"/>
      <c r="C553" s="121"/>
      <c r="D553" s="121"/>
    </row>
    <row r="554" spans="1:4" x14ac:dyDescent="0.25">
      <c r="A554" s="121"/>
      <c r="C554" s="121"/>
      <c r="D554" s="121"/>
    </row>
    <row r="555" spans="1:4" x14ac:dyDescent="0.25">
      <c r="A555" s="121"/>
      <c r="C555" s="121"/>
      <c r="D555" s="121"/>
    </row>
    <row r="556" spans="1:4" x14ac:dyDescent="0.25">
      <c r="A556" s="121"/>
      <c r="C556" s="121"/>
      <c r="D556" s="121"/>
    </row>
    <row r="557" spans="1:4" x14ac:dyDescent="0.25">
      <c r="A557" s="121"/>
      <c r="C557" s="121"/>
      <c r="D557" s="121"/>
    </row>
    <row r="558" spans="1:4" x14ac:dyDescent="0.25">
      <c r="A558" s="121"/>
      <c r="C558" s="121"/>
      <c r="D558" s="121"/>
    </row>
    <row r="559" spans="1:4" x14ac:dyDescent="0.25">
      <c r="A559" s="121"/>
      <c r="C559" s="121"/>
      <c r="D559" s="121"/>
    </row>
    <row r="560" spans="1:4" x14ac:dyDescent="0.25">
      <c r="A560" s="121"/>
      <c r="C560" s="121"/>
      <c r="D560" s="121"/>
    </row>
    <row r="561" spans="1:4" x14ac:dyDescent="0.25">
      <c r="A561" s="121"/>
      <c r="C561" s="121"/>
      <c r="D561" s="121"/>
    </row>
    <row r="562" spans="1:4" x14ac:dyDescent="0.25">
      <c r="A562" s="121"/>
      <c r="C562" s="121"/>
      <c r="D562" s="121"/>
    </row>
    <row r="563" spans="1:4" x14ac:dyDescent="0.25">
      <c r="A563" s="121"/>
      <c r="C563" s="121"/>
      <c r="D563" s="121"/>
    </row>
    <row r="564" spans="1:4" x14ac:dyDescent="0.25">
      <c r="A564" s="121"/>
      <c r="C564" s="121"/>
      <c r="D564" s="121"/>
    </row>
    <row r="565" spans="1:4" x14ac:dyDescent="0.25">
      <c r="A565" s="121"/>
      <c r="C565" s="121"/>
      <c r="D565" s="121"/>
    </row>
    <row r="566" spans="1:4" x14ac:dyDescent="0.25">
      <c r="A566" s="121"/>
      <c r="C566" s="121"/>
      <c r="D566" s="121"/>
    </row>
    <row r="567" spans="1:4" x14ac:dyDescent="0.25">
      <c r="A567" s="121"/>
      <c r="C567" s="121"/>
      <c r="D567" s="121"/>
    </row>
    <row r="568" spans="1:4" x14ac:dyDescent="0.25">
      <c r="A568" s="121"/>
      <c r="C568" s="121"/>
      <c r="D568" s="121"/>
    </row>
    <row r="569" spans="1:4" x14ac:dyDescent="0.25">
      <c r="A569" s="121"/>
      <c r="C569" s="121"/>
      <c r="D569" s="121"/>
    </row>
    <row r="570" spans="1:4" x14ac:dyDescent="0.25">
      <c r="A570" s="121"/>
      <c r="C570" s="121"/>
      <c r="D570" s="121"/>
    </row>
    <row r="571" spans="1:4" x14ac:dyDescent="0.25">
      <c r="A571" s="121"/>
      <c r="C571" s="121"/>
      <c r="D571" s="121"/>
    </row>
    <row r="572" spans="1:4" x14ac:dyDescent="0.25">
      <c r="A572" s="121"/>
      <c r="C572" s="121"/>
      <c r="D572" s="121"/>
    </row>
    <row r="573" spans="1:4" x14ac:dyDescent="0.25">
      <c r="A573" s="121"/>
      <c r="C573" s="121"/>
      <c r="D573" s="121"/>
    </row>
    <row r="574" spans="1:4" x14ac:dyDescent="0.25">
      <c r="A574" s="121"/>
      <c r="C574" s="121"/>
      <c r="D574" s="121"/>
    </row>
    <row r="575" spans="1:4" x14ac:dyDescent="0.25">
      <c r="A575" s="121"/>
      <c r="C575" s="121"/>
      <c r="D575" s="121"/>
    </row>
    <row r="576" spans="1:4" x14ac:dyDescent="0.25">
      <c r="A576" s="121"/>
      <c r="C576" s="121"/>
      <c r="D576" s="121"/>
    </row>
    <row r="577" spans="1:4" x14ac:dyDescent="0.25">
      <c r="A577" s="121"/>
      <c r="C577" s="121"/>
      <c r="D577" s="121"/>
    </row>
    <row r="578" spans="1:4" x14ac:dyDescent="0.25">
      <c r="A578" s="121"/>
      <c r="C578" s="121"/>
      <c r="D578" s="121"/>
    </row>
    <row r="579" spans="1:4" x14ac:dyDescent="0.25">
      <c r="A579" s="121"/>
      <c r="C579" s="121"/>
      <c r="D579" s="121"/>
    </row>
    <row r="580" spans="1:4" x14ac:dyDescent="0.25">
      <c r="A580" s="121"/>
      <c r="C580" s="121"/>
      <c r="D580" s="121"/>
    </row>
    <row r="581" spans="1:4" x14ac:dyDescent="0.25">
      <c r="A581" s="121"/>
      <c r="C581" s="121"/>
      <c r="D581" s="121"/>
    </row>
    <row r="582" spans="1:4" x14ac:dyDescent="0.25">
      <c r="A582" s="121"/>
      <c r="C582" s="121"/>
      <c r="D582" s="121"/>
    </row>
    <row r="583" spans="1:4" x14ac:dyDescent="0.25">
      <c r="A583" s="121"/>
      <c r="C583" s="121"/>
      <c r="D583" s="121"/>
    </row>
    <row r="584" spans="1:4" x14ac:dyDescent="0.25">
      <c r="A584" s="121"/>
      <c r="C584" s="121"/>
      <c r="D584" s="121"/>
    </row>
    <row r="585" spans="1:4" x14ac:dyDescent="0.25">
      <c r="A585" s="121"/>
      <c r="C585" s="121"/>
      <c r="D585" s="121"/>
    </row>
    <row r="586" spans="1:4" x14ac:dyDescent="0.25">
      <c r="A586" s="121"/>
      <c r="C586" s="121"/>
      <c r="D586" s="121"/>
    </row>
    <row r="587" spans="1:4" x14ac:dyDescent="0.25">
      <c r="A587" s="121"/>
      <c r="C587" s="121"/>
      <c r="D587" s="121"/>
    </row>
    <row r="588" spans="1:4" x14ac:dyDescent="0.25">
      <c r="A588" s="121"/>
      <c r="C588" s="121"/>
      <c r="D588" s="121"/>
    </row>
    <row r="589" spans="1:4" x14ac:dyDescent="0.25">
      <c r="A589" s="121"/>
      <c r="C589" s="121"/>
      <c r="D589" s="121"/>
    </row>
    <row r="590" spans="1:4" x14ac:dyDescent="0.25">
      <c r="A590" s="121"/>
      <c r="C590" s="121"/>
      <c r="D590" s="121"/>
    </row>
    <row r="591" spans="1:4" x14ac:dyDescent="0.25">
      <c r="A591" s="121"/>
      <c r="C591" s="121"/>
      <c r="D591" s="121"/>
    </row>
    <row r="592" spans="1:4" x14ac:dyDescent="0.25">
      <c r="A592" s="121"/>
      <c r="C592" s="121"/>
      <c r="D592" s="121"/>
    </row>
    <row r="593" spans="1:4" x14ac:dyDescent="0.25">
      <c r="A593" s="121"/>
      <c r="C593" s="121"/>
      <c r="D593" s="121"/>
    </row>
    <row r="594" spans="1:4" x14ac:dyDescent="0.25">
      <c r="A594" s="121"/>
      <c r="C594" s="121"/>
      <c r="D594" s="121"/>
    </row>
    <row r="595" spans="1:4" x14ac:dyDescent="0.25">
      <c r="A595" s="121"/>
      <c r="C595" s="121"/>
      <c r="D595" s="121"/>
    </row>
    <row r="596" spans="1:4" x14ac:dyDescent="0.25">
      <c r="A596" s="121"/>
      <c r="C596" s="121"/>
      <c r="D596" s="121"/>
    </row>
    <row r="597" spans="1:4" x14ac:dyDescent="0.25">
      <c r="A597" s="121"/>
      <c r="C597" s="121"/>
      <c r="D597" s="121"/>
    </row>
    <row r="598" spans="1:4" x14ac:dyDescent="0.25">
      <c r="A598" s="121"/>
      <c r="C598" s="121"/>
      <c r="D598" s="121"/>
    </row>
    <row r="599" spans="1:4" x14ac:dyDescent="0.25">
      <c r="A599" s="121"/>
      <c r="C599" s="121"/>
      <c r="D599" s="121"/>
    </row>
    <row r="600" spans="1:4" x14ac:dyDescent="0.25">
      <c r="A600" s="121"/>
      <c r="C600" s="121"/>
      <c r="D600" s="121"/>
    </row>
    <row r="601" spans="1:4" x14ac:dyDescent="0.25">
      <c r="A601" s="121"/>
      <c r="C601" s="121"/>
      <c r="D601" s="121"/>
    </row>
    <row r="602" spans="1:4" x14ac:dyDescent="0.25">
      <c r="A602" s="121"/>
      <c r="C602" s="121"/>
      <c r="D602" s="121"/>
    </row>
    <row r="603" spans="1:4" x14ac:dyDescent="0.25">
      <c r="A603" s="121"/>
      <c r="C603" s="121"/>
      <c r="D603" s="121"/>
    </row>
    <row r="604" spans="1:4" x14ac:dyDescent="0.25">
      <c r="A604" s="121"/>
      <c r="C604" s="121"/>
      <c r="D604" s="121"/>
    </row>
    <row r="605" spans="1:4" x14ac:dyDescent="0.25">
      <c r="A605" s="121"/>
      <c r="C605" s="121"/>
      <c r="D605" s="121"/>
    </row>
    <row r="606" spans="1:4" x14ac:dyDescent="0.25">
      <c r="A606" s="121"/>
      <c r="C606" s="121"/>
      <c r="D606" s="121"/>
    </row>
    <row r="607" spans="1:4" x14ac:dyDescent="0.25">
      <c r="A607" s="121"/>
      <c r="C607" s="121"/>
      <c r="D607" s="121"/>
    </row>
    <row r="608" spans="1:4" x14ac:dyDescent="0.25">
      <c r="A608" s="121"/>
      <c r="C608" s="121"/>
      <c r="D608" s="121"/>
    </row>
    <row r="609" spans="1:4" x14ac:dyDescent="0.25">
      <c r="A609" s="121"/>
      <c r="C609" s="121"/>
      <c r="D609" s="121"/>
    </row>
    <row r="610" spans="1:4" x14ac:dyDescent="0.25">
      <c r="A610" s="121"/>
      <c r="C610" s="121"/>
      <c r="D610" s="121"/>
    </row>
    <row r="611" spans="1:4" x14ac:dyDescent="0.25">
      <c r="A611" s="121"/>
      <c r="C611" s="121"/>
      <c r="D611" s="121"/>
    </row>
    <row r="612" spans="1:4" x14ac:dyDescent="0.25">
      <c r="A612" s="121"/>
      <c r="C612" s="121"/>
      <c r="D612" s="121"/>
    </row>
    <row r="613" spans="1:4" x14ac:dyDescent="0.25">
      <c r="A613" s="121"/>
      <c r="C613" s="121"/>
      <c r="D613" s="121"/>
    </row>
    <row r="614" spans="1:4" x14ac:dyDescent="0.25">
      <c r="A614" s="121"/>
      <c r="C614" s="121"/>
      <c r="D614" s="121"/>
    </row>
    <row r="615" spans="1:4" x14ac:dyDescent="0.25">
      <c r="A615" s="121"/>
      <c r="C615" s="121"/>
      <c r="D615" s="121"/>
    </row>
    <row r="616" spans="1:4" x14ac:dyDescent="0.25">
      <c r="A616" s="121"/>
      <c r="C616" s="121"/>
      <c r="D616" s="121"/>
    </row>
    <row r="617" spans="1:4" x14ac:dyDescent="0.25">
      <c r="A617" s="121"/>
      <c r="C617" s="121"/>
      <c r="D617" s="121"/>
    </row>
    <row r="618" spans="1:4" x14ac:dyDescent="0.25">
      <c r="A618" s="121"/>
      <c r="C618" s="121"/>
      <c r="D618" s="121"/>
    </row>
    <row r="619" spans="1:4" x14ac:dyDescent="0.25">
      <c r="A619" s="121"/>
      <c r="C619" s="121"/>
      <c r="D619" s="121"/>
    </row>
    <row r="620" spans="1:4" x14ac:dyDescent="0.25">
      <c r="A620" s="121"/>
      <c r="C620" s="121"/>
      <c r="D620" s="121"/>
    </row>
    <row r="621" spans="1:4" x14ac:dyDescent="0.25">
      <c r="A621" s="121"/>
      <c r="C621" s="121"/>
      <c r="D621" s="121"/>
    </row>
    <row r="622" spans="1:4" x14ac:dyDescent="0.25">
      <c r="A622" s="121"/>
      <c r="C622" s="121"/>
      <c r="D622" s="121"/>
    </row>
    <row r="623" spans="1:4" x14ac:dyDescent="0.25">
      <c r="A623" s="121"/>
      <c r="C623" s="121"/>
      <c r="D623" s="121"/>
    </row>
    <row r="624" spans="1:4" x14ac:dyDescent="0.25">
      <c r="A624" s="121"/>
      <c r="C624" s="121"/>
      <c r="D624" s="121"/>
    </row>
    <row r="625" spans="1:4" x14ac:dyDescent="0.25">
      <c r="A625" s="121"/>
      <c r="C625" s="121"/>
      <c r="D625" s="121"/>
    </row>
    <row r="626" spans="1:4" x14ac:dyDescent="0.25">
      <c r="A626" s="121"/>
      <c r="C626" s="121"/>
      <c r="D626" s="121"/>
    </row>
    <row r="627" spans="1:4" x14ac:dyDescent="0.25">
      <c r="A627" s="121"/>
      <c r="C627" s="121"/>
      <c r="D627" s="121"/>
    </row>
    <row r="628" spans="1:4" x14ac:dyDescent="0.25">
      <c r="A628" s="121"/>
      <c r="C628" s="121"/>
      <c r="D628" s="121"/>
    </row>
    <row r="629" spans="1:4" x14ac:dyDescent="0.25">
      <c r="A629" s="121"/>
      <c r="C629" s="121"/>
      <c r="D629" s="121"/>
    </row>
    <row r="630" spans="1:4" x14ac:dyDescent="0.25">
      <c r="A630" s="121"/>
      <c r="C630" s="121"/>
      <c r="D630" s="121"/>
    </row>
    <row r="631" spans="1:4" x14ac:dyDescent="0.25">
      <c r="A631" s="121"/>
      <c r="C631" s="121"/>
      <c r="D631" s="121"/>
    </row>
    <row r="632" spans="1:4" x14ac:dyDescent="0.25">
      <c r="A632" s="121"/>
      <c r="C632" s="121"/>
      <c r="D632" s="121"/>
    </row>
    <row r="633" spans="1:4" x14ac:dyDescent="0.25">
      <c r="A633" s="121"/>
      <c r="C633" s="121"/>
      <c r="D633" s="121"/>
    </row>
    <row r="634" spans="1:4" x14ac:dyDescent="0.25">
      <c r="A634" s="121"/>
      <c r="C634" s="121"/>
      <c r="D634" s="121"/>
    </row>
    <row r="635" spans="1:4" x14ac:dyDescent="0.25">
      <c r="A635" s="121"/>
      <c r="C635" s="121"/>
      <c r="D635" s="121"/>
    </row>
    <row r="636" spans="1:4" x14ac:dyDescent="0.25">
      <c r="A636" s="121"/>
      <c r="C636" s="121"/>
      <c r="D636" s="121"/>
    </row>
    <row r="637" spans="1:4" x14ac:dyDescent="0.25">
      <c r="A637" s="121"/>
      <c r="C637" s="121"/>
      <c r="D637" s="121"/>
    </row>
    <row r="638" spans="1:4" x14ac:dyDescent="0.25">
      <c r="A638" s="121"/>
      <c r="C638" s="121"/>
      <c r="D638" s="121"/>
    </row>
    <row r="639" spans="1:4" x14ac:dyDescent="0.25">
      <c r="A639" s="121"/>
      <c r="C639" s="121"/>
      <c r="D639" s="121"/>
    </row>
    <row r="640" spans="1:4" x14ac:dyDescent="0.25">
      <c r="A640" s="121"/>
      <c r="C640" s="121"/>
      <c r="D640" s="121"/>
    </row>
    <row r="641" spans="1:4" x14ac:dyDescent="0.25">
      <c r="A641" s="121"/>
      <c r="C641" s="121"/>
      <c r="D641" s="121"/>
    </row>
    <row r="642" spans="1:4" x14ac:dyDescent="0.25">
      <c r="A642" s="121"/>
      <c r="C642" s="121"/>
      <c r="D642" s="121"/>
    </row>
    <row r="643" spans="1:4" x14ac:dyDescent="0.25">
      <c r="A643" s="121"/>
      <c r="C643" s="121"/>
      <c r="D643" s="121"/>
    </row>
    <row r="644" spans="1:4" x14ac:dyDescent="0.25">
      <c r="A644" s="121"/>
      <c r="C644" s="121"/>
      <c r="D644" s="121"/>
    </row>
    <row r="645" spans="1:4" x14ac:dyDescent="0.25">
      <c r="A645" s="121"/>
      <c r="C645" s="121"/>
      <c r="D645" s="121"/>
    </row>
  </sheetData>
  <mergeCells count="34">
    <mergeCell ref="D113:E113"/>
    <mergeCell ref="D114:E114"/>
    <mergeCell ref="C115:E115"/>
    <mergeCell ref="A108:E108"/>
    <mergeCell ref="D109:E109"/>
    <mergeCell ref="D110:E110"/>
    <mergeCell ref="D111:E111"/>
    <mergeCell ref="D112:E112"/>
    <mergeCell ref="A104:B104"/>
    <mergeCell ref="C104:E107"/>
    <mergeCell ref="A105:B105"/>
    <mergeCell ref="A106:B106"/>
    <mergeCell ref="A107:B107"/>
    <mergeCell ref="C55:E55"/>
    <mergeCell ref="A56:E56"/>
    <mergeCell ref="A57:E57"/>
    <mergeCell ref="D58:E58"/>
    <mergeCell ref="C64:E64"/>
    <mergeCell ref="A65:E65"/>
    <mergeCell ref="A66:E66"/>
    <mergeCell ref="C79:E79"/>
    <mergeCell ref="A80:E80"/>
    <mergeCell ref="A81:E81"/>
    <mergeCell ref="C91:E91"/>
    <mergeCell ref="A92:E92"/>
    <mergeCell ref="A93:E93"/>
    <mergeCell ref="C103:E103"/>
    <mergeCell ref="F1:G1"/>
    <mergeCell ref="A1:E1"/>
    <mergeCell ref="A2:E2"/>
    <mergeCell ref="A6:B6"/>
    <mergeCell ref="A7:E7"/>
    <mergeCell ref="A3:B3"/>
    <mergeCell ref="C3:E6"/>
  </mergeCells>
  <phoneticPr fontId="45" type="noConversion"/>
  <conditionalFormatting sqref="E10">
    <cfRule type="duplicateValues" dxfId="200" priority="58"/>
  </conditionalFormatting>
  <conditionalFormatting sqref="B80 B21:B32 B10 B18:B19 B70:B75 B12:B13 B77:B78 B60:B61 B15 B1:B7 B48:B58">
    <cfRule type="duplicateValues" dxfId="199" priority="79"/>
  </conditionalFormatting>
  <conditionalFormatting sqref="E17">
    <cfRule type="duplicateValues" dxfId="198" priority="77"/>
  </conditionalFormatting>
  <conditionalFormatting sqref="E73">
    <cfRule type="duplicateValues" dxfId="197" priority="76"/>
  </conditionalFormatting>
  <conditionalFormatting sqref="E11">
    <cfRule type="duplicateValues" dxfId="196" priority="75"/>
  </conditionalFormatting>
  <conditionalFormatting sqref="B17">
    <cfRule type="duplicateValues" dxfId="195" priority="74"/>
  </conditionalFormatting>
  <conditionalFormatting sqref="B76">
    <cfRule type="duplicateValues" dxfId="194" priority="73"/>
  </conditionalFormatting>
  <conditionalFormatting sqref="E76">
    <cfRule type="duplicateValues" dxfId="193" priority="72"/>
  </conditionalFormatting>
  <conditionalFormatting sqref="E59">
    <cfRule type="duplicateValues" dxfId="192" priority="71"/>
  </conditionalFormatting>
  <conditionalFormatting sqref="B59">
    <cfRule type="duplicateValues" dxfId="191" priority="70"/>
  </conditionalFormatting>
  <conditionalFormatting sqref="B64:B69 B9">
    <cfRule type="duplicateValues" dxfId="190" priority="69"/>
  </conditionalFormatting>
  <conditionalFormatting sqref="E25">
    <cfRule type="duplicateValues" dxfId="189" priority="66"/>
  </conditionalFormatting>
  <conditionalFormatting sqref="E64">
    <cfRule type="duplicateValues" dxfId="188" priority="64"/>
  </conditionalFormatting>
  <conditionalFormatting sqref="E65:E69 E9">
    <cfRule type="duplicateValues" dxfId="187" priority="63"/>
  </conditionalFormatting>
  <conditionalFormatting sqref="E27">
    <cfRule type="duplicateValues" dxfId="186" priority="62"/>
  </conditionalFormatting>
  <conditionalFormatting sqref="E28">
    <cfRule type="duplicateValues" dxfId="185" priority="61"/>
  </conditionalFormatting>
  <conditionalFormatting sqref="E74">
    <cfRule type="duplicateValues" dxfId="184" priority="60"/>
  </conditionalFormatting>
  <conditionalFormatting sqref="E75">
    <cfRule type="duplicateValues" dxfId="183" priority="57"/>
  </conditionalFormatting>
  <conditionalFormatting sqref="E29">
    <cfRule type="duplicateValues" dxfId="182" priority="56"/>
  </conditionalFormatting>
  <conditionalFormatting sqref="B11">
    <cfRule type="duplicateValues" dxfId="181" priority="53"/>
  </conditionalFormatting>
  <conditionalFormatting sqref="B11">
    <cfRule type="duplicateValues" dxfId="180" priority="52"/>
  </conditionalFormatting>
  <conditionalFormatting sqref="B11">
    <cfRule type="duplicateValues" dxfId="179" priority="51"/>
  </conditionalFormatting>
  <conditionalFormatting sqref="B86">
    <cfRule type="duplicateValues" dxfId="178" priority="50"/>
  </conditionalFormatting>
  <conditionalFormatting sqref="E86">
    <cfRule type="duplicateValues" dxfId="177" priority="49"/>
  </conditionalFormatting>
  <conditionalFormatting sqref="B86">
    <cfRule type="duplicateValues" dxfId="176" priority="48"/>
  </conditionalFormatting>
  <conditionalFormatting sqref="B86">
    <cfRule type="duplicateValues" dxfId="175" priority="47"/>
  </conditionalFormatting>
  <conditionalFormatting sqref="E84">
    <cfRule type="duplicateValues" dxfId="174" priority="46"/>
  </conditionalFormatting>
  <conditionalFormatting sqref="E85">
    <cfRule type="duplicateValues" dxfId="173" priority="45"/>
  </conditionalFormatting>
  <conditionalFormatting sqref="E81:E83">
    <cfRule type="duplicateValues" dxfId="172" priority="80"/>
  </conditionalFormatting>
  <conditionalFormatting sqref="B81:B85">
    <cfRule type="duplicateValues" dxfId="171" priority="81"/>
  </conditionalFormatting>
  <conditionalFormatting sqref="B16">
    <cfRule type="duplicateValues" dxfId="170" priority="44"/>
  </conditionalFormatting>
  <conditionalFormatting sqref="B16">
    <cfRule type="duplicateValues" dxfId="169" priority="43"/>
  </conditionalFormatting>
  <conditionalFormatting sqref="B16">
    <cfRule type="duplicateValues" dxfId="168" priority="42"/>
  </conditionalFormatting>
  <conditionalFormatting sqref="E16">
    <cfRule type="duplicateValues" dxfId="167" priority="41"/>
  </conditionalFormatting>
  <conditionalFormatting sqref="B16">
    <cfRule type="duplicateValues" dxfId="166" priority="40"/>
  </conditionalFormatting>
  <conditionalFormatting sqref="B34:B39">
    <cfRule type="duplicateValues" dxfId="165" priority="39"/>
  </conditionalFormatting>
  <conditionalFormatting sqref="E34:E39">
    <cfRule type="duplicateValues" dxfId="164" priority="38"/>
  </conditionalFormatting>
  <conditionalFormatting sqref="B34:B39">
    <cfRule type="duplicateValues" dxfId="163" priority="37"/>
  </conditionalFormatting>
  <conditionalFormatting sqref="B34:B39">
    <cfRule type="duplicateValues" dxfId="162" priority="36"/>
  </conditionalFormatting>
  <conditionalFormatting sqref="B40:B44">
    <cfRule type="duplicateValues" dxfId="161" priority="35"/>
  </conditionalFormatting>
  <conditionalFormatting sqref="E40">
    <cfRule type="duplicateValues" dxfId="160" priority="34"/>
  </conditionalFormatting>
  <conditionalFormatting sqref="E41">
    <cfRule type="duplicateValues" dxfId="159" priority="33"/>
  </conditionalFormatting>
  <conditionalFormatting sqref="B40:B41">
    <cfRule type="duplicateValues" dxfId="158" priority="32"/>
  </conditionalFormatting>
  <conditionalFormatting sqref="B40:B44">
    <cfRule type="duplicateValues" dxfId="157" priority="31"/>
  </conditionalFormatting>
  <conditionalFormatting sqref="B40:B44">
    <cfRule type="duplicateValues" dxfId="156" priority="30"/>
  </conditionalFormatting>
  <conditionalFormatting sqref="E42:E44">
    <cfRule type="duplicateValues" dxfId="155" priority="29"/>
  </conditionalFormatting>
  <conditionalFormatting sqref="B73:B75">
    <cfRule type="duplicateValues" dxfId="154" priority="138927"/>
  </conditionalFormatting>
  <conditionalFormatting sqref="E77:E80 E1:E7 E21:E24 E18:E19 E70:E72 E60:E61 E26 E12:E15 E30:E32 E48:E58">
    <cfRule type="duplicateValues" dxfId="153" priority="138980"/>
  </conditionalFormatting>
  <conditionalFormatting sqref="B64:B85 B15 B21:B32 B9:B10 B1:B7 B12:B13 B17:B19 B48:B61">
    <cfRule type="duplicateValues" dxfId="152" priority="138991"/>
  </conditionalFormatting>
  <conditionalFormatting sqref="B1:B7 B12:B13 B15 B21:B32 B9:B10 B64:B85 B17:B19 B48:B61">
    <cfRule type="duplicateValues" dxfId="151" priority="13900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21" customFormat="1" ht="24.75" customHeight="1" thickBot="1" x14ac:dyDescent="0.3">
      <c r="B1" s="124">
        <v>788</v>
      </c>
      <c r="C1" s="146" t="s">
        <v>2405</v>
      </c>
      <c r="E1" s="147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788 249 347 149 910 836 974 676 520 238 304 562                                                        </v>
      </c>
    </row>
    <row r="2" spans="2:5" s="121" customFormat="1" ht="18.75" thickBot="1" x14ac:dyDescent="0.3">
      <c r="B2" s="124">
        <v>249</v>
      </c>
      <c r="C2" s="146" t="s">
        <v>2405</v>
      </c>
    </row>
    <row r="3" spans="2:5" s="121" customFormat="1" ht="18.75" thickBot="1" x14ac:dyDescent="0.3">
      <c r="B3" s="124">
        <v>347</v>
      </c>
      <c r="C3" s="146" t="s">
        <v>2405</v>
      </c>
    </row>
    <row r="4" spans="2:5" s="121" customFormat="1" ht="18.75" thickBot="1" x14ac:dyDescent="0.3">
      <c r="B4" s="124">
        <v>149</v>
      </c>
      <c r="C4" s="146" t="s">
        <v>2405</v>
      </c>
    </row>
    <row r="5" spans="2:5" s="121" customFormat="1" ht="18.75" thickBot="1" x14ac:dyDescent="0.3">
      <c r="B5" s="124">
        <v>910</v>
      </c>
      <c r="C5" s="146" t="s">
        <v>2405</v>
      </c>
    </row>
    <row r="6" spans="2:5" s="121" customFormat="1" ht="18.75" thickBot="1" x14ac:dyDescent="0.3">
      <c r="B6" s="124">
        <v>836</v>
      </c>
      <c r="C6" s="146" t="s">
        <v>2405</v>
      </c>
    </row>
    <row r="7" spans="2:5" s="121" customFormat="1" ht="18.75" thickBot="1" x14ac:dyDescent="0.3">
      <c r="B7" s="124">
        <v>974</v>
      </c>
      <c r="C7" s="146" t="s">
        <v>2405</v>
      </c>
    </row>
    <row r="8" spans="2:5" s="121" customFormat="1" ht="18.75" thickBot="1" x14ac:dyDescent="0.3">
      <c r="B8" s="124">
        <v>676</v>
      </c>
      <c r="C8" s="146" t="s">
        <v>2405</v>
      </c>
    </row>
    <row r="9" spans="2:5" s="121" customFormat="1" ht="18.75" thickBot="1" x14ac:dyDescent="0.3">
      <c r="B9" s="124">
        <v>520</v>
      </c>
      <c r="C9" s="146" t="s">
        <v>2405</v>
      </c>
    </row>
    <row r="10" spans="2:5" s="121" customFormat="1" ht="18.75" thickBot="1" x14ac:dyDescent="0.3">
      <c r="B10" s="124">
        <v>238</v>
      </c>
      <c r="C10" s="146" t="s">
        <v>2405</v>
      </c>
    </row>
    <row r="11" spans="2:5" s="121" customFormat="1" ht="18.75" thickBot="1" x14ac:dyDescent="0.3">
      <c r="B11" s="124">
        <v>304</v>
      </c>
      <c r="C11" s="146" t="s">
        <v>2405</v>
      </c>
    </row>
    <row r="12" spans="2:5" s="121" customFormat="1" ht="18.75" thickBot="1" x14ac:dyDescent="0.3">
      <c r="B12" s="124">
        <v>562</v>
      </c>
      <c r="C12" s="146" t="s">
        <v>2405</v>
      </c>
    </row>
    <row r="13" spans="2:5" s="121" customFormat="1" ht="18.75" thickBot="1" x14ac:dyDescent="0.3">
      <c r="B13" s="124"/>
      <c r="C13" s="146" t="s">
        <v>2405</v>
      </c>
    </row>
    <row r="14" spans="2:5" s="121" customFormat="1" ht="18.75" thickBot="1" x14ac:dyDescent="0.3">
      <c r="B14" s="124"/>
      <c r="C14" s="146" t="s">
        <v>2405</v>
      </c>
    </row>
    <row r="15" spans="2:5" s="121" customFormat="1" ht="18.75" thickBot="1" x14ac:dyDescent="0.3">
      <c r="B15" s="124"/>
      <c r="C15" s="146" t="s">
        <v>2405</v>
      </c>
    </row>
    <row r="16" spans="2:5" s="121" customFormat="1" ht="18.75" thickBot="1" x14ac:dyDescent="0.3">
      <c r="B16" s="132"/>
      <c r="C16" s="146" t="s">
        <v>2405</v>
      </c>
    </row>
    <row r="17" spans="2:3" s="121" customFormat="1" ht="18.75" thickBot="1" x14ac:dyDescent="0.3">
      <c r="B17" s="132"/>
      <c r="C17" s="146" t="s">
        <v>2405</v>
      </c>
    </row>
    <row r="18" spans="2:3" s="121" customFormat="1" ht="18.75" thickBot="1" x14ac:dyDescent="0.3">
      <c r="B18" s="132"/>
      <c r="C18" s="146" t="s">
        <v>2405</v>
      </c>
    </row>
    <row r="19" spans="2:3" s="121" customFormat="1" ht="18.75" thickBot="1" x14ac:dyDescent="0.3">
      <c r="B19" s="132"/>
      <c r="C19" s="146" t="s">
        <v>2405</v>
      </c>
    </row>
    <row r="20" spans="2:3" s="121" customFormat="1" ht="18.75" thickBot="1" x14ac:dyDescent="0.3">
      <c r="B20" s="132"/>
      <c r="C20" s="146" t="s">
        <v>2405</v>
      </c>
    </row>
    <row r="21" spans="2:3" s="121" customFormat="1" ht="18.75" thickBot="1" x14ac:dyDescent="0.3">
      <c r="B21" s="132"/>
      <c r="C21" s="146" t="s">
        <v>2405</v>
      </c>
    </row>
    <row r="22" spans="2:3" s="121" customFormat="1" ht="18.75" thickBot="1" x14ac:dyDescent="0.3">
      <c r="B22" s="132"/>
      <c r="C22" s="146" t="s">
        <v>2405</v>
      </c>
    </row>
    <row r="23" spans="2:3" s="121" customFormat="1" ht="18.75" thickBot="1" x14ac:dyDescent="0.3">
      <c r="B23" s="132"/>
      <c r="C23" s="146" t="s">
        <v>2405</v>
      </c>
    </row>
    <row r="24" spans="2:3" s="121" customFormat="1" ht="18.75" thickBot="1" x14ac:dyDescent="0.3">
      <c r="B24" s="132"/>
      <c r="C24" s="146" t="s">
        <v>2405</v>
      </c>
    </row>
    <row r="25" spans="2:3" s="121" customFormat="1" ht="18.75" thickBot="1" x14ac:dyDescent="0.3">
      <c r="B25" s="132"/>
      <c r="C25" s="146" t="s">
        <v>2405</v>
      </c>
    </row>
    <row r="26" spans="2:3" s="121" customFormat="1" ht="18.75" thickBot="1" x14ac:dyDescent="0.3">
      <c r="B26" s="132"/>
      <c r="C26" s="146" t="s">
        <v>2405</v>
      </c>
    </row>
    <row r="27" spans="2:3" s="121" customFormat="1" ht="18.75" thickBot="1" x14ac:dyDescent="0.3">
      <c r="B27" s="132"/>
      <c r="C27" s="146" t="s">
        <v>2405</v>
      </c>
    </row>
    <row r="28" spans="2:3" s="121" customFormat="1" ht="18.75" thickBot="1" x14ac:dyDescent="0.3">
      <c r="B28" s="132"/>
      <c r="C28" s="146" t="s">
        <v>2405</v>
      </c>
    </row>
    <row r="29" spans="2:3" s="121" customFormat="1" ht="18.75" thickBot="1" x14ac:dyDescent="0.3">
      <c r="B29" s="132"/>
      <c r="C29" s="146" t="s">
        <v>2405</v>
      </c>
    </row>
    <row r="30" spans="2:3" s="121" customFormat="1" ht="18.75" thickBot="1" x14ac:dyDescent="0.3">
      <c r="B30" s="132"/>
      <c r="C30" s="146" t="s">
        <v>2405</v>
      </c>
    </row>
    <row r="31" spans="2:3" s="121" customFormat="1" ht="18.75" thickBot="1" x14ac:dyDescent="0.3">
      <c r="B31" s="132"/>
      <c r="C31" s="146" t="s">
        <v>2405</v>
      </c>
    </row>
    <row r="32" spans="2:3" s="121" customFormat="1" ht="18.75" thickBot="1" x14ac:dyDescent="0.3">
      <c r="B32" s="132"/>
      <c r="C32" s="146" t="s">
        <v>2405</v>
      </c>
    </row>
    <row r="33" spans="2:3" s="121" customFormat="1" ht="18.75" thickBot="1" x14ac:dyDescent="0.3">
      <c r="B33" s="132"/>
      <c r="C33" s="146" t="s">
        <v>2405</v>
      </c>
    </row>
    <row r="34" spans="2:3" s="121" customFormat="1" ht="18.75" thickBot="1" x14ac:dyDescent="0.3">
      <c r="B34" s="132"/>
      <c r="C34" s="146" t="s">
        <v>2405</v>
      </c>
    </row>
    <row r="35" spans="2:3" s="121" customFormat="1" ht="18.75" thickBot="1" x14ac:dyDescent="0.3">
      <c r="B35" s="132"/>
      <c r="C35" s="146" t="s">
        <v>2405</v>
      </c>
    </row>
    <row r="36" spans="2:3" s="121" customFormat="1" ht="18.75" thickBot="1" x14ac:dyDescent="0.3">
      <c r="B36" s="132"/>
      <c r="C36" s="146" t="s">
        <v>2405</v>
      </c>
    </row>
    <row r="37" spans="2:3" s="121" customFormat="1" ht="18.75" thickBot="1" x14ac:dyDescent="0.3">
      <c r="B37" s="132"/>
      <c r="C37" s="146" t="s">
        <v>2405</v>
      </c>
    </row>
    <row r="38" spans="2:3" s="121" customFormat="1" ht="18.75" thickBot="1" x14ac:dyDescent="0.3">
      <c r="B38" s="132"/>
      <c r="C38" s="146" t="s">
        <v>2405</v>
      </c>
    </row>
    <row r="39" spans="2:3" s="121" customFormat="1" ht="18.75" thickBot="1" x14ac:dyDescent="0.3">
      <c r="B39" s="132"/>
      <c r="C39" s="146" t="s">
        <v>2405</v>
      </c>
    </row>
    <row r="40" spans="2:3" s="121" customFormat="1" ht="18.75" thickBot="1" x14ac:dyDescent="0.3">
      <c r="B40" s="132"/>
      <c r="C40" s="146" t="s">
        <v>2405</v>
      </c>
    </row>
    <row r="41" spans="2:3" s="121" customFormat="1" ht="18.75" thickBot="1" x14ac:dyDescent="0.3">
      <c r="B41" s="132"/>
      <c r="C41" s="146" t="s">
        <v>2405</v>
      </c>
    </row>
    <row r="42" spans="2:3" s="121" customFormat="1" ht="18.75" thickBot="1" x14ac:dyDescent="0.3">
      <c r="B42" s="132"/>
      <c r="C42" s="146" t="s">
        <v>2405</v>
      </c>
    </row>
    <row r="43" spans="2:3" s="121" customFormat="1" ht="18.75" thickBot="1" x14ac:dyDescent="0.3">
      <c r="B43" s="132"/>
      <c r="C43" s="146" t="s">
        <v>2405</v>
      </c>
    </row>
    <row r="44" spans="2:3" s="121" customFormat="1" ht="18.75" thickBot="1" x14ac:dyDescent="0.3">
      <c r="B44" s="132"/>
      <c r="C44" s="146" t="s">
        <v>2405</v>
      </c>
    </row>
    <row r="45" spans="2:3" s="121" customFormat="1" ht="18.75" thickBot="1" x14ac:dyDescent="0.3">
      <c r="B45" s="132"/>
      <c r="C45" s="146" t="s">
        <v>2405</v>
      </c>
    </row>
    <row r="46" spans="2:3" s="121" customFormat="1" ht="18.75" thickBot="1" x14ac:dyDescent="0.3">
      <c r="B46" s="132"/>
      <c r="C46" s="146" t="s">
        <v>2405</v>
      </c>
    </row>
    <row r="47" spans="2:3" s="121" customFormat="1" ht="18.75" thickBot="1" x14ac:dyDescent="0.3">
      <c r="B47" s="132"/>
      <c r="C47" s="146" t="s">
        <v>2405</v>
      </c>
    </row>
    <row r="48" spans="2:3" s="121" customFormat="1" ht="18.75" thickBot="1" x14ac:dyDescent="0.3">
      <c r="B48" s="132"/>
      <c r="C48" s="146" t="s">
        <v>2405</v>
      </c>
    </row>
    <row r="49" spans="2:3" s="121" customFormat="1" ht="18.75" thickBot="1" x14ac:dyDescent="0.3">
      <c r="B49" s="132"/>
      <c r="C49" s="146" t="s">
        <v>2405</v>
      </c>
    </row>
    <row r="50" spans="2:3" s="121" customFormat="1" ht="18.75" thickBot="1" x14ac:dyDescent="0.3">
      <c r="B50" s="132"/>
      <c r="C50" s="146" t="s">
        <v>2405</v>
      </c>
    </row>
    <row r="51" spans="2:3" s="121" customFormat="1" ht="18.75" thickBot="1" x14ac:dyDescent="0.3">
      <c r="B51" s="132"/>
      <c r="C51" s="146" t="s">
        <v>2405</v>
      </c>
    </row>
    <row r="52" spans="2:3" s="121" customFormat="1" ht="18.75" thickBot="1" x14ac:dyDescent="0.3">
      <c r="B52" s="132"/>
      <c r="C52" s="146" t="s">
        <v>2405</v>
      </c>
    </row>
    <row r="53" spans="2:3" s="121" customFormat="1" ht="18.75" thickBot="1" x14ac:dyDescent="0.3">
      <c r="B53" s="132"/>
      <c r="C53" s="146" t="s">
        <v>2405</v>
      </c>
    </row>
    <row r="54" spans="2:3" s="121" customFormat="1" ht="18.75" thickBot="1" x14ac:dyDescent="0.3">
      <c r="B54" s="132"/>
      <c r="C54" s="146" t="s">
        <v>2405</v>
      </c>
    </row>
    <row r="55" spans="2:3" s="121" customFormat="1" ht="18.75" thickBot="1" x14ac:dyDescent="0.3">
      <c r="B55" s="132"/>
      <c r="C55" s="146" t="s">
        <v>2405</v>
      </c>
    </row>
    <row r="56" spans="2:3" s="121" customFormat="1" ht="18.75" thickBot="1" x14ac:dyDescent="0.3">
      <c r="B56" s="132"/>
      <c r="C56" s="146" t="s">
        <v>2405</v>
      </c>
    </row>
    <row r="57" spans="2:3" s="121" customFormat="1" ht="18.75" thickBot="1" x14ac:dyDescent="0.3">
      <c r="B57" s="128"/>
      <c r="C57" s="146" t="s">
        <v>2405</v>
      </c>
    </row>
    <row r="58" spans="2:3" s="121" customFormat="1" ht="18.75" thickBot="1" x14ac:dyDescent="0.3">
      <c r="B58" s="128"/>
      <c r="C58" s="146" t="s">
        <v>2405</v>
      </c>
    </row>
    <row r="59" spans="2:3" s="121" customFormat="1" ht="18.75" thickBot="1" x14ac:dyDescent="0.3">
      <c r="B59" s="128"/>
      <c r="C59" s="146" t="s">
        <v>2405</v>
      </c>
    </row>
    <row r="60" spans="2:3" s="121" customFormat="1" ht="18.75" thickBot="1" x14ac:dyDescent="0.3">
      <c r="B60" s="128"/>
      <c r="C60" s="146" t="s">
        <v>2405</v>
      </c>
    </row>
    <row r="61" spans="2:3" s="121" customFormat="1" ht="18.75" thickBot="1" x14ac:dyDescent="0.3">
      <c r="B61" s="132"/>
      <c r="C61" s="146" t="s">
        <v>2405</v>
      </c>
    </row>
    <row r="62" spans="2:3" s="121" customFormat="1" ht="18.75" thickBot="1" x14ac:dyDescent="0.3">
      <c r="B62" s="132"/>
      <c r="C62" s="146" t="s">
        <v>2405</v>
      </c>
    </row>
    <row r="63" spans="2:3" s="121" customFormat="1" ht="18.75" thickBot="1" x14ac:dyDescent="0.3">
      <c r="B63" s="132"/>
      <c r="C63" s="146" t="s">
        <v>2405</v>
      </c>
    </row>
    <row r="64" spans="2:3" s="121" customFormat="1" ht="18.75" thickBot="1" x14ac:dyDescent="0.3">
      <c r="B64" s="132"/>
      <c r="C64" s="146" t="s">
        <v>2405</v>
      </c>
    </row>
    <row r="65" spans="2:3" s="121" customFormat="1" ht="18.75" thickBot="1" x14ac:dyDescent="0.3">
      <c r="B65" s="132"/>
      <c r="C65" s="146" t="s">
        <v>2405</v>
      </c>
    </row>
    <row r="66" spans="2:3" s="121" customFormat="1" ht="18.75" thickBot="1" x14ac:dyDescent="0.3">
      <c r="B66" s="132"/>
      <c r="C66" s="146" t="s">
        <v>2405</v>
      </c>
    </row>
    <row r="67" spans="2:3" s="121" customFormat="1" ht="18" x14ac:dyDescent="0.25">
      <c r="B67" s="132"/>
      <c r="C67" s="146" t="s">
        <v>2405</v>
      </c>
    </row>
  </sheetData>
  <conditionalFormatting sqref="B61:B67">
    <cfRule type="duplicateValues" dxfId="150" priority="149"/>
  </conditionalFormatting>
  <conditionalFormatting sqref="B61:B67">
    <cfRule type="duplicateValues" dxfId="149" priority="148"/>
  </conditionalFormatting>
  <conditionalFormatting sqref="B57:B60">
    <cfRule type="duplicateValues" dxfId="148" priority="146"/>
  </conditionalFormatting>
  <conditionalFormatting sqref="B57:B60">
    <cfRule type="duplicateValues" dxfId="147" priority="147"/>
  </conditionalFormatting>
  <conditionalFormatting sqref="B40:B56">
    <cfRule type="duplicateValues" dxfId="146" priority="145"/>
  </conditionalFormatting>
  <conditionalFormatting sqref="B39">
    <cfRule type="duplicateValues" dxfId="145" priority="144"/>
  </conditionalFormatting>
  <conditionalFormatting sqref="B20:B38">
    <cfRule type="duplicateValues" dxfId="144" priority="138"/>
  </conditionalFormatting>
  <conditionalFormatting sqref="B20:B38">
    <cfRule type="duplicateValues" dxfId="143" priority="139"/>
    <cfRule type="duplicateValues" dxfId="142" priority="140"/>
  </conditionalFormatting>
  <conditionalFormatting sqref="B20:B38">
    <cfRule type="duplicateValues" dxfId="141" priority="141"/>
  </conditionalFormatting>
  <conditionalFormatting sqref="B20:B38">
    <cfRule type="duplicateValues" dxfId="140" priority="137"/>
  </conditionalFormatting>
  <conditionalFormatting sqref="B20:B38">
    <cfRule type="duplicateValues" dxfId="139" priority="142"/>
  </conditionalFormatting>
  <conditionalFormatting sqref="B20:B38">
    <cfRule type="duplicateValues" dxfId="138" priority="143"/>
  </conditionalFormatting>
  <conditionalFormatting sqref="B17:B19">
    <cfRule type="duplicateValues" dxfId="137" priority="131"/>
  </conditionalFormatting>
  <conditionalFormatting sqref="B17:B19">
    <cfRule type="duplicateValues" dxfId="136" priority="132"/>
    <cfRule type="duplicateValues" dxfId="135" priority="133"/>
  </conditionalFormatting>
  <conditionalFormatting sqref="B17:B19">
    <cfRule type="duplicateValues" dxfId="134" priority="134"/>
  </conditionalFormatting>
  <conditionalFormatting sqref="B17:B19">
    <cfRule type="duplicateValues" dxfId="133" priority="130"/>
  </conditionalFormatting>
  <conditionalFormatting sqref="B17:B19">
    <cfRule type="duplicateValues" dxfId="132" priority="135"/>
  </conditionalFormatting>
  <conditionalFormatting sqref="B17:B19">
    <cfRule type="duplicateValues" dxfId="131" priority="136"/>
  </conditionalFormatting>
  <conditionalFormatting sqref="B16">
    <cfRule type="duplicateValues" dxfId="130" priority="128"/>
  </conditionalFormatting>
  <conditionalFormatting sqref="B16">
    <cfRule type="duplicateValues" dxfId="129" priority="129"/>
  </conditionalFormatting>
  <conditionalFormatting sqref="B13:B15">
    <cfRule type="duplicateValues" dxfId="128" priority="56"/>
    <cfRule type="duplicateValues" dxfId="127" priority="57"/>
  </conditionalFormatting>
  <conditionalFormatting sqref="B15">
    <cfRule type="duplicateValues" dxfId="126" priority="53"/>
    <cfRule type="duplicateValues" dxfId="125" priority="54"/>
    <cfRule type="duplicateValues" dxfId="124" priority="55"/>
  </conditionalFormatting>
  <conditionalFormatting sqref="B15">
    <cfRule type="duplicateValues" dxfId="123" priority="52"/>
  </conditionalFormatting>
  <conditionalFormatting sqref="B15">
    <cfRule type="duplicateValues" dxfId="122" priority="51"/>
  </conditionalFormatting>
  <conditionalFormatting sqref="B15">
    <cfRule type="duplicateValues" dxfId="121" priority="48"/>
    <cfRule type="duplicateValues" dxfId="120" priority="49"/>
    <cfRule type="duplicateValues" dxfId="119" priority="50"/>
  </conditionalFormatting>
  <conditionalFormatting sqref="B13:B15">
    <cfRule type="duplicateValues" dxfId="118" priority="47"/>
  </conditionalFormatting>
  <conditionalFormatting sqref="B13:B15">
    <cfRule type="duplicateValues" dxfId="117" priority="44"/>
    <cfRule type="duplicateValues" dxfId="116" priority="45"/>
    <cfRule type="duplicateValues" dxfId="115" priority="46"/>
  </conditionalFormatting>
  <conditionalFormatting sqref="B13:B15">
    <cfRule type="duplicateValues" dxfId="114" priority="43"/>
  </conditionalFormatting>
  <conditionalFormatting sqref="B13:B15">
    <cfRule type="duplicateValues" dxfId="113" priority="40"/>
    <cfRule type="duplicateValues" dxfId="112" priority="41"/>
    <cfRule type="duplicateValues" dxfId="111" priority="42"/>
  </conditionalFormatting>
  <conditionalFormatting sqref="B13:B15">
    <cfRule type="duplicateValues" dxfId="110" priority="39"/>
  </conditionalFormatting>
  <conditionalFormatting sqref="B1:B12">
    <cfRule type="duplicateValues" dxfId="109" priority="5"/>
    <cfRule type="duplicateValues" dxfId="108" priority="6"/>
  </conditionalFormatting>
  <conditionalFormatting sqref="B1:B12">
    <cfRule type="duplicateValues" dxfId="107" priority="2"/>
    <cfRule type="duplicateValues" dxfId="106" priority="3"/>
    <cfRule type="duplicateValues" dxfId="105" priority="4"/>
  </conditionalFormatting>
  <conditionalFormatting sqref="B1:B12">
    <cfRule type="duplicateValues" dxfId="10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2526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2530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09">
        <v>211</v>
      </c>
      <c r="B148" s="109" t="s">
        <v>1410</v>
      </c>
      <c r="C148" s="109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2573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2585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09">
        <v>345</v>
      </c>
      <c r="B245" s="109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2574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2470</v>
      </c>
      <c r="C260" s="38" t="s">
        <v>1272</v>
      </c>
    </row>
    <row r="261" spans="1:3" s="69" customFormat="1" x14ac:dyDescent="0.25">
      <c r="A261" s="86">
        <v>361</v>
      </c>
      <c r="B261" s="86" t="s">
        <v>2540</v>
      </c>
      <c r="C261" s="86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09">
        <v>364</v>
      </c>
      <c r="B263" s="109" t="s">
        <v>2402</v>
      </c>
      <c r="C263" s="109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2579</v>
      </c>
      <c r="C266" s="38" t="s">
        <v>1271</v>
      </c>
    </row>
    <row r="267" spans="1:3" x14ac:dyDescent="0.25">
      <c r="A267" s="38">
        <v>368</v>
      </c>
      <c r="B267" s="38" t="s">
        <v>2522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2564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2586</v>
      </c>
      <c r="C273" s="38" t="s">
        <v>1270</v>
      </c>
    </row>
    <row r="274" spans="1:3" x14ac:dyDescent="0.25">
      <c r="A274" s="38">
        <v>375</v>
      </c>
      <c r="B274" s="38" t="s">
        <v>2546</v>
      </c>
      <c r="C274" s="38" t="s">
        <v>1270</v>
      </c>
    </row>
    <row r="275" spans="1:3" x14ac:dyDescent="0.25">
      <c r="A275" s="38">
        <v>376</v>
      </c>
      <c r="B275" s="38" t="s">
        <v>2587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2588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2589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2583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2590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09">
        <v>463</v>
      </c>
      <c r="B344" s="109" t="s">
        <v>1527</v>
      </c>
      <c r="C344" s="109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2567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2591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2575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2605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2528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2527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6">
        <v>648</v>
      </c>
      <c r="B514" s="86" t="s">
        <v>1647</v>
      </c>
      <c r="C514" s="86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2529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2615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2599</v>
      </c>
      <c r="C842" s="38" t="s">
        <v>1273</v>
      </c>
    </row>
    <row r="843" spans="1:3" x14ac:dyDescent="0.25">
      <c r="A843" s="38">
        <v>379</v>
      </c>
      <c r="B843" s="38" t="s">
        <v>2612</v>
      </c>
      <c r="C843" s="38" t="s">
        <v>1270</v>
      </c>
    </row>
  </sheetData>
  <autoFilter ref="A1:C829">
    <sortState ref="A2:C843">
      <sortCondition sortBy="cellColor" ref="A1:A830" dxfId="280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03" priority="20"/>
  </conditionalFormatting>
  <conditionalFormatting sqref="A830">
    <cfRule type="duplicateValues" dxfId="102" priority="19"/>
  </conditionalFormatting>
  <conditionalFormatting sqref="A831">
    <cfRule type="duplicateValues" dxfId="101" priority="18"/>
  </conditionalFormatting>
  <conditionalFormatting sqref="A832">
    <cfRule type="duplicateValues" dxfId="100" priority="17"/>
  </conditionalFormatting>
  <conditionalFormatting sqref="A833">
    <cfRule type="duplicateValues" dxfId="99" priority="16"/>
  </conditionalFormatting>
  <conditionalFormatting sqref="A844:A1048576 A1:A833">
    <cfRule type="duplicateValues" dxfId="98" priority="15"/>
  </conditionalFormatting>
  <conditionalFormatting sqref="A834:A840">
    <cfRule type="duplicateValues" dxfId="97" priority="14"/>
  </conditionalFormatting>
  <conditionalFormatting sqref="A834:A840">
    <cfRule type="duplicateValues" dxfId="96" priority="13"/>
  </conditionalFormatting>
  <conditionalFormatting sqref="A844:A1048576 A1:A840">
    <cfRule type="duplicateValues" dxfId="95" priority="12"/>
  </conditionalFormatting>
  <conditionalFormatting sqref="A841">
    <cfRule type="duplicateValues" dxfId="94" priority="11"/>
  </conditionalFormatting>
  <conditionalFormatting sqref="A841">
    <cfRule type="duplicateValues" dxfId="93" priority="10"/>
  </conditionalFormatting>
  <conditionalFormatting sqref="A841">
    <cfRule type="duplicateValues" dxfId="92" priority="9"/>
  </conditionalFormatting>
  <conditionalFormatting sqref="A842">
    <cfRule type="duplicateValues" dxfId="91" priority="8"/>
  </conditionalFormatting>
  <conditionalFormatting sqref="A842">
    <cfRule type="duplicateValues" dxfId="90" priority="7"/>
  </conditionalFormatting>
  <conditionalFormatting sqref="A842">
    <cfRule type="duplicateValues" dxfId="89" priority="6"/>
  </conditionalFormatting>
  <conditionalFormatting sqref="A1:A842 A844:A1048576">
    <cfRule type="duplicateValues" dxfId="88" priority="5"/>
  </conditionalFormatting>
  <conditionalFormatting sqref="A843">
    <cfRule type="duplicateValues" dxfId="87" priority="4"/>
  </conditionalFormatting>
  <conditionalFormatting sqref="A843">
    <cfRule type="duplicateValues" dxfId="86" priority="3"/>
  </conditionalFormatting>
  <conditionalFormatting sqref="A843">
    <cfRule type="duplicateValues" dxfId="85" priority="2"/>
  </conditionalFormatting>
  <conditionalFormatting sqref="A843">
    <cfRule type="duplicateValues" dxfId="84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17" t="s">
        <v>2413</v>
      </c>
      <c r="B1" s="218"/>
      <c r="C1" s="218"/>
      <c r="D1" s="218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2557</v>
      </c>
      <c r="C3" s="48" t="s">
        <v>2548</v>
      </c>
      <c r="D3" s="60" t="s">
        <v>2536</v>
      </c>
      <c r="E3" s="62"/>
    </row>
    <row r="4" spans="1:5" ht="15.75" x14ac:dyDescent="0.25">
      <c r="A4" s="48">
        <v>3335925995</v>
      </c>
      <c r="B4" s="48" t="s">
        <v>2558</v>
      </c>
      <c r="C4" s="48" t="s">
        <v>2548</v>
      </c>
      <c r="D4" s="60" t="s">
        <v>2536</v>
      </c>
      <c r="E4" s="62"/>
    </row>
    <row r="5" spans="1:5" ht="15.75" x14ac:dyDescent="0.25">
      <c r="A5" s="48">
        <v>3335926016</v>
      </c>
      <c r="B5" s="48" t="s">
        <v>2559</v>
      </c>
      <c r="C5" s="48" t="s">
        <v>2548</v>
      </c>
      <c r="D5" s="60" t="s">
        <v>2533</v>
      </c>
    </row>
    <row r="6" spans="1:5" ht="15.75" x14ac:dyDescent="0.25">
      <c r="A6" s="48">
        <v>3335926017</v>
      </c>
      <c r="B6" s="48" t="s">
        <v>2560</v>
      </c>
      <c r="C6" s="48" t="s">
        <v>2548</v>
      </c>
      <c r="D6" s="60" t="s">
        <v>2533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7" t="s">
        <v>2422</v>
      </c>
      <c r="B18" s="218"/>
      <c r="C18" s="218"/>
      <c r="D18" s="218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2550</v>
      </c>
      <c r="C20" s="48" t="s">
        <v>2536</v>
      </c>
      <c r="D20" s="60" t="s">
        <v>2533</v>
      </c>
    </row>
    <row r="21" spans="1:4" ht="15.75" x14ac:dyDescent="0.25">
      <c r="A21" s="48">
        <v>3335925986</v>
      </c>
      <c r="B21" s="48" t="s">
        <v>2549</v>
      </c>
      <c r="C21" s="48" t="s">
        <v>2536</v>
      </c>
      <c r="D21" s="60" t="s">
        <v>2533</v>
      </c>
    </row>
    <row r="22" spans="1:4" ht="15.75" x14ac:dyDescent="0.25">
      <c r="A22" s="48">
        <v>3335925987</v>
      </c>
      <c r="B22" s="48" t="s">
        <v>2552</v>
      </c>
      <c r="C22" s="48" t="s">
        <v>2536</v>
      </c>
      <c r="D22" s="60" t="s">
        <v>2533</v>
      </c>
    </row>
    <row r="23" spans="1:4" ht="15.75" x14ac:dyDescent="0.25">
      <c r="A23" s="48">
        <v>3335925988</v>
      </c>
      <c r="B23" s="48" t="s">
        <v>2553</v>
      </c>
      <c r="C23" s="48" t="s">
        <v>2536</v>
      </c>
      <c r="D23" s="60" t="s">
        <v>2533</v>
      </c>
    </row>
    <row r="24" spans="1:4" s="77" customFormat="1" ht="15.75" x14ac:dyDescent="0.25">
      <c r="A24" s="48">
        <v>3335925991</v>
      </c>
      <c r="B24" s="48" t="s">
        <v>2554</v>
      </c>
      <c r="C24" s="48" t="s">
        <v>2536</v>
      </c>
      <c r="D24" s="60" t="s">
        <v>2533</v>
      </c>
    </row>
    <row r="25" spans="1:4" s="77" customFormat="1" ht="15.75" x14ac:dyDescent="0.25">
      <c r="A25" s="48">
        <v>3335925992</v>
      </c>
      <c r="B25" s="48" t="s">
        <v>2555</v>
      </c>
      <c r="C25" s="48" t="s">
        <v>2536</v>
      </c>
      <c r="D25" s="60" t="s">
        <v>2533</v>
      </c>
    </row>
    <row r="26" spans="1:4" s="77" customFormat="1" ht="15.75" x14ac:dyDescent="0.25">
      <c r="A26" s="48">
        <v>3335925993</v>
      </c>
      <c r="B26" s="48" t="s">
        <v>2556</v>
      </c>
      <c r="C26" s="48" t="s">
        <v>2536</v>
      </c>
      <c r="D26" s="60" t="s">
        <v>2533</v>
      </c>
    </row>
    <row r="27" spans="1:4" s="77" customFormat="1" ht="15.75" x14ac:dyDescent="0.25">
      <c r="A27" s="48">
        <v>3335925994</v>
      </c>
      <c r="B27" s="48" t="s">
        <v>2551</v>
      </c>
      <c r="C27" s="48" t="s">
        <v>2536</v>
      </c>
      <c r="D27" s="60" t="s">
        <v>2533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3" priority="18"/>
  </conditionalFormatting>
  <conditionalFormatting sqref="B7:B8">
    <cfRule type="duplicateValues" dxfId="82" priority="17"/>
  </conditionalFormatting>
  <conditionalFormatting sqref="A7:A8">
    <cfRule type="duplicateValues" dxfId="81" priority="15"/>
    <cfRule type="duplicateValues" dxfId="80" priority="16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2021-09-06T19:43:02Z</dcterms:modified>
</cp:coreProperties>
</file>