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7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REPORTE!$A$4:$Q$79</definedName>
    <definedName name="_xlnm._FilterDatabase" localSheetId="8" hidden="1">'Sin Efectivo'!$A$73:$E$78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G49" i="1"/>
  <c r="H49" i="1"/>
  <c r="I49" i="1"/>
  <c r="J49" i="1"/>
  <c r="K49" i="1"/>
  <c r="A49" i="1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4" i="16"/>
  <c r="C63" i="16"/>
  <c r="A63" i="16"/>
  <c r="C62" i="16"/>
  <c r="A62" i="16"/>
  <c r="C61" i="16"/>
  <c r="A61" i="16"/>
  <c r="C60" i="16"/>
  <c r="A60" i="16"/>
  <c r="C59" i="16"/>
  <c r="A59" i="16"/>
  <c r="B55" i="16"/>
  <c r="A67" i="16" s="1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B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37" i="1" l="1"/>
  <c r="G37" i="1"/>
  <c r="H37" i="1"/>
  <c r="I37" i="1"/>
  <c r="J37" i="1"/>
  <c r="K37" i="1"/>
  <c r="F27" i="1"/>
  <c r="G27" i="1"/>
  <c r="H27" i="1"/>
  <c r="I27" i="1"/>
  <c r="J27" i="1"/>
  <c r="K27" i="1"/>
  <c r="F61" i="1"/>
  <c r="G61" i="1"/>
  <c r="H61" i="1"/>
  <c r="I61" i="1"/>
  <c r="J61" i="1"/>
  <c r="K61" i="1"/>
  <c r="F26" i="1"/>
  <c r="G26" i="1"/>
  <c r="H26" i="1"/>
  <c r="I26" i="1"/>
  <c r="J26" i="1"/>
  <c r="K26" i="1"/>
  <c r="F60" i="1"/>
  <c r="G60" i="1"/>
  <c r="H60" i="1"/>
  <c r="I60" i="1"/>
  <c r="J60" i="1"/>
  <c r="K60" i="1"/>
  <c r="F98" i="1"/>
  <c r="G98" i="1"/>
  <c r="H98" i="1"/>
  <c r="I98" i="1"/>
  <c r="J98" i="1"/>
  <c r="K98" i="1"/>
  <c r="F25" i="1"/>
  <c r="G25" i="1"/>
  <c r="H25" i="1"/>
  <c r="I25" i="1"/>
  <c r="J25" i="1"/>
  <c r="K25" i="1"/>
  <c r="F29" i="1"/>
  <c r="G29" i="1"/>
  <c r="H29" i="1"/>
  <c r="I29" i="1"/>
  <c r="J29" i="1"/>
  <c r="K29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62" i="1"/>
  <c r="G62" i="1"/>
  <c r="H62" i="1"/>
  <c r="I62" i="1"/>
  <c r="J62" i="1"/>
  <c r="K62" i="1"/>
  <c r="F21" i="1"/>
  <c r="G21" i="1"/>
  <c r="H21" i="1"/>
  <c r="I21" i="1"/>
  <c r="J21" i="1"/>
  <c r="K21" i="1"/>
  <c r="F97" i="1"/>
  <c r="G97" i="1"/>
  <c r="H97" i="1"/>
  <c r="I97" i="1"/>
  <c r="J97" i="1"/>
  <c r="K97" i="1"/>
  <c r="F20" i="1"/>
  <c r="G20" i="1"/>
  <c r="H20" i="1"/>
  <c r="I20" i="1"/>
  <c r="J20" i="1"/>
  <c r="K20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A37" i="1"/>
  <c r="A27" i="1"/>
  <c r="A61" i="1"/>
  <c r="A26" i="1"/>
  <c r="A60" i="1"/>
  <c r="A98" i="1"/>
  <c r="A25" i="1"/>
  <c r="A29" i="1"/>
  <c r="A24" i="1"/>
  <c r="A23" i="1"/>
  <c r="A22" i="1"/>
  <c r="A62" i="1"/>
  <c r="A21" i="1"/>
  <c r="A97" i="1"/>
  <c r="A20" i="1"/>
  <c r="A112" i="1"/>
  <c r="A111" i="1"/>
  <c r="A110" i="1"/>
  <c r="A109" i="1"/>
  <c r="A76" i="1"/>
  <c r="F76" i="1"/>
  <c r="G76" i="1"/>
  <c r="H76" i="1"/>
  <c r="I76" i="1"/>
  <c r="J76" i="1"/>
  <c r="K76" i="1"/>
  <c r="F19" i="1"/>
  <c r="G19" i="1"/>
  <c r="H19" i="1"/>
  <c r="I19" i="1"/>
  <c r="J19" i="1"/>
  <c r="K19" i="1"/>
  <c r="F59" i="1"/>
  <c r="G59" i="1"/>
  <c r="H59" i="1"/>
  <c r="I59" i="1"/>
  <c r="J59" i="1"/>
  <c r="K59" i="1"/>
  <c r="F58" i="1"/>
  <c r="G58" i="1"/>
  <c r="H58" i="1"/>
  <c r="I58" i="1"/>
  <c r="J58" i="1"/>
  <c r="K58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75" i="1"/>
  <c r="G75" i="1"/>
  <c r="H75" i="1"/>
  <c r="I75" i="1"/>
  <c r="J75" i="1"/>
  <c r="K75" i="1"/>
  <c r="F18" i="1"/>
  <c r="G18" i="1"/>
  <c r="H18" i="1"/>
  <c r="I18" i="1"/>
  <c r="J18" i="1"/>
  <c r="K18" i="1"/>
  <c r="F28" i="1"/>
  <c r="G28" i="1"/>
  <c r="H28" i="1"/>
  <c r="I28" i="1"/>
  <c r="J28" i="1"/>
  <c r="K28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45" i="1"/>
  <c r="G45" i="1"/>
  <c r="H45" i="1"/>
  <c r="I45" i="1"/>
  <c r="J45" i="1"/>
  <c r="K45" i="1"/>
  <c r="A19" i="1"/>
  <c r="A59" i="1"/>
  <c r="A58" i="1"/>
  <c r="A96" i="1"/>
  <c r="A95" i="1"/>
  <c r="A94" i="1"/>
  <c r="A75" i="1"/>
  <c r="A18" i="1"/>
  <c r="A28" i="1"/>
  <c r="A36" i="1"/>
  <c r="A35" i="1"/>
  <c r="A34" i="1"/>
  <c r="A45" i="1"/>
  <c r="A92" i="1" l="1"/>
  <c r="A93" i="1"/>
  <c r="A64" i="1"/>
  <c r="A46" i="1"/>
  <c r="A31" i="1"/>
  <c r="A32" i="1"/>
  <c r="A33" i="1"/>
  <c r="A65" i="1"/>
  <c r="A66" i="1"/>
  <c r="A67" i="1"/>
  <c r="A68" i="1"/>
  <c r="F92" i="1"/>
  <c r="G92" i="1"/>
  <c r="H92" i="1"/>
  <c r="I92" i="1"/>
  <c r="J92" i="1"/>
  <c r="K92" i="1"/>
  <c r="F93" i="1"/>
  <c r="G93" i="1"/>
  <c r="H93" i="1"/>
  <c r="I93" i="1"/>
  <c r="J93" i="1"/>
  <c r="K93" i="1"/>
  <c r="F64" i="1"/>
  <c r="G64" i="1"/>
  <c r="H64" i="1"/>
  <c r="I64" i="1"/>
  <c r="J64" i="1"/>
  <c r="K64" i="1"/>
  <c r="F46" i="1"/>
  <c r="G46" i="1"/>
  <c r="H46" i="1"/>
  <c r="I46" i="1"/>
  <c r="J46" i="1"/>
  <c r="K46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A13" i="1"/>
  <c r="A101" i="1"/>
  <c r="A102" i="1"/>
  <c r="A81" i="1"/>
  <c r="A82" i="1"/>
  <c r="A83" i="1"/>
  <c r="A84" i="1"/>
  <c r="A44" i="1"/>
  <c r="A63" i="1"/>
  <c r="A103" i="1"/>
  <c r="A85" i="1"/>
  <c r="A86" i="1"/>
  <c r="A87" i="1"/>
  <c r="A88" i="1"/>
  <c r="A89" i="1"/>
  <c r="A104" i="1"/>
  <c r="A105" i="1"/>
  <c r="A106" i="1"/>
  <c r="A107" i="1"/>
  <c r="A108" i="1"/>
  <c r="A14" i="1"/>
  <c r="A15" i="1"/>
  <c r="A16" i="1"/>
  <c r="A17" i="1"/>
  <c r="A69" i="1"/>
  <c r="A70" i="1"/>
  <c r="A30" i="1"/>
  <c r="A90" i="1"/>
  <c r="A91" i="1"/>
  <c r="F13" i="1"/>
  <c r="G13" i="1"/>
  <c r="H13" i="1"/>
  <c r="I13" i="1"/>
  <c r="J13" i="1"/>
  <c r="K13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44" i="1"/>
  <c r="G44" i="1"/>
  <c r="H44" i="1"/>
  <c r="I44" i="1"/>
  <c r="J44" i="1"/>
  <c r="K44" i="1"/>
  <c r="F63" i="1"/>
  <c r="G63" i="1"/>
  <c r="H63" i="1"/>
  <c r="I63" i="1"/>
  <c r="J63" i="1"/>
  <c r="K63" i="1"/>
  <c r="F103" i="1"/>
  <c r="G103" i="1"/>
  <c r="H103" i="1"/>
  <c r="I103" i="1"/>
  <c r="J103" i="1"/>
  <c r="K103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69" i="1"/>
  <c r="G69" i="1"/>
  <c r="H69" i="1"/>
  <c r="I69" i="1"/>
  <c r="J69" i="1"/>
  <c r="K69" i="1"/>
  <c r="F70" i="1"/>
  <c r="G70" i="1"/>
  <c r="H70" i="1"/>
  <c r="I70" i="1"/>
  <c r="J70" i="1"/>
  <c r="K70" i="1"/>
  <c r="F30" i="1"/>
  <c r="G30" i="1"/>
  <c r="H30" i="1"/>
  <c r="I30" i="1"/>
  <c r="J30" i="1"/>
  <c r="K30" i="1"/>
  <c r="F90" i="1"/>
  <c r="G90" i="1"/>
  <c r="H90" i="1"/>
  <c r="I90" i="1"/>
  <c r="J90" i="1"/>
  <c r="K90" i="1"/>
  <c r="F91" i="1"/>
  <c r="G91" i="1"/>
  <c r="H91" i="1"/>
  <c r="I91" i="1"/>
  <c r="J91" i="1"/>
  <c r="K91" i="1"/>
  <c r="F73" i="1" l="1"/>
  <c r="G73" i="1"/>
  <c r="H73" i="1"/>
  <c r="I73" i="1"/>
  <c r="J73" i="1"/>
  <c r="K73" i="1"/>
  <c r="F72" i="1"/>
  <c r="G72" i="1"/>
  <c r="H72" i="1"/>
  <c r="I72" i="1"/>
  <c r="J72" i="1"/>
  <c r="K72" i="1"/>
  <c r="F80" i="1"/>
  <c r="G80" i="1"/>
  <c r="H80" i="1"/>
  <c r="I80" i="1"/>
  <c r="J80" i="1"/>
  <c r="K80" i="1"/>
  <c r="F79" i="1"/>
  <c r="G79" i="1"/>
  <c r="H79" i="1"/>
  <c r="I79" i="1"/>
  <c r="J79" i="1"/>
  <c r="K79" i="1"/>
  <c r="F12" i="1"/>
  <c r="G12" i="1"/>
  <c r="H12" i="1"/>
  <c r="I12" i="1"/>
  <c r="J12" i="1"/>
  <c r="K12" i="1"/>
  <c r="F71" i="1"/>
  <c r="G71" i="1"/>
  <c r="H71" i="1"/>
  <c r="I71" i="1"/>
  <c r="J71" i="1"/>
  <c r="K71" i="1"/>
  <c r="F11" i="1"/>
  <c r="G11" i="1"/>
  <c r="H11" i="1"/>
  <c r="I11" i="1"/>
  <c r="J11" i="1"/>
  <c r="K11" i="1"/>
  <c r="F99" i="1"/>
  <c r="G99" i="1"/>
  <c r="H99" i="1"/>
  <c r="I99" i="1"/>
  <c r="J99" i="1"/>
  <c r="K99" i="1"/>
  <c r="F100" i="1"/>
  <c r="G100" i="1"/>
  <c r="H100" i="1"/>
  <c r="I100" i="1"/>
  <c r="J100" i="1"/>
  <c r="K100" i="1"/>
  <c r="F57" i="1"/>
  <c r="G57" i="1"/>
  <c r="H57" i="1"/>
  <c r="I57" i="1"/>
  <c r="J57" i="1"/>
  <c r="K57" i="1"/>
  <c r="A73" i="1"/>
  <c r="A72" i="1"/>
  <c r="A80" i="1"/>
  <c r="A79" i="1"/>
  <c r="A12" i="1"/>
  <c r="A71" i="1"/>
  <c r="A11" i="1"/>
  <c r="A99" i="1"/>
  <c r="A100" i="1"/>
  <c r="A57" i="1"/>
  <c r="A74" i="1" l="1"/>
  <c r="A38" i="1"/>
  <c r="F74" i="1"/>
  <c r="G74" i="1"/>
  <c r="H74" i="1"/>
  <c r="I74" i="1"/>
  <c r="J74" i="1"/>
  <c r="K74" i="1"/>
  <c r="F38" i="1"/>
  <c r="G38" i="1"/>
  <c r="H38" i="1"/>
  <c r="I38" i="1"/>
  <c r="J38" i="1"/>
  <c r="K38" i="1"/>
  <c r="H56" i="1" l="1"/>
  <c r="I56" i="1"/>
  <c r="J56" i="1"/>
  <c r="K56" i="1"/>
  <c r="F56" i="1"/>
  <c r="A56" i="1"/>
  <c r="G39" i="1"/>
  <c r="G47" i="1"/>
  <c r="G40" i="1"/>
  <c r="G41" i="1"/>
  <c r="G6" i="1"/>
  <c r="G7" i="1"/>
  <c r="G42" i="1"/>
  <c r="G77" i="1"/>
  <c r="G78" i="1"/>
  <c r="G50" i="1"/>
  <c r="G51" i="1"/>
  <c r="G52" i="1"/>
  <c r="G43" i="1"/>
  <c r="G53" i="1"/>
  <c r="G54" i="1"/>
  <c r="G48" i="1"/>
  <c r="G55" i="1"/>
  <c r="G8" i="1"/>
  <c r="G9" i="1"/>
  <c r="G10" i="1"/>
  <c r="G56" i="1"/>
  <c r="F10" i="1" l="1"/>
  <c r="H10" i="1"/>
  <c r="I10" i="1"/>
  <c r="J10" i="1"/>
  <c r="K10" i="1"/>
  <c r="F9" i="1"/>
  <c r="H9" i="1"/>
  <c r="I9" i="1"/>
  <c r="J9" i="1"/>
  <c r="K9" i="1"/>
  <c r="F8" i="1"/>
  <c r="H8" i="1"/>
  <c r="I8" i="1"/>
  <c r="J8" i="1"/>
  <c r="K8" i="1"/>
  <c r="F55" i="1"/>
  <c r="H55" i="1"/>
  <c r="I55" i="1"/>
  <c r="J55" i="1"/>
  <c r="K55" i="1"/>
  <c r="F48" i="1"/>
  <c r="H48" i="1"/>
  <c r="I48" i="1"/>
  <c r="J48" i="1"/>
  <c r="K48" i="1"/>
  <c r="A10" i="1"/>
  <c r="A9" i="1"/>
  <c r="A8" i="1"/>
  <c r="A55" i="1"/>
  <c r="A48" i="1"/>
  <c r="F54" i="1" l="1"/>
  <c r="H54" i="1"/>
  <c r="I54" i="1"/>
  <c r="J54" i="1"/>
  <c r="K54" i="1"/>
  <c r="F53" i="1"/>
  <c r="H53" i="1"/>
  <c r="I53" i="1"/>
  <c r="J53" i="1"/>
  <c r="K53" i="1"/>
  <c r="A54" i="1"/>
  <c r="A53" i="1"/>
  <c r="A43" i="1" l="1"/>
  <c r="F43" i="1"/>
  <c r="H43" i="1"/>
  <c r="I43" i="1"/>
  <c r="J43" i="1"/>
  <c r="K43" i="1"/>
  <c r="A52" i="1" l="1"/>
  <c r="A51" i="1"/>
  <c r="F52" i="1"/>
  <c r="H52" i="1"/>
  <c r="I52" i="1"/>
  <c r="J52" i="1"/>
  <c r="K52" i="1"/>
  <c r="F51" i="1"/>
  <c r="H51" i="1"/>
  <c r="I51" i="1"/>
  <c r="J51" i="1"/>
  <c r="K51" i="1"/>
  <c r="E1" i="32"/>
  <c r="K50" i="1" l="1"/>
  <c r="J50" i="1"/>
  <c r="I50" i="1"/>
  <c r="H50" i="1"/>
  <c r="F50" i="1"/>
  <c r="A50" i="1"/>
  <c r="H1" i="16" l="1"/>
  <c r="A78" i="1"/>
  <c r="F78" i="1"/>
  <c r="J78" i="1"/>
  <c r="K78" i="1"/>
  <c r="I78" i="1"/>
  <c r="H78" i="1"/>
  <c r="A77" i="1" l="1"/>
  <c r="F77" i="1"/>
  <c r="H77" i="1"/>
  <c r="I77" i="1"/>
  <c r="J77" i="1"/>
  <c r="K77" i="1"/>
  <c r="A42" i="1" l="1"/>
  <c r="A7" i="1"/>
  <c r="F42" i="1"/>
  <c r="H42" i="1"/>
  <c r="I42" i="1"/>
  <c r="J42" i="1"/>
  <c r="K42" i="1"/>
  <c r="F7" i="1"/>
  <c r="H7" i="1"/>
  <c r="I7" i="1"/>
  <c r="J7" i="1"/>
  <c r="K7" i="1"/>
  <c r="A6" i="1" l="1"/>
  <c r="F6" i="1"/>
  <c r="H6" i="1"/>
  <c r="I6" i="1"/>
  <c r="J6" i="1"/>
  <c r="K6" i="1"/>
  <c r="A41" i="1" l="1"/>
  <c r="A40" i="1"/>
  <c r="A47" i="1"/>
  <c r="F41" i="1"/>
  <c r="H41" i="1"/>
  <c r="I41" i="1"/>
  <c r="J41" i="1"/>
  <c r="K41" i="1"/>
  <c r="F40" i="1"/>
  <c r="H40" i="1"/>
  <c r="I40" i="1"/>
  <c r="J40" i="1"/>
  <c r="K40" i="1"/>
  <c r="F47" i="1"/>
  <c r="H47" i="1"/>
  <c r="I47" i="1"/>
  <c r="J47" i="1"/>
  <c r="K47" i="1"/>
  <c r="F5" i="1" l="1"/>
  <c r="G5" i="1"/>
  <c r="H5" i="1"/>
  <c r="I5" i="1"/>
  <c r="J5" i="1"/>
  <c r="K5" i="1"/>
  <c r="F39" i="1"/>
  <c r="H39" i="1"/>
  <c r="I39" i="1"/>
  <c r="J39" i="1"/>
  <c r="K39" i="1"/>
  <c r="A39" i="1" l="1"/>
  <c r="I2" i="16" l="1"/>
  <c r="A5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<sst xmlns="http://schemas.openxmlformats.org/spreadsheetml/2006/main" count="13979" uniqueCount="2733">
  <si>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</si>
  <si>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</si>
  <si>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</si>
  <si>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</si>
  <si>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</si>
  <si>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</si>
  <si>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</si>
  <si>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</si>
  <si>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</si>
  <si>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</si>
  <si>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</si>
  <si>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</si>
  <si>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</si>
  <si>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</si>
  <si>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</si>
  <si>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</si>
  <si>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</si>
  <si>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</si>
  <si>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</si>
  <si>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</si>
  <si>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</si>
  <si>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</si>
  <si>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</si>
  <si>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</si>
  <si>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</si>
  <si>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</si>
  <si>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</si>
  <si>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</si>
  <si>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</si>
  <si>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</si>
  <si>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</si>
  <si>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</si>
  <si>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</si>
  <si>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</si>
  <si>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</si>
  <si>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</si>
  <si>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</si>
  <si>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</si>
  <si>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</si>
  <si>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</si>
  <si>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</si>
  <si>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</si>
  <si>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</si>
  <si>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</si>
  <si>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</si>
  <si>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</si>
  <si>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</si>
  <si>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</si>
  <si>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</si>
  <si>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</si>
  <si>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</si>
  <si>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</si>
  <si>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</si>
  <si>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</si>
  <si>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</si>
  <si>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</si>
  <si>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</si>
  <si>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</si>
  <si>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</si>
  <si>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</si>
  <si>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</si>
  <si>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</si>
  <si>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</si>
  <si>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</si>
  <si>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</si>
  <si>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</si>
  <si>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</si>
  <si>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</si>
  <si>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</si>
  <si>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</si>
  <si>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</si>
  <si>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</si>
  <si>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</si>
  <si>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</si>
  <si>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</si>
  <si>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</si>
  <si>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</si>
  <si>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</si>
  <si>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</si>
  <si>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</si>
  <si>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</si>
  <si>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</si>
  <si>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</si>
  <si>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</si>
  <si>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</si>
  <si>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</si>
  <si>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</si>
  <si>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</si>
  <si>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</si>
  <si>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</si>
  <si>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</si>
  <si>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</si>
  <si>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</si>
  <si>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</si>
  <si>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</si>
  <si>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</si>
  <si>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</si>
  <si>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</si>
  <si>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</si>
  <si>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</si>
  <si>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</si>
  <si>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</si>
  <si>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</si>
  <si>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</si>
  <si>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</si>
  <si>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</si>
  <si>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</si>
  <si>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</si>
  <si>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</si>
  <si>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</si>
  <si>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</si>
  <si>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</si>
  <si>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</si>
  <si>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</si>
  <si>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</si>
  <si>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</si>
  <si>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</si>
  <si>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</si>
  <si>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</si>
  <si>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</si>
  <si>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</si>
  <si>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</si>
  <si>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</si>
  <si>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</si>
  <si>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</si>
  <si>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</si>
  <si>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</si>
  <si>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</si>
  <si>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</si>
  <si>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</si>
  <si>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</si>
  <si>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</si>
  <si>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</si>
  <si>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</si>
  <si>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</si>
  <si>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</si>
  <si>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</si>
  <si>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</si>
  <si>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</si>
  <si>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</si>
  <si>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</si>
  <si>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</si>
  <si>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</si>
  <si>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</si>
  <si>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</si>
  <si>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</si>
  <si>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</si>
  <si>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</si>
  <si>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</si>
  <si>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</si>
  <si>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</si>
  <si>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</si>
  <si>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</si>
  <si>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</si>
  <si>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</si>
  <si>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</si>
  <si>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</si>
  <si>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</si>
  <si>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</si>
  <si>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</si>
  <si>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</si>
  <si>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</si>
  <si>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</si>
  <si>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</si>
  <si>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</si>
  <si>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</si>
  <si>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</si>
  <si>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</si>
  <si>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</si>
  <si>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</si>
  <si>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</si>
  <si>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</si>
  <si>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</si>
  <si>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</si>
  <si>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</si>
  <si>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</si>
  <si>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</si>
  <si>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</si>
  <si>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</si>
  <si>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</si>
  <si>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</si>
  <si>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</si>
  <si>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</si>
  <si>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</si>
  <si>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</si>
  <si>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</si>
  <si>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</si>
  <si>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</si>
  <si>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</si>
  <si>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</si>
  <si>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</si>
  <si>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</si>
  <si>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</si>
  <si>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</si>
  <si>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</si>
  <si>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</si>
  <si>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</si>
  <si>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</si>
  <si>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</si>
  <si>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</si>
  <si>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</si>
  <si>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</si>
  <si>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</si>
  <si>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</si>
  <si>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</si>
  <si>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</si>
  <si>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</si>
  <si>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</si>
  <si>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</si>
  <si>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</si>
  <si>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</si>
  <si>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</si>
  <si>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</si>
  <si>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</si>
  <si>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</si>
  <si>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</si>
  <si>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</si>
  <si>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</si>
  <si>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</si>
  <si>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</si>
  <si>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</si>
  <si>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</si>
  <si>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</si>
  <si>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</si>
  <si>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</si>
  <si>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</si>
  <si>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</si>
  <si>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</si>
  <si>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</si>
  <si>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</si>
  <si>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</si>
  <si>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</si>
  <si>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</si>
  <si>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</si>
  <si>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</si>
  <si>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</si>
  <si>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</si>
  <si>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</si>
  <si>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</si>
  <si>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</si>
  <si>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</si>
  <si>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</si>
  <si>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</si>
  <si>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</si>
  <si>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</si>
  <si>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</si>
  <si>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</si>
  <si>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</si>
  <si>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</si>
  <si>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</si>
  <si>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</si>
  <si>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</si>
  <si>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</si>
  <si>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</si>
  <si>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</si>
  <si>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</si>
  <si>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</si>
  <si>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</si>
  <si>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</si>
  <si>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</si>
  <si>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</si>
  <si>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</si>
  <si>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</si>
  <si>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</si>
  <si>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</si>
  <si>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</si>
  <si>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</si>
  <si>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</si>
  <si>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</si>
  <si>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</si>
  <si>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</si>
  <si>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</si>
  <si>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</si>
  <si>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</si>
  <si>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</si>
  <si>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</si>
  <si>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</si>
  <si>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</si>
  <si>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</si>
  <si>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</si>
  <si>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</si>
  <si>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</si>
  <si>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</si>
  <si>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</si>
  <si>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</si>
  <si>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</si>
  <si>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</si>
  <si>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</si>
  <si>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</si>
  <si>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</si>
  <si>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</si>
  <si>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</si>
  <si>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</si>
  <si>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</si>
  <si>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</si>
  <si>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</si>
  <si>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</si>
  <si>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</si>
  <si>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</si>
  <si>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</si>
  <si>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</si>
  <si>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</si>
  <si>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</si>
  <si>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</si>
  <si>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</si>
  <si>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</si>
  <si>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</si>
  <si>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</si>
  <si>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</si>
  <si>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</si>
  <si>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</si>
  <si>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</si>
  <si>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</si>
  <si>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</si>
  <si>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</si>
  <si>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</si>
  <si>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</si>
  <si>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</si>
  <si>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</si>
  <si>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</si>
  <si>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</si>
  <si>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</si>
  <si>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</si>
  <si>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</si>
  <si>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</si>
  <si>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</si>
  <si>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</si>
  <si>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</si>
  <si>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</si>
  <si>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</si>
  <si>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</si>
  <si>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</si>
  <si>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</si>
  <si>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</si>
  <si>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</si>
  <si>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</si>
  <si>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</si>
  <si>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</si>
  <si>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</si>
  <si>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</si>
  <si>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</si>
  <si>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</si>
  <si>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</si>
  <si>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</si>
  <si>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</si>
  <si>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</si>
  <si>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</si>
  <si>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</si>
  <si>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</si>
  <si>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</si>
  <si>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</si>
  <si>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</si>
  <si>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</si>
  <si>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</si>
  <si>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</si>
  <si>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</si>
  <si>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</si>
  <si>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</si>
  <si>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</si>
  <si>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</si>
  <si>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</si>
  <si>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</si>
  <si>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</si>
  <si>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</si>
  <si>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</si>
  <si>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</si>
  <si>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</si>
  <si>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</si>
  <si>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</si>
  <si>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</si>
  <si>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</si>
  <si>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</si>
  <si>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</si>
  <si>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</si>
  <si>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</si>
  <si>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</si>
  <si>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</si>
  <si>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</si>
  <si>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</si>
  <si>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</si>
  <si>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</si>
  <si>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</si>
  <si>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</si>
  <si>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</si>
  <si>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</si>
  <si>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</si>
  <si>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</si>
  <si>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</si>
  <si>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</si>
  <si>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</si>
  <si>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</si>
  <si>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</si>
  <si>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</si>
  <si>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</si>
  <si>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</si>
  <si>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</si>
  <si>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</si>
  <si>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</si>
  <si>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</si>
  <si>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</si>
  <si>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</si>
  <si>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</si>
  <si>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</si>
  <si>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</si>
  <si>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</si>
  <si>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</si>
  <si>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</si>
  <si>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</si>
  <si>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</si>
  <si>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</si>
  <si>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</si>
  <si>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</si>
  <si>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</si>
  <si>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</si>
  <si>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</si>
  <si>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</si>
  <si>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</si>
  <si>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</si>
  <si>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</si>
  <si>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</si>
  <si>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</si>
  <si>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</si>
  <si>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</si>
  <si>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</si>
  <si>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</si>
  <si>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</si>
  <si>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</si>
  <si>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</si>
  <si>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</si>
  <si>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</si>
  <si>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</si>
  <si>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</si>
  <si>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</si>
  <si>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</si>
  <si>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</si>
  <si>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</si>
  <si>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</si>
  <si>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</si>
  <si>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</si>
  <si>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</si>
  <si>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</si>
  <si>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</si>
  <si>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</si>
  <si>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</si>
  <si>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</si>
  <si>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</si>
  <si>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</si>
  <si>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</si>
  <si>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</si>
  <si>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</si>
  <si>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</si>
  <si>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</si>
  <si>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</si>
  <si>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</si>
  <si>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</si>
  <si>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</si>
  <si>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</si>
  <si>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</si>
  <si>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</si>
  <si>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</si>
  <si>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</si>
  <si>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</si>
  <si>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</si>
  <si>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</si>
  <si>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</si>
  <si>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</si>
  <si>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</si>
  <si>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</si>
  <si>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</si>
  <si>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</si>
  <si>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</si>
  <si>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</si>
  <si>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</si>
  <si>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</si>
  <si>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</si>
  <si>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</si>
  <si>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</si>
  <si>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</si>
  <si>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</si>
  <si>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</si>
  <si>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</si>
  <si>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</si>
  <si>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</si>
  <si>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</si>
  <si>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</si>
  <si>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</si>
  <si>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</si>
  <si>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</si>
  <si>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</si>
  <si>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</si>
  <si>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</si>
  <si>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</si>
  <si>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</si>
  <si>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</si>
  <si>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</si>
  <si>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</si>
  <si>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</si>
  <si>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</si>
  <si>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</si>
  <si>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</si>
  <si>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</si>
  <si>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</si>
  <si>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</si>
  <si>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</si>
  <si>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</si>
  <si>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</si>
  <si>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</si>
  <si>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</si>
  <si>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</si>
  <si>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</si>
  <si>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</si>
  <si>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</si>
  <si>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</si>
  <si>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</si>
  <si>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</si>
  <si>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</si>
  <si>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</si>
  <si>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</si>
  <si>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</si>
  <si>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</si>
  <si>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</si>
  <si>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</si>
  <si>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</si>
  <si>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</si>
  <si>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</si>
  <si>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</si>
  <si>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</si>
  <si>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</si>
  <si>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</si>
  <si>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</si>
  <si>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</si>
  <si>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</si>
  <si>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</si>
  <si>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</si>
  <si>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</si>
  <si>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</si>
  <si>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</si>
  <si>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</si>
  <si>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</si>
  <si>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</si>
  <si>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</si>
  <si>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</si>
  <si>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</si>
  <si>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</si>
  <si>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</si>
  <si>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</si>
  <si>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</si>
  <si>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</si>
  <si>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</si>
  <si>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</si>
  <si>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</si>
  <si>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</si>
  <si>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</si>
  <si>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</si>
  <si>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</si>
  <si>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</si>
  <si>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</si>
  <si>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</si>
  <si>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</si>
  <si>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</si>
  <si>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</si>
  <si>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</si>
  <si>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</si>
  <si>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</si>
  <si>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</si>
  <si>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</si>
  <si>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</si>
  <si>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</si>
  <si>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</si>
  <si>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</si>
  <si>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</si>
  <si>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</si>
  <si>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</si>
  <si>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</si>
  <si>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</si>
  <si>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</si>
  <si>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</si>
  <si>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</si>
  <si>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</si>
  <si>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</si>
  <si>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</si>
  <si>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</si>
  <si>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</si>
  <si>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</si>
  <si>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</si>
  <si>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</si>
  <si>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</si>
  <si>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</si>
  <si>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</si>
  <si>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</si>
  <si>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</si>
  <si>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</si>
  <si>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</si>
  <si>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</si>
  <si>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</si>
  <si>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</si>
  <si>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</si>
  <si>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</si>
  <si>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</si>
  <si>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</si>
  <si>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</si>
  <si>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</si>
  <si>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</si>
  <si>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</si>
  <si>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</si>
  <si>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</si>
  <si>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</si>
  <si>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</si>
  <si>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</si>
  <si>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</si>
  <si>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</si>
  <si>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</si>
  <si>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</si>
  <si>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</si>
  <si>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</si>
  <si>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</si>
  <si>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</si>
  <si>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</si>
  <si>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</si>
  <si>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</si>
  <si>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</si>
  <si>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</si>
  <si>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</si>
  <si>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</si>
  <si>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</si>
  <si>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</si>
  <si>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</si>
  <si>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</si>
  <si>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</si>
  <si>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</si>
  <si>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</si>
  <si>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</si>
  <si>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</si>
  <si>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</si>
  <si>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</si>
  <si>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</si>
  <si>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</si>
  <si>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</si>
  <si>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</si>
  <si>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</si>
  <si>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</si>
  <si>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</si>
  <si>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</si>
  <si>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</si>
  <si>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</si>
  <si>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</si>
  <si>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</si>
  <si>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</si>
  <si>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</si>
  <si>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</si>
  <si>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</si>
  <si>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</si>
  <si>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</si>
  <si>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</si>
  <si>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</si>
  <si>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</si>
  <si>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</si>
  <si>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</si>
  <si>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</si>
  <si>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</si>
  <si>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</si>
  <si>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</si>
  <si>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</si>
  <si>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</si>
  <si>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</si>
  <si>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</si>
  <si>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</si>
  <si>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</si>
  <si>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</si>
  <si>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</si>
  <si>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</si>
  <si>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</si>
  <si>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</si>
  <si>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</si>
  <si>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</si>
  <si>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</si>
  <si>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</si>
  <si>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</si>
  <si>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</si>
  <si>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</si>
  <si>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</si>
  <si>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</si>
  <si>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</si>
  <si>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</si>
  <si>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</si>
  <si>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</si>
  <si>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</si>
  <si>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</si>
  <si>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</si>
  <si>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</si>
  <si>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</si>
  <si>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</si>
  <si>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</si>
  <si>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</si>
  <si>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</si>
  <si>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</si>
  <si>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</si>
  <si>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</si>
  <si>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</si>
  <si>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</si>
  <si>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</si>
  <si>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</si>
  <si>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</si>
  <si>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</si>
  <si>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</si>
  <si>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</si>
  <si>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</si>
  <si>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</si>
  <si>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</si>
  <si>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</si>
  <si>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</si>
  <si>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</si>
  <si>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</si>
  <si>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</si>
  <si>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</si>
  <si>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</si>
  <si>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</si>
  <si>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</si>
  <si>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</si>
  <si>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</si>
  <si>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</si>
  <si>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</si>
  <si>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</si>
  <si>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</si>
  <si>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</si>
  <si>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</si>
  <si>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</si>
  <si>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</si>
  <si>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</si>
  <si>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</si>
  <si>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</si>
  <si>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</si>
  <si>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</si>
  <si>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</si>
  <si>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</si>
  <si>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</si>
  <si>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</si>
  <si>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</si>
  <si>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</si>
  <si>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</si>
  <si>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</si>
  <si>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</si>
  <si>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</si>
  <si>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</si>
  <si>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</si>
  <si>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</si>
  <si>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</si>
  <si>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</si>
  <si>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</si>
  <si>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</si>
  <si>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</si>
  <si>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</si>
  <si>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</si>
  <si>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</si>
  <si>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</si>
  <si>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</si>
  <si>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</si>
  <si>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</si>
  <si>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</si>
  <si>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</si>
  <si>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</si>
  <si>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</si>
  <si>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</si>
  <si>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</si>
  <si>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</si>
  <si>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</si>
  <si>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</si>
  <si>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</si>
  <si>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</si>
  <si>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</si>
  <si>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</si>
  <si>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</si>
  <si>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</si>
  <si>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</si>
  <si>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</si>
  <si>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</si>
  <si>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</si>
  <si>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</si>
  <si>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</si>
  <si>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</si>
  <si>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</si>
  <si>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</si>
  <si>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</si>
  <si>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</si>
  <si>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</si>
  <si>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</si>
  <si>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</si>
  <si>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</si>
  <si>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</si>
  <si>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</si>
  <si>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</si>
  <si>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</si>
  <si>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</si>
  <si>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</si>
  <si>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</si>
  <si>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</si>
  <si>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</si>
  <si>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</si>
  <si>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</si>
  <si>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</si>
  <si>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</si>
  <si>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</si>
  <si>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</si>
  <si>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</si>
  <si>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</si>
  <si>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</si>
  <si>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</si>
  <si>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</si>
  <si>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</si>
  <si>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</si>
  <si>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</si>
  <si>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</si>
  <si>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</si>
  <si>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</si>
  <si>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</si>
  <si>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</si>
  <si>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</si>
  <si>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</si>
  <si>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</si>
  <si>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</si>
  <si>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</si>
  <si>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</si>
  <si>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</si>
  <si>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</si>
  <si>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</si>
  <si>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</si>
  <si>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</si>
  <si>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</si>
  <si>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</si>
  <si>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</si>
  <si>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</si>
  <si>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</si>
  <si>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</si>
  <si>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</si>
  <si>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</si>
  <si>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</si>
  <si>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</si>
  <si>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</si>
  <si>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</si>
  <si>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</si>
  <si>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</si>
  <si>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</si>
  <si>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</si>
  <si>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</si>
  <si>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</si>
  <si>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</si>
  <si>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</si>
  <si>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</si>
  <si>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</si>
  <si>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</si>
  <si>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</si>
  <si>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</si>
  <si>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</si>
  <si>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</si>
  <si>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</si>
  <si>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</si>
  <si>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</si>
  <si>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</si>
  <si>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</si>
  <si>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</si>
  <si>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</si>
  <si>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</si>
  <si>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</si>
  <si>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</si>
  <si>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</si>
  <si>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</si>
  <si>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</si>
  <si>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</si>
  <si>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</si>
  <si>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</si>
  <si>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</si>
  <si>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</si>
  <si>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</si>
  <si>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</si>
  <si>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</si>
  <si>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</si>
  <si>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</si>
  <si>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</si>
  <si>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</si>
  <si>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</si>
  <si>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</si>
  <si>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</si>
  <si>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</si>
  <si>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</si>
  <si>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</si>
  <si>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</si>
  <si>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</si>
  <si>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</si>
  <si>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</si>
  <si>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</si>
  <si>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</si>
  <si>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</si>
  <si>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</si>
  <si>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</si>
  <si>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</si>
  <si>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</si>
  <si>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</si>
  <si>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</si>
  <si>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</si>
  <si>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</si>
  <si>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</si>
  <si>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</si>
  <si>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</si>
  <si>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</si>
  <si>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</si>
  <si>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</si>
  <si>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</si>
  <si>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</si>
  <si>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</si>
  <si>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</si>
  <si>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</si>
  <si>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</si>
  <si>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</si>
  <si>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</si>
  <si>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</si>
  <si>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</si>
  <si>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</si>
  <si>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</si>
  <si>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</si>
  <si>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</si>
  <si>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</si>
  <si>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</si>
  <si>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</si>
  <si>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</si>
  <si>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</si>
  <si>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</si>
  <si>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</si>
  <si>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</si>
  <si>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</si>
  <si>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</si>
  <si>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</si>
  <si>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</si>
  <si>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</si>
  <si>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</si>
  <si>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</si>
  <si>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</si>
  <si>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</si>
  <si>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</si>
  <si>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</si>
  <si>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</si>
  <si>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</si>
  <si>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</si>
  <si>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</si>
  <si>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</si>
  <si>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</si>
  <si>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</si>
  <si>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</si>
  <si>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</si>
  <si>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</si>
  <si>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</si>
  <si>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</si>
  <si>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</si>
  <si>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</si>
  <si>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</si>
  <si>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</si>
  <si>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</si>
  <si>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</si>
  <si>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</si>
  <si>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</si>
  <si>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</si>
  <si>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</si>
  <si>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</si>
  <si>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</si>
  <si>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</si>
  <si>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</si>
  <si>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</si>
  <si>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</si>
  <si>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</si>
  <si>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</si>
  <si>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</si>
  <si>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</si>
  <si>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</si>
  <si>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</si>
  <si>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</si>
  <si>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</si>
  <si>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</si>
  <si>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</si>
  <si>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</si>
  <si>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</si>
  <si>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</si>
  <si>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</si>
  <si>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</si>
  <si>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</si>
  <si>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</si>
  <si>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</si>
  <si>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</si>
  <si>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</si>
  <si>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</si>
  <si>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</si>
  <si>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</si>
  <si>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</si>
  <si>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</si>
  <si>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</si>
  <si>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</si>
  <si>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</si>
  <si>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</si>
  <si>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</si>
  <si>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</si>
  <si>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</si>
  <si>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</si>
  <si>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</si>
  <si>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</si>
  <si>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</si>
  <si>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</si>
  <si>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</si>
  <si>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</si>
  <si>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</si>
  <si>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</si>
  <si>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</si>
  <si>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</si>
  <si>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</si>
  <si>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</si>
  <si>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</si>
  <si>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</si>
  <si>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</si>
  <si>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</si>
  <si>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</si>
  <si>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</si>
  <si>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</si>
  <si>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</si>
  <si>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</si>
  <si>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</si>
  <si>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</si>
  <si>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</si>
  <si>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</si>
  <si>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</si>
  <si>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</si>
  <si>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</si>
  <si>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</si>
  <si>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</si>
  <si>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</si>
  <si>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</si>
  <si>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</si>
  <si>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</si>
  <si>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</si>
  <si>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</si>
  <si>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</si>
  <si>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</si>
  <si>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</si>
  <si>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</si>
  <si>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</si>
  <si>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</si>
  <si>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</si>
  <si>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</si>
  <si>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</si>
  <si>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</si>
  <si>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</si>
  <si>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</si>
  <si>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</si>
  <si>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</si>
  <si>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</si>
  <si>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</si>
  <si>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</si>
  <si>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</si>
  <si>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</si>
  <si>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</si>
  <si>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</si>
  <si>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</si>
  <si>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</si>
  <si>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</si>
  <si>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</si>
  <si>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</si>
  <si>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</si>
  <si>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</si>
  <si>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</si>
  <si>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</si>
  <si>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</si>
  <si>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</si>
  <si>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</si>
  <si>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</si>
  <si>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</si>
  <si>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</si>
  <si>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</si>
  <si>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</si>
  <si>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</si>
  <si>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</si>
  <si>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</si>
  <si>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</si>
  <si>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</si>
  <si>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</si>
  <si>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</si>
  <si>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</si>
  <si>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</si>
  <si>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</si>
  <si>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</si>
  <si>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</si>
  <si>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</si>
  <si>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</si>
  <si>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</si>
  <si>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</si>
  <si>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</si>
  <si>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</si>
  <si>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</si>
  <si>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</si>
  <si>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</si>
  <si>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</si>
  <si>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</si>
  <si>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</si>
  <si>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</si>
  <si>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</si>
  <si>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</si>
  <si>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</si>
  <si>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</si>
  <si>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</si>
  <si>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</si>
  <si>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</si>
  <si>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</si>
  <si>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</si>
  <si>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</si>
  <si>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</si>
  <si>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</si>
  <si>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</si>
  <si>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</si>
  <si>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</si>
  <si>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</si>
  <si>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</si>
  <si>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</si>
  <si>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</si>
  <si>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</si>
  <si>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</si>
  <si>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</si>
  <si>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</si>
  <si>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</si>
  <si>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</si>
  <si>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</si>
  <si>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</si>
  <si>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</si>
  <si>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</si>
  <si>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</si>
  <si>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</si>
  <si>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</si>
  <si>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</si>
  <si>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</si>
  <si>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</si>
  <si>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</si>
  <si>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</si>
  <si>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</si>
  <si>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</si>
  <si>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</si>
  <si>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</si>
  <si>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</si>
  <si>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</si>
  <si>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</si>
  <si>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</si>
  <si>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</si>
  <si>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</si>
  <si>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</si>
  <si>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</si>
  <si>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</si>
  <si>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</si>
  <si>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</si>
  <si>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</si>
  <si>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</si>
  <si>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</si>
  <si>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</si>
  <si>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</si>
  <si>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</si>
  <si>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</si>
  <si>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</si>
  <si>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</si>
  <si>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</si>
  <si>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</si>
  <si>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</si>
  <si>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</si>
  <si>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</si>
  <si>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</si>
  <si>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</si>
  <si>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</si>
  <si>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</si>
  <si>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</si>
  <si>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</si>
  <si>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</si>
  <si>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</si>
  <si>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</si>
  <si>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</si>
  <si>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</si>
  <si>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</si>
  <si>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</si>
  <si>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</si>
  <si>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</si>
  <si>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</si>
  <si>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</si>
  <si>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</si>
  <si>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</si>
  <si>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</si>
  <si>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</si>
  <si>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</si>
  <si>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</si>
  <si>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</si>
  <si>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</si>
  <si>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</si>
  <si>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</si>
  <si>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</si>
  <si>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</si>
  <si>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</si>
  <si>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</si>
  <si>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</si>
  <si>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</si>
  <si>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</si>
  <si>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</si>
  <si>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</si>
  <si>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</si>
  <si>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</si>
  <si>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</si>
  <si>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</si>
  <si>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</si>
  <si>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</si>
  <si>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</si>
  <si>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</si>
  <si>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</si>
  <si>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</si>
  <si>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</si>
  <si>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</si>
  <si>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</si>
  <si>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</si>
  <si>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</si>
  <si>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</si>
  <si>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</si>
  <si>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</si>
  <si>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</si>
  <si>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</si>
  <si>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</si>
  <si>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</si>
  <si>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</si>
  <si>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</si>
  <si>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</si>
  <si>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</si>
  <si>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</si>
  <si>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</si>
  <si>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</si>
  <si>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</si>
  <si>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</si>
  <si>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</si>
  <si>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</si>
  <si>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</si>
  <si>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</si>
  <si>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</si>
  <si>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</si>
  <si>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</si>
  <si>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</si>
  <si>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</si>
  <si>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</si>
  <si>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</si>
  <si>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</si>
  <si>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</si>
  <si>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</si>
  <si>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</si>
  <si>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</si>
  <si>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</si>
  <si>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</si>
  <si>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</si>
  <si>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</si>
  <si>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</si>
  <si>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</si>
  <si>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</si>
  <si>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</si>
  <si>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</si>
  <si>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</si>
  <si>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</si>
  <si>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</si>
  <si>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</si>
  <si>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</si>
  <si>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</si>
  <si>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</si>
  <si>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</si>
  <si>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</si>
  <si>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</si>
  <si>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</si>
  <si>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</si>
  <si>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</si>
  <si>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</si>
  <si>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</si>
  <si>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</si>
  <si>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</si>
  <si>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</si>
  <si>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</si>
  <si>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</si>
  <si>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</si>
  <si>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</si>
  <si>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</si>
  <si>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</si>
  <si>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</si>
  <si>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</si>
  <si>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</si>
  <si>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</si>
  <si>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</si>
  <si>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</si>
  <si>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</si>
  <si>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</si>
  <si>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</si>
  <si>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</si>
  <si>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</si>
  <si>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</si>
  <si>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</si>
  <si>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</si>
  <si>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</si>
  <si>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</si>
  <si>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</si>
  <si>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</si>
  <si>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</si>
  <si>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</si>
  <si>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</si>
  <si>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</si>
  <si>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</si>
  <si>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</si>
  <si>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</si>
  <si>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</si>
  <si>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</si>
  <si>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</si>
  <si>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</si>
  <si>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</si>
  <si>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</si>
  <si>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</si>
  <si>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</si>
  <si>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</si>
  <si>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</si>
  <si>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</si>
  <si>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</si>
  <si>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</si>
  <si>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</si>
  <si>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</si>
  <si>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</si>
  <si>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</si>
  <si>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</si>
  <si>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</si>
  <si>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</si>
  <si>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</si>
  <si>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</si>
  <si>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</si>
  <si>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</si>
  <si>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</si>
  <si>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</si>
  <si>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</si>
  <si>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</si>
  <si>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</si>
  <si>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</si>
  <si>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</si>
  <si>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</si>
  <si>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</si>
  <si>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</si>
  <si>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</si>
  <si>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</si>
  <si>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</si>
  <si>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</si>
  <si>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</si>
  <si>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</si>
  <si>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</si>
  <si>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</si>
  <si>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</si>
  <si>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</si>
  <si>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</si>
  <si>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</si>
  <si>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</si>
  <si>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</si>
  <si>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</si>
  <si>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</si>
  <si>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</si>
  <si>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</si>
  <si>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</si>
  <si>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</si>
  <si>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</si>
  <si>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</si>
  <si>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</si>
  <si>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</si>
  <si>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</si>
  <si>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</si>
  <si>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</si>
  <si>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</si>
  <si>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</si>
  <si>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</si>
  <si>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</si>
  <si>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</si>
  <si>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</si>
  <si>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</si>
  <si>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</si>
  <si>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</si>
  <si>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</si>
  <si>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</si>
  <si>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</si>
  <si>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</si>
  <si>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</si>
  <si>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</si>
  <si>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</si>
  <si>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</si>
  <si>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</si>
  <si>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</si>
  <si>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</si>
  <si>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</si>
  <si>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</si>
  <si>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</si>
  <si>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</si>
  <si>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</si>
  <si>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</si>
  <si>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</si>
  <si>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</si>
  <si>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</si>
  <si>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</si>
  <si>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</si>
  <si>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</si>
  <si>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</si>
  <si>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</si>
  <si>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</si>
  <si>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</si>
  <si>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</si>
  <si>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</si>
  <si>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</si>
  <si>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</si>
  <si>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</si>
  <si>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</si>
  <si>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</si>
  <si>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</si>
  <si>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</si>
  <si>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</si>
  <si>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</si>
  <si>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</si>
  <si>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</si>
  <si>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</si>
  <si>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</si>
  <si>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</si>
  <si>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</si>
  <si>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</si>
  <si>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</si>
  <si>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</si>
  <si>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</si>
  <si>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</si>
  <si>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</si>
  <si>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</si>
  <si>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</si>
  <si>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</si>
  <si>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</si>
  <si>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</si>
  <si>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</si>
  <si>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</si>
  <si>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</si>
  <si>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</si>
  <si>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</si>
  <si>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</si>
  <si>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</si>
  <si>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</si>
  <si>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</si>
  <si>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</si>
  <si>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</si>
  <si>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</si>
  <si>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</si>
  <si>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</si>
  <si>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</si>
  <si>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</si>
  <si>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</si>
  <si>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</si>
  <si>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</si>
  <si>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</si>
  <si>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</si>
  <si>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</si>
  <si>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</si>
  <si>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</si>
  <si>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</si>
  <si>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</si>
  <si>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</si>
  <si>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</si>
  <si>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</si>
  <si>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</si>
  <si>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</si>
  <si>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</si>
  <si>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</si>
  <si>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</si>
  <si>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</si>
  <si>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</si>
  <si>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</si>
  <si>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</si>
  <si>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</si>
  <si>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</si>
  <si>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</si>
  <si>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</si>
  <si>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</si>
  <si>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</si>
  <si>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</si>
  <si>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</si>
  <si>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</si>
  <si>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</si>
  <si>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</si>
  <si>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</si>
  <si>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</si>
  <si>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</si>
  <si>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</si>
  <si>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</si>
  <si>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</si>
  <si>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</si>
  <si>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</si>
  <si>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</si>
  <si>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</si>
  <si>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</si>
  <si>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</si>
  <si>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</si>
  <si>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</si>
  <si>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</si>
  <si>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</si>
  <si>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</si>
  <si>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</si>
  <si>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</si>
  <si>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</si>
  <si>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</si>
  <si>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</si>
  <si>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</si>
  <si>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</si>
  <si>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</si>
  <si>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</si>
  <si>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</si>
  <si>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</si>
  <si>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</si>
  <si>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</si>
  <si>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</si>
  <si>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</si>
  <si>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</si>
  <si>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</si>
  <si>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</si>
  <si>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</si>
  <si>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</si>
  <si>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</si>
  <si>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</si>
  <si>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</si>
  <si>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</si>
  <si>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</si>
  <si>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</si>
  <si>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</si>
  <si>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</si>
  <si>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</si>
  <si>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</si>
  <si>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</si>
  <si>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</si>
  <si>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</si>
  <si>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</si>
  <si>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</si>
  <si>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</si>
  <si>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</si>
  <si>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</si>
  <si>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</si>
  <si>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</si>
  <si>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</si>
  <si>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</si>
  <si>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</si>
  <si>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</si>
  <si>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</si>
  <si>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</si>
  <si>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</si>
  <si>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</si>
  <si>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</si>
  <si>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</si>
  <si>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</si>
  <si>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</si>
  <si>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</si>
  <si>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</si>
  <si>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</si>
  <si>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</si>
  <si>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</si>
  <si>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</si>
  <si>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</si>
  <si>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</si>
  <si>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</si>
  <si>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</si>
  <si>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</si>
  <si>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</si>
  <si>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</si>
  <si>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</si>
  <si>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</si>
  <si>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</si>
  <si>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</si>
  <si>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</si>
  <si>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</si>
  <si>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</si>
  <si>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</si>
  <si>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</si>
  <si>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</si>
  <si>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</si>
  <si>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</si>
  <si>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</si>
  <si>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</si>
  <si>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</si>
  <si>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</si>
  <si>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</si>
  <si>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</si>
  <si>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</si>
  <si>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</si>
  <si>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</si>
  <si>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</si>
  <si>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</si>
  <si>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</si>
  <si>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</si>
  <si>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</si>
  <si>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</si>
  <si>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</si>
  <si>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</si>
  <si>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</si>
  <si>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</si>
  <si>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</si>
  <si>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</si>
  <si>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</si>
  <si>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</si>
  <si>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</si>
  <si>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</si>
  <si>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</si>
  <si>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</si>
  <si>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</si>
  <si>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</si>
  <si>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</si>
  <si>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</si>
  <si>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</si>
  <si>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</si>
  <si>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</si>
  <si>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</si>
  <si>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</si>
  <si>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</si>
  <si>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</si>
  <si>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</si>
  <si>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</si>
  <si>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</si>
  <si>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</si>
  <si>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</si>
  <si>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</si>
  <si>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</si>
  <si>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</si>
  <si>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</si>
  <si>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</si>
  <si>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</si>
  <si>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</si>
  <si>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</si>
  <si>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</si>
  <si>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</si>
  <si>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</si>
  <si>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</si>
  <si>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</si>
  <si>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</si>
  <si>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</si>
  <si>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</si>
  <si>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</si>
  <si>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</si>
  <si>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</si>
  <si>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</si>
  <si>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</si>
  <si>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</si>
  <si>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</si>
  <si>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</si>
  <si>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</si>
  <si>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</si>
  <si>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</si>
  <si>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</si>
  <si>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</si>
  <si>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</si>
  <si>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</si>
  <si>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</si>
  <si>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</si>
  <si>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</si>
  <si>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</si>
  <si>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</si>
  <si>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</si>
  <si>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</si>
  <si>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</si>
  <si>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</si>
  <si>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</si>
  <si>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</si>
  <si>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</si>
  <si>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</si>
  <si>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</si>
  <si>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</si>
  <si>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</si>
  <si>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</si>
  <si>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</si>
  <si>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</si>
  <si>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</si>
  <si>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</si>
  <si>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</si>
  <si>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</si>
  <si>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</si>
  <si>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</si>
  <si>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</si>
  <si>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</si>
  <si>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</si>
  <si>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</si>
  <si>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</si>
  <si>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</si>
  <si>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</si>
  <si>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</si>
  <si>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</si>
  <si>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</si>
  <si>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</si>
  <si>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</si>
  <si>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</si>
  <si>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</si>
  <si>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</si>
  <si>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</si>
  <si>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</si>
  <si>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</si>
  <si>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</si>
  <si>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</si>
  <si>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</si>
  <si>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</si>
  <si>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</si>
  <si>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</si>
  <si>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</si>
  <si>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</si>
  <si>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</si>
  <si>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</si>
  <si>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</si>
  <si>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</si>
  <si>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</si>
  <si>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</si>
  <si>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</si>
  <si>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</si>
  <si>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</si>
  <si>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</si>
  <si>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</si>
  <si>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</si>
  <si>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</si>
  <si>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</si>
  <si>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</si>
  <si>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</si>
  <si>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</si>
  <si>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</si>
  <si>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</si>
  <si>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</si>
  <si>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</si>
  <si>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</si>
  <si>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</si>
  <si>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</si>
  <si>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</si>
  <si>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</si>
  <si>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</si>
  <si>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</si>
  <si>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</si>
  <si>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</si>
  <si>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</si>
  <si>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</si>
  <si>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</si>
  <si>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</si>
  <si>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</si>
  <si>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</si>
  <si>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</si>
  <si>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</si>
  <si>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</si>
  <si>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</si>
  <si>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</si>
  <si>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</si>
  <si>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</si>
  <si>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</si>
  <si>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</si>
  <si>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</si>
  <si>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</si>
  <si>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</si>
  <si>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</si>
  <si>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</si>
  <si>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</si>
  <si>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</si>
  <si>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</si>
  <si>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</si>
  <si>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</si>
  <si>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</si>
  <si>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</si>
  <si>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</si>
  <si>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</si>
  <si>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</si>
  <si>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</si>
  <si>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</si>
  <si>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</si>
  <si>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</si>
  <si>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</si>
  <si>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</si>
  <si>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</si>
  <si>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</si>
  <si>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</si>
  <si>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</si>
  <si>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</si>
  <si>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</si>
  <si>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</si>
  <si>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</si>
  <si>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</si>
  <si>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</si>
  <si>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</si>
  <si>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</si>
  <si>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</si>
  <si>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</si>
  <si>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</si>
  <si>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</si>
  <si>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</si>
  <si>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</si>
  <si>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</si>
  <si>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</si>
  <si>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</si>
  <si>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</si>
  <si>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</si>
  <si>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</si>
  <si>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</si>
  <si>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</si>
  <si>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</si>
  <si>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</si>
  <si>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</si>
  <si>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</si>
  <si>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</si>
  <si>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</si>
  <si>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</si>
  <si>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</si>
  <si>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</si>
  <si>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</si>
  <si>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</si>
  <si>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</si>
  <si>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</si>
  <si>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</si>
  <si>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</si>
  <si>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</si>
  <si>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</si>
  <si>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</si>
  <si>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</si>
  <si>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</si>
  <si>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</si>
  <si>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</si>
  <si>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</si>
  <si>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</si>
  <si>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</si>
  <si>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</si>
  <si>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</si>
  <si>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</si>
  <si>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</si>
  <si>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</si>
  <si>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</si>
  <si>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</si>
  <si>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</si>
  <si>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</si>
  <si>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</si>
  <si>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</si>
  <si>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</si>
  <si>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</si>
  <si>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</si>
  <si>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</si>
  <si>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</si>
  <si>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</si>
  <si>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</si>
  <si>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</si>
  <si>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</si>
  <si>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</si>
  <si>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</si>
  <si>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</si>
  <si>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</si>
  <si>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</si>
  <si>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</si>
  <si>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</si>
  <si>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</si>
  <si>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</si>
  <si>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</si>
  <si>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</si>
  <si>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</si>
  <si>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</si>
  <si>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</si>
  <si>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</si>
  <si>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</si>
  <si>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</si>
  <si>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</si>
  <si>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</si>
  <si>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</si>
  <si>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</si>
  <si>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</si>
  <si>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</si>
  <si>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</si>
  <si>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</si>
  <si>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</si>
  <si>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</si>
  <si>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</si>
  <si>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</si>
  <si>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</si>
  <si>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</si>
  <si>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</si>
  <si>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</si>
  <si>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</si>
  <si>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</si>
  <si>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</si>
  <si>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</si>
  <si>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</si>
  <si>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</si>
  <si>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</si>
  <si>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</si>
  <si>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</si>
  <si>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</si>
  <si>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</si>
  <si>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</si>
  <si>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</si>
  <si>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</si>
  <si>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</si>
  <si>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</si>
  <si>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</si>
  <si>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</si>
  <si>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</si>
  <si>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</si>
  <si>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</si>
  <si>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</si>
  <si>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</si>
  <si>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</si>
  <si>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</si>
  <si>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</si>
  <si>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</si>
  <si>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</si>
  <si>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</si>
  <si>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</si>
  <si>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</si>
  <si>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</si>
  <si>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</si>
  <si>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</si>
  <si>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</si>
  <si>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</si>
  <si>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</si>
  <si>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</si>
  <si>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</si>
  <si>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</si>
  <si>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</si>
  <si>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</si>
  <si>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</si>
  <si>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</si>
  <si>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</si>
  <si>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</si>
  <si>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</si>
  <si>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</si>
  <si>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</si>
  <si>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</si>
  <si>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</si>
  <si>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</si>
  <si>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</si>
  <si>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</si>
  <si>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</si>
  <si>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</si>
  <si>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</si>
  <si>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</si>
  <si>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</si>
  <si>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</si>
  <si>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</si>
  <si>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</si>
  <si>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</si>
  <si>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</si>
  <si>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</si>
  <si>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</si>
  <si>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</si>
  <si>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</si>
  <si>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</si>
  <si>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</si>
  <si>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</si>
  <si>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</si>
  <si>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</si>
  <si>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</si>
  <si>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</si>
  <si>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</si>
  <si>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</si>
  <si>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</si>
  <si>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</si>
  <si>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</si>
  <si>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</si>
  <si>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</si>
  <si>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</si>
  <si>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</si>
  <si>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</si>
  <si>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</si>
  <si>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</si>
  <si>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</si>
  <si>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</si>
  <si>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</si>
  <si>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</si>
  <si>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</si>
  <si>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</si>
  <si>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</si>
  <si>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</si>
  <si>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</si>
  <si>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</si>
  <si>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</si>
  <si>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</si>
  <si>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</si>
  <si>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</si>
  <si>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</si>
  <si>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</si>
  <si>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</si>
  <si>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</si>
  <si>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</si>
  <si>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</si>
  <si>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</si>
  <si>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</si>
  <si>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</si>
  <si>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</si>
  <si>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</si>
  <si>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</si>
  <si>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</si>
  <si>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</si>
  <si>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</si>
  <si>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</si>
  <si>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</si>
  <si>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</si>
  <si>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</si>
  <si>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</si>
  <si>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</si>
  <si>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</si>
  <si>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</si>
  <si>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</si>
  <si>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</si>
  <si>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</si>
  <si>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</si>
  <si>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</si>
  <si>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</si>
  <si>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</si>
  <si>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</si>
  <si>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</si>
  <si>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</si>
  <si>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</si>
  <si>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</si>
  <si>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</si>
  <si>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</si>
  <si>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</si>
  <si>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</si>
  <si>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</si>
  <si>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</si>
  <si>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</si>
  <si>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</si>
  <si>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</si>
  <si>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</si>
  <si>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</si>
  <si>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</si>
  <si>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</si>
  <si>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</si>
  <si>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</si>
  <si>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</si>
  <si>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</si>
  <si>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</si>
  <si>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</si>
  <si>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</si>
  <si>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</si>
  <si>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</si>
  <si>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</si>
  <si>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</si>
  <si>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</si>
  <si>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</si>
  <si>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</si>
  <si>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</si>
  <si>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</si>
  <si>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</si>
  <si>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</si>
  <si>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</si>
  <si>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</si>
  <si>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</si>
  <si>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</si>
  <si>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</si>
  <si>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</si>
  <si>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</si>
  <si>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</si>
  <si>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</si>
  <si>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</si>
  <si>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</si>
  <si>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</si>
  <si>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</si>
  <si>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</si>
  <si>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</si>
  <si>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</si>
  <si>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</si>
  <si>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</si>
  <si>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</si>
  <si>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</si>
  <si>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</si>
  <si>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</si>
  <si>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</si>
  <si>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</si>
  <si>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</si>
  <si>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</si>
  <si>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</si>
  <si>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</si>
  <si>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</si>
  <si>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</si>
  <si>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</si>
  <si>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</si>
  <si>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</si>
  <si>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</si>
  <si>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</si>
  <si>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</si>
  <si>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</si>
  <si>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</si>
  <si>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</si>
  <si>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</si>
  <si>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</si>
  <si>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</si>
  <si>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</si>
  <si>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</si>
  <si>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</si>
  <si>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</si>
  <si>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</si>
  <si>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</si>
  <si>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</si>
  <si>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</si>
  <si>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</si>
  <si>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</si>
  <si>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</si>
  <si>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</si>
  <si>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</si>
  <si>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</si>
  <si>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</si>
  <si>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</si>
  <si>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</si>
  <si>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</si>
  <si>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</si>
  <si>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</si>
  <si>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</si>
  <si>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</si>
  <si>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</si>
  <si>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</si>
  <si>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</si>
  <si>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</si>
  <si>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</si>
  <si>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</si>
  <si>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</si>
  <si>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</si>
  <si>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</si>
  <si>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</si>
  <si>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</si>
  <si>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</si>
  <si>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</si>
  <si>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</si>
  <si>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</si>
  <si>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</si>
  <si>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</si>
  <si>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</si>
  <si>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</si>
  <si>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</si>
  <si>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</si>
  <si>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</si>
  <si>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</si>
  <si>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</si>
  <si>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</si>
  <si>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</si>
  <si>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</si>
  <si>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</si>
  <si>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</si>
  <si>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</si>
  <si>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</si>
  <si>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</si>
  <si>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</si>
  <si>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</si>
  <si>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</si>
  <si>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</si>
  <si>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</si>
  <si>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</si>
  <si>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</si>
  <si>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</si>
  <si>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</si>
  <si>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</si>
  <si>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</si>
  <si>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</si>
  <si>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</si>
  <si>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</si>
  <si>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</si>
  <si>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</si>
  <si>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</si>
  <si>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</si>
  <si>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</si>
  <si>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</si>
  <si>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</si>
  <si>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</si>
  <si>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</si>
  <si>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</si>
  <si>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</si>
  <si>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</si>
  <si>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</si>
  <si>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</si>
  <si>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</si>
  <si>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</si>
  <si>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</si>
  <si>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</si>
  <si>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</si>
  <si>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</si>
  <si>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</si>
  <si>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</si>
  <si>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</si>
  <si>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</si>
  <si>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</si>
  <si>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</si>
  <si>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</si>
  <si>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</si>
  <si>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</si>
  <si>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</si>
  <si>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</si>
  <si>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</si>
  <si>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</si>
  <si>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</si>
  <si>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</si>
  <si>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</si>
  <si>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</si>
  <si>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</si>
  <si>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</si>
  <si>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</si>
  <si>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</si>
  <si>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</si>
  <si>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</si>
  <si>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</si>
  <si>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</si>
  <si>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</si>
  <si>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</si>
  <si>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</si>
  <si>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</si>
  <si>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</si>
  <si>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</si>
  <si>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</si>
  <si>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</si>
  <si>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</si>
  <si>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</si>
  <si>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</si>
  <si>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</si>
  <si>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</si>
  <si>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</si>
  <si>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</si>
  <si>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</si>
  <si>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</si>
  <si>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</si>
  <si>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</si>
  <si>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</si>
  <si>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</si>
  <si>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</si>
  <si>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</si>
  <si>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</si>
  <si>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</si>
  <si>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</si>
  <si>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</si>
  <si>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</si>
  <si>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</si>
  <si>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</si>
  <si>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</si>
  <si>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</si>
  <si>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</si>
  <si>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</si>
  <si>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</si>
  <si>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</si>
  <si>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</si>
  <si>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</si>
  <si>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</si>
  <si>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</si>
  <si>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</si>
  <si>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</si>
  <si>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</si>
  <si>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</si>
  <si>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</si>
  <si>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</si>
  <si>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</si>
  <si>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</si>
  <si>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</si>
  <si>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</si>
  <si>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</si>
  <si>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</si>
  <si>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</si>
  <si>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</si>
  <si>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</si>
  <si>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</si>
  <si>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</si>
  <si>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</si>
  <si>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</si>
  <si>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</si>
  <si>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</si>
  <si>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</si>
  <si>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</si>
  <si>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</si>
  <si>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</si>
  <si>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</si>
  <si>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</si>
  <si>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</si>
  <si>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</si>
  <si>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</si>
  <si>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</si>
  <si>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</si>
  <si>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</si>
  <si>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</si>
  <si>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</si>
  <si>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</si>
  <si>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</si>
  <si>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</si>
  <si>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</si>
  <si>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</si>
  <si>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</si>
  <si>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</si>
  <si>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</si>
  <si>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</si>
  <si>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</si>
  <si>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</si>
  <si>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</si>
  <si>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</si>
  <si>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</si>
  <si>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</si>
  <si>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</si>
  <si>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</si>
  <si>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</si>
  <si>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</si>
  <si>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</si>
  <si>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</si>
  <si>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</si>
  <si>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</si>
  <si>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</si>
  <si>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</si>
  <si>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</si>
  <si>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</si>
  <si>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</si>
  <si>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</si>
  <si>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</si>
  <si>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</si>
  <si>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</si>
  <si>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</si>
  <si>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</si>
  <si>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</si>
  <si>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</si>
  <si>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</si>
  <si>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</si>
  <si>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</si>
  <si>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</si>
  <si>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</si>
  <si>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</si>
  <si>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</si>
  <si>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</si>
  <si>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</si>
  <si>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</si>
  <si>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</si>
  <si>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</si>
  <si>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</si>
  <si>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</si>
  <si>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</si>
  <si>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</si>
  <si>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</si>
  <si>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</si>
  <si>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</si>
  <si>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</si>
  <si>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</si>
  <si>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</si>
  <si>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</si>
  <si>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</si>
  <si>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</si>
  <si>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</si>
  <si>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</si>
  <si>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</si>
  <si>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</si>
  <si>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</si>
  <si>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</si>
  <si>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</si>
  <si>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</si>
  <si>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</si>
  <si>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</si>
  <si>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</si>
  <si>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</si>
  <si>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</si>
  <si>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</si>
  <si>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</si>
  <si>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</si>
  <si>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</si>
  <si>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</si>
  <si>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</si>
  <si>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</si>
  <si>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</si>
  <si>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</si>
  <si>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</si>
  <si>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</si>
  <si>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</si>
  <si>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</si>
  <si>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</si>
  <si>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</si>
  <si>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</si>
  <si>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</si>
  <si>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</si>
  <si>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</si>
  <si>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</si>
  <si>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</si>
  <si>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</si>
  <si>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</si>
  <si>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</si>
  <si>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</si>
  <si>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</si>
  <si>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</si>
  <si>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</si>
  <si>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</si>
  <si>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</si>
  <si>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</si>
  <si>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</si>
  <si>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</si>
  <si>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</si>
  <si>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</si>
  <si>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</si>
  <si>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</si>
  <si>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</si>
  <si>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</si>
  <si>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</si>
  <si>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</si>
  <si>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</si>
  <si>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</si>
  <si>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</si>
  <si>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</si>
  <si>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</si>
  <si>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</si>
  <si>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</si>
  <si>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</si>
  <si>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</si>
  <si>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</si>
  <si>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</si>
  <si>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</si>
  <si>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</si>
  <si>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</si>
  <si>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</si>
  <si>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</si>
  <si>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</si>
  <si>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</si>
  <si>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</si>
  <si>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</si>
  <si>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</si>
  <si>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</si>
  <si>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</si>
  <si>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</si>
  <si>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</si>
  <si>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</si>
  <si>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</si>
  <si>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</si>
  <si>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</si>
  <si>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</si>
  <si>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</si>
  <si>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</si>
  <si>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</si>
  <si>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</si>
  <si>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</si>
  <si>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</si>
  <si>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</si>
  <si>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</si>
  <si>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</si>
  <si>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</si>
  <si>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</si>
  <si>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</si>
  <si>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</si>
  <si>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</si>
  <si>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</si>
  <si>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</si>
  <si>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</si>
  <si>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</si>
  <si>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</si>
  <si>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</si>
  <si>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</si>
  <si>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</si>
  <si>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</si>
  <si>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</si>
  <si>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</si>
  <si>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</si>
  <si>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</si>
  <si>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</si>
  <si>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</si>
  <si>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</si>
  <si>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</si>
  <si>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</si>
  <si>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</si>
  <si>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</si>
  <si>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</si>
  <si>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</si>
  <si>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</si>
  <si>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</si>
  <si>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</si>
  <si>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</si>
  <si>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</si>
  <si>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</si>
  <si>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</si>
  <si>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</si>
  <si>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</si>
  <si>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</si>
  <si>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</si>
  <si>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</si>
  <si>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</si>
  <si>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</si>
  <si>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</si>
  <si>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</si>
  <si>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</si>
  <si>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</si>
  <si>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</si>
  <si>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</si>
  <si>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</si>
  <si>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</si>
  <si>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</si>
  <si>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</si>
  <si>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</si>
  <si>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</si>
  <si>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</si>
  <si>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</si>
  <si>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</si>
  <si>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</si>
  <si>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</si>
  <si>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</si>
  <si>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</si>
  <si>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</si>
  <si>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</si>
  <si>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</si>
  <si>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</si>
  <si>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</si>
  <si>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</si>
  <si>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</si>
  <si>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</si>
  <si>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</si>
  <si>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</si>
  <si>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</si>
  <si>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</si>
  <si>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</si>
  <si>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</si>
  <si>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</si>
  <si>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</si>
  <si>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</si>
  <si>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</si>
  <si>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</si>
  <si>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</si>
  <si>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</si>
  <si>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</si>
  <si>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</si>
  <si>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</si>
  <si>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</si>
  <si>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</si>
  <si>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</si>
  <si>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</si>
  <si>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</si>
  <si>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</si>
  <si>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</si>
  <si>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</si>
  <si>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</si>
  <si>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</si>
  <si>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</si>
  <si>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</si>
  <si>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</si>
  <si>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</si>
  <si>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</si>
  <si>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</si>
  <si>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</si>
  <si>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</si>
  <si>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</si>
  <si>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</si>
  <si>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</si>
  <si>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</si>
  <si>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</si>
  <si>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</si>
  <si>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</si>
  <si>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</si>
  <si>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</si>
  <si>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</si>
  <si>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</si>
  <si>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</si>
  <si>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</si>
  <si>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</si>
  <si>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</si>
  <si>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</si>
  <si>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</si>
  <si>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</si>
  <si>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</si>
  <si>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</si>
  <si>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</si>
  <si>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</si>
  <si>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</si>
  <si>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</si>
  <si>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</si>
  <si>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</si>
  <si>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</si>
  <si>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</si>
  <si>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</si>
  <si>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</si>
  <si>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</si>
  <si>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</si>
  <si>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</si>
  <si>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</si>
  <si>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</si>
  <si>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</si>
  <si>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</si>
  <si>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</si>
  <si>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</si>
  <si>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</si>
  <si>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</si>
  <si>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</si>
  <si>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</si>
  <si>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</si>
  <si>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</si>
  <si>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</si>
  <si>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</si>
  <si>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</si>
  <si>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</si>
  <si>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</si>
  <si>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</si>
  <si>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</si>
  <si>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</si>
  <si>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</si>
  <si>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</si>
  <si>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</si>
  <si>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</si>
  <si>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</si>
  <si>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</si>
  <si>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</si>
  <si>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</si>
  <si>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</si>
  <si>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</si>
  <si>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</si>
  <si>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</si>
  <si>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</si>
  <si>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</si>
  <si>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</si>
  <si>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</si>
  <si>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</si>
  <si>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</si>
  <si>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</si>
  <si>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</si>
  <si>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</si>
  <si>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</si>
  <si>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</si>
  <si>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</si>
  <si>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</si>
  <si>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</si>
  <si>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</si>
  <si>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</si>
  <si>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</si>
  <si>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</si>
  <si>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</si>
  <si>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</si>
  <si>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</si>
  <si>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</si>
  <si>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</si>
  <si>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</si>
  <si>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</si>
  <si>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</si>
  <si>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</si>
  <si>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</si>
  <si>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</si>
  <si>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</si>
  <si>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</si>
  <si>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</si>
  <si>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</si>
  <si>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INHIBIDO</t>
  </si>
  <si>
    <t>Morales Payano, Wilfredy Leandro</t>
  </si>
  <si>
    <t>DRBR863</t>
  </si>
  <si>
    <t xml:space="preserve">Gonzalez Ceballos, Dionisio </t>
  </si>
  <si>
    <t>Acevedo Dominguez, Victor Leonardo</t>
  </si>
  <si>
    <t>LECTOR</t>
  </si>
  <si>
    <t xml:space="preserve">Sin Efectivo </t>
  </si>
  <si>
    <t>REINICIO FALLIDO POR LECTOR</t>
  </si>
  <si>
    <t>Gavetas Rechazo/Deposito  Atendido</t>
  </si>
  <si>
    <t>Moreta, Christian Aury</t>
  </si>
  <si>
    <t>Solucionado</t>
  </si>
  <si>
    <t>ReservaC Norte</t>
  </si>
  <si>
    <t xml:space="preserve">Brioso Luciano, Cristino </t>
  </si>
  <si>
    <t>Gavetas Vacias/Gavetas Fallando</t>
  </si>
  <si>
    <t>06 Septiembre de 2021</t>
  </si>
  <si>
    <t>3336014717 </t>
  </si>
  <si>
    <t>3336015376</t>
  </si>
  <si>
    <t>SIN ACTIVIDAD DE RETIRO</t>
  </si>
  <si>
    <t>3336014993</t>
  </si>
  <si>
    <t>FUERA DE SERVICIO</t>
  </si>
  <si>
    <t xml:space="preserve">Polanco Nunez, Eliazar Roberto </t>
  </si>
  <si>
    <t>Abastecido</t>
  </si>
  <si>
    <t>3336015904</t>
  </si>
  <si>
    <t>3336015902</t>
  </si>
  <si>
    <t>3336015898</t>
  </si>
  <si>
    <t>3336015870</t>
  </si>
  <si>
    <t>3336015859</t>
  </si>
  <si>
    <t>3336015848</t>
  </si>
  <si>
    <t>3336015840</t>
  </si>
  <si>
    <t>3336015736</t>
  </si>
  <si>
    <t>3336015671</t>
  </si>
  <si>
    <t>SIN EFECTIVO.</t>
  </si>
  <si>
    <t>3336015644</t>
  </si>
  <si>
    <t>TARAJE TRABADA</t>
  </si>
  <si>
    <t>3336015579</t>
  </si>
  <si>
    <t>3336016174</t>
  </si>
  <si>
    <t>3336016185</t>
  </si>
  <si>
    <t>3336016227</t>
  </si>
  <si>
    <t>3336016414</t>
  </si>
  <si>
    <t>3336016420</t>
  </si>
  <si>
    <t>3336016550</t>
  </si>
  <si>
    <t>3336016578</t>
  </si>
  <si>
    <t>3336016583</t>
  </si>
  <si>
    <t>3336016599</t>
  </si>
  <si>
    <t>3336016600</t>
  </si>
  <si>
    <t>3336016601</t>
  </si>
  <si>
    <t>3336016605</t>
  </si>
  <si>
    <t>3336016606</t>
  </si>
  <si>
    <t>3336016607</t>
  </si>
  <si>
    <t>3336016608</t>
  </si>
  <si>
    <t>3336016609</t>
  </si>
  <si>
    <t>3336016610</t>
  </si>
  <si>
    <t>3336016612</t>
  </si>
  <si>
    <t>3336016613</t>
  </si>
  <si>
    <t>3336016291</t>
  </si>
  <si>
    <t>3336016425</t>
  </si>
  <si>
    <t>3336016543</t>
  </si>
  <si>
    <t>3336016569</t>
  </si>
  <si>
    <t>3336016573</t>
  </si>
  <si>
    <t>3336016575</t>
  </si>
  <si>
    <t>3336016581</t>
  </si>
  <si>
    <t>3336016602</t>
  </si>
  <si>
    <t>3336016603</t>
  </si>
  <si>
    <t>3336016604</t>
  </si>
  <si>
    <t>NO CONFIRMADA</t>
  </si>
  <si>
    <t>3336016616</t>
  </si>
  <si>
    <t>3336016618</t>
  </si>
  <si>
    <t>3336016623</t>
  </si>
  <si>
    <t>3336016625</t>
  </si>
  <si>
    <t>3336016631</t>
  </si>
  <si>
    <t>3336016632</t>
  </si>
  <si>
    <t>3336016633</t>
  </si>
  <si>
    <t>3336016634</t>
  </si>
  <si>
    <t>3336016635</t>
  </si>
  <si>
    <t>3336016636</t>
  </si>
  <si>
    <t>3336016638</t>
  </si>
  <si>
    <t>GAVETA DE RECHAZO</t>
  </si>
  <si>
    <t>3336016653</t>
  </si>
  <si>
    <t>3336016652</t>
  </si>
  <si>
    <t>3336016651</t>
  </si>
  <si>
    <t>3336016650</t>
  </si>
  <si>
    <t>3336016649</t>
  </si>
  <si>
    <t>3336016648</t>
  </si>
  <si>
    <t>3336016647</t>
  </si>
  <si>
    <t>3336016646</t>
  </si>
  <si>
    <t>3336016645</t>
  </si>
  <si>
    <t>3336016644</t>
  </si>
  <si>
    <t>3336016643</t>
  </si>
  <si>
    <t>3336016642</t>
  </si>
  <si>
    <t>3336016641</t>
  </si>
  <si>
    <t>ERROR DE PRINTER</t>
  </si>
  <si>
    <t>3336016673</t>
  </si>
  <si>
    <t>3336016672</t>
  </si>
  <si>
    <t>3336016671</t>
  </si>
  <si>
    <t>3336016670</t>
  </si>
  <si>
    <t>3336016669</t>
  </si>
  <si>
    <t>3336016668</t>
  </si>
  <si>
    <t>3336016667</t>
  </si>
  <si>
    <t>3336016666</t>
  </si>
  <si>
    <t>3336016665</t>
  </si>
  <si>
    <t>3336016664</t>
  </si>
  <si>
    <t>3336016663</t>
  </si>
  <si>
    <t>3336016662</t>
  </si>
  <si>
    <t>3336016661</t>
  </si>
  <si>
    <t>3336016660</t>
  </si>
  <si>
    <t>3336016659</t>
  </si>
  <si>
    <t>3336016657</t>
  </si>
  <si>
    <t>3336016656</t>
  </si>
  <si>
    <t>3336016655</t>
  </si>
  <si>
    <t>3336016654</t>
  </si>
  <si>
    <t>Henriquez Diaz, Felipe Angelin</t>
  </si>
  <si>
    <t>2 Gavetas Vacías + 1 Fallando</t>
  </si>
  <si>
    <t>GAVETA VACIAS +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</si>
</sst>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78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2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4"/>
      <tableStyleElement type="headerRow" dxfId="293"/>
      <tableStyleElement type="totalRow" dxfId="292"/>
      <tableStyleElement type="firstColumn" dxfId="291"/>
      <tableStyleElement type="lastColumn" dxfId="290"/>
      <tableStyleElement type="firstRowStripe" dxfId="289"/>
      <tableStyleElement type="firstColumnStripe" dxfId="28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725399" TargetMode="External"/><Relationship Id="rId18" Type="http://schemas.openxmlformats.org/officeDocument/2006/relationships/hyperlink" Target="http://s460-helpdesk/CAisd/pdmweb.exe?OP=SEARCH+FACTORY=in+SKIPLIST=1+QBE.EQ.id=3725394" TargetMode="External"/><Relationship Id="rId26" Type="http://schemas.openxmlformats.org/officeDocument/2006/relationships/hyperlink" Target="http://s460-helpdesk/CAisd/pdmweb.exe?OP=SEARCH+FACTORY=in+SKIPLIST=1+QBE.EQ.id=3725362" TargetMode="External"/><Relationship Id="rId39" Type="http://schemas.openxmlformats.org/officeDocument/2006/relationships/hyperlink" Target="http://s460-helpdesk/CAisd/pdmweb.exe?OP=SEARCH+FACTORY=in+SKIPLIST=1+QBE.EQ.id=3725427" TargetMode="External"/><Relationship Id="rId21" Type="http://schemas.openxmlformats.org/officeDocument/2006/relationships/hyperlink" Target="http://s460-helpdesk/CAisd/pdmweb.exe?OP=SEARCH+FACTORY=in+SKIPLIST=1+QBE.EQ.id=3725376" TargetMode="External"/><Relationship Id="rId34" Type="http://schemas.openxmlformats.org/officeDocument/2006/relationships/hyperlink" Target="http://s460-helpdesk/CAisd/pdmweb.exe?OP=SEARCH+FACTORY=in+SKIPLIST=1+QBE.EQ.id=3724978" TargetMode="External"/><Relationship Id="rId42" Type="http://schemas.openxmlformats.org/officeDocument/2006/relationships/hyperlink" Target="http://s460-helpdesk/CAisd/pdmweb.exe?OP=SEARCH+FACTORY=in+SKIPLIST=1+QBE.EQ.id=3725424" TargetMode="External"/><Relationship Id="rId47" Type="http://schemas.openxmlformats.org/officeDocument/2006/relationships/printerSettings" Target="../printerSettings/printerSettings7.bin"/><Relationship Id="rId7" Type="http://schemas.openxmlformats.org/officeDocument/2006/relationships/hyperlink" Target="http://s460-helpdesk/CAisd/pdmweb.exe?OP=SEARCH+FACTORY=in+SKIPLIST=1+QBE.EQ.id=372540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25396" TargetMode="External"/><Relationship Id="rId29" Type="http://schemas.openxmlformats.org/officeDocument/2006/relationships/hyperlink" Target="http://s460-helpdesk/CAisd/pdmweb.exe?OP=SEARCH+FACTORY=in+SKIPLIST=1+QBE.EQ.id=3725218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725401" TargetMode="External"/><Relationship Id="rId24" Type="http://schemas.openxmlformats.org/officeDocument/2006/relationships/hyperlink" Target="http://s460-helpdesk/CAisd/pdmweb.exe?OP=SEARCH+FACTORY=in+SKIPLIST=1+QBE.EQ.id=3725368" TargetMode="External"/><Relationship Id="rId32" Type="http://schemas.openxmlformats.org/officeDocument/2006/relationships/hyperlink" Target="http://s460-helpdesk/CAisd/pdmweb.exe?OP=SEARCH+FACTORY=in+SKIPLIST=1+QBE.EQ.id=3725084" TargetMode="External"/><Relationship Id="rId37" Type="http://schemas.openxmlformats.org/officeDocument/2006/relationships/hyperlink" Target="http://s460-helpdesk/CAisd/pdmweb.exe?OP=SEARCH+FACTORY=in+SKIPLIST=1+QBE.EQ.id=3725429" TargetMode="External"/><Relationship Id="rId40" Type="http://schemas.openxmlformats.org/officeDocument/2006/relationships/hyperlink" Target="http://s460-helpdesk/CAisd/pdmweb.exe?OP=SEARCH+FACTORY=in+SKIPLIST=1+QBE.EQ.id=3725426" TargetMode="External"/><Relationship Id="rId45" Type="http://schemas.openxmlformats.org/officeDocument/2006/relationships/hyperlink" Target="http://s460-helpdesk/CAisd/pdmweb.exe?OP=SEARCH+FACTORY=in+SKIPLIST=1+QBE.EQ.id=3725411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725397" TargetMode="External"/><Relationship Id="rId23" Type="http://schemas.openxmlformats.org/officeDocument/2006/relationships/hyperlink" Target="http://s460-helpdesk/CAisd/pdmweb.exe?OP=SEARCH+FACTORY=in+SKIPLIST=1+QBE.EQ.id=3725371" TargetMode="External"/><Relationship Id="rId28" Type="http://schemas.openxmlformats.org/officeDocument/2006/relationships/hyperlink" Target="http://s460-helpdesk/CAisd/pdmweb.exe?OP=SEARCH+FACTORY=in+SKIPLIST=1+QBE.EQ.id=3725336" TargetMode="External"/><Relationship Id="rId36" Type="http://schemas.openxmlformats.org/officeDocument/2006/relationships/hyperlink" Target="http://s460-helpdesk/CAisd/pdmweb.exe?OP=SEARCH+FACTORY=in+SKIPLIST=1+QBE.EQ.id=3725431" TargetMode="External"/><Relationship Id="rId10" Type="http://schemas.openxmlformats.org/officeDocument/2006/relationships/hyperlink" Target="http://s460-helpdesk/CAisd/pdmweb.exe?OP=SEARCH+FACTORY=in+SKIPLIST=1+QBE.EQ.id=3725402" TargetMode="External"/><Relationship Id="rId19" Type="http://schemas.openxmlformats.org/officeDocument/2006/relationships/hyperlink" Target="http://s460-helpdesk/CAisd/pdmweb.exe?OP=SEARCH+FACTORY=in+SKIPLIST=1+QBE.EQ.id=3725393" TargetMode="External"/><Relationship Id="rId31" Type="http://schemas.openxmlformats.org/officeDocument/2006/relationships/hyperlink" Target="http://s460-helpdesk/CAisd/pdmweb.exe?OP=SEARCH+FACTORY=in+SKIPLIST=1+QBE.EQ.id=3725207" TargetMode="External"/><Relationship Id="rId44" Type="http://schemas.openxmlformats.org/officeDocument/2006/relationships/hyperlink" Target="http://s460-helpdesk/CAisd/pdmweb.exe?OP=SEARCH+FACTORY=in+SKIPLIST=1+QBE.EQ.id=372541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25403" TargetMode="External"/><Relationship Id="rId14" Type="http://schemas.openxmlformats.org/officeDocument/2006/relationships/hyperlink" Target="http://s460-helpdesk/CAisd/pdmweb.exe?OP=SEARCH+FACTORY=in+SKIPLIST=1+QBE.EQ.id=3725398" TargetMode="External"/><Relationship Id="rId22" Type="http://schemas.openxmlformats.org/officeDocument/2006/relationships/hyperlink" Target="http://s460-helpdesk/CAisd/pdmweb.exe?OP=SEARCH+FACTORY=in+SKIPLIST=1+QBE.EQ.id=3725374" TargetMode="External"/><Relationship Id="rId27" Type="http://schemas.openxmlformats.org/officeDocument/2006/relationships/hyperlink" Target="http://s460-helpdesk/CAisd/pdmweb.exe?OP=SEARCH+FACTORY=in+SKIPLIST=1+QBE.EQ.id=3725343" TargetMode="External"/><Relationship Id="rId30" Type="http://schemas.openxmlformats.org/officeDocument/2006/relationships/hyperlink" Target="http://s460-helpdesk/CAisd/pdmweb.exe?OP=SEARCH+FACTORY=in+SKIPLIST=1+QBE.EQ.id=3725213" TargetMode="External"/><Relationship Id="rId35" Type="http://schemas.openxmlformats.org/officeDocument/2006/relationships/hyperlink" Target="http://s460-helpdesk/CAisd/pdmweb.exe?OP=SEARCH+FACTORY=in+SKIPLIST=1+QBE.EQ.id=3724967" TargetMode="External"/><Relationship Id="rId43" Type="http://schemas.openxmlformats.org/officeDocument/2006/relationships/hyperlink" Target="http://s460-helpdesk/CAisd/pdmweb.exe?OP=SEARCH+FACTORY=in+SKIPLIST=1+QBE.EQ.id=3725418" TargetMode="External"/><Relationship Id="rId8" Type="http://schemas.openxmlformats.org/officeDocument/2006/relationships/hyperlink" Target="http://s460-helpdesk/CAisd/pdmweb.exe?OP=SEARCH+FACTORY=in+SKIPLIST=1+QBE.EQ.id=3725405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725400" TargetMode="External"/><Relationship Id="rId17" Type="http://schemas.openxmlformats.org/officeDocument/2006/relationships/hyperlink" Target="http://s460-helpdesk/CAisd/pdmweb.exe?OP=SEARCH+FACTORY=in+SKIPLIST=1+QBE.EQ.id=3725395" TargetMode="External"/><Relationship Id="rId25" Type="http://schemas.openxmlformats.org/officeDocument/2006/relationships/hyperlink" Target="http://s460-helpdesk/CAisd/pdmweb.exe?OP=SEARCH+FACTORY=in+SKIPLIST=1+QBE.EQ.id=3725366" TargetMode="External"/><Relationship Id="rId33" Type="http://schemas.openxmlformats.org/officeDocument/2006/relationships/hyperlink" Target="http://s460-helpdesk/CAisd/pdmweb.exe?OP=SEARCH+FACTORY=in+SKIPLIST=1+QBE.EQ.id=3725020" TargetMode="External"/><Relationship Id="rId38" Type="http://schemas.openxmlformats.org/officeDocument/2006/relationships/hyperlink" Target="http://s460-helpdesk/CAisd/pdmweb.exe?OP=SEARCH+FACTORY=in+SKIPLIST=1+QBE.EQ.id=3725428" TargetMode="External"/><Relationship Id="rId46" Type="http://schemas.openxmlformats.org/officeDocument/2006/relationships/hyperlink" Target="http://s460-helpdesk/CAisd/pdmweb.exe?OP=SEARCH+FACTORY=in+SKIPLIST=1+QBE.EQ.id=3725409" TargetMode="External"/><Relationship Id="rId20" Type="http://schemas.openxmlformats.org/officeDocument/2006/relationships/hyperlink" Target="http://s460-helpdesk/CAisd/pdmweb.exe?OP=SEARCH+FACTORY=in+SKIPLIST=1+QBE.EQ.id=3725392" TargetMode="External"/><Relationship Id="rId41" Type="http://schemas.openxmlformats.org/officeDocument/2006/relationships/hyperlink" Target="http://s460-helpdesk/CAisd/pdmweb.exe?OP=SEARCH+FACTORY=in+SKIPLIST=1+QBE.EQ.id=3725425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6" t="s">
        <v>58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120.832442129627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83.4985879629603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73.4985879629603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73.5651273148178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44.0556018518546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38.4964583333349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25.0611689814832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27.1852893518517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23.2875578703679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23.1782986111139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04" priority="99402"/>
  </conditionalFormatting>
  <conditionalFormatting sqref="E3">
    <cfRule type="duplicateValues" dxfId="103" priority="121765"/>
  </conditionalFormatting>
  <conditionalFormatting sqref="E3">
    <cfRule type="duplicateValues" dxfId="102" priority="121766"/>
    <cfRule type="duplicateValues" dxfId="101" priority="121767"/>
  </conditionalFormatting>
  <conditionalFormatting sqref="E3">
    <cfRule type="duplicateValues" dxfId="100" priority="121768"/>
    <cfRule type="duplicateValues" dxfId="99" priority="121769"/>
    <cfRule type="duplicateValues" dxfId="98" priority="121770"/>
    <cfRule type="duplicateValues" dxfId="97" priority="121771"/>
  </conditionalFormatting>
  <conditionalFormatting sqref="B3">
    <cfRule type="duplicateValues" dxfId="96" priority="121772"/>
  </conditionalFormatting>
  <conditionalFormatting sqref="E4">
    <cfRule type="duplicateValues" dxfId="95" priority="117"/>
  </conditionalFormatting>
  <conditionalFormatting sqref="E4">
    <cfRule type="duplicateValues" dxfId="94" priority="114"/>
    <cfRule type="duplicateValues" dxfId="93" priority="115"/>
    <cfRule type="duplicateValues" dxfId="92" priority="116"/>
  </conditionalFormatting>
  <conditionalFormatting sqref="E4">
    <cfRule type="duplicateValues" dxfId="91" priority="113"/>
  </conditionalFormatting>
  <conditionalFormatting sqref="E4">
    <cfRule type="duplicateValues" dxfId="90" priority="110"/>
    <cfRule type="duplicateValues" dxfId="89" priority="111"/>
    <cfRule type="duplicateValues" dxfId="88" priority="112"/>
  </conditionalFormatting>
  <conditionalFormatting sqref="B4">
    <cfRule type="duplicateValues" dxfId="87" priority="109"/>
  </conditionalFormatting>
  <conditionalFormatting sqref="E4">
    <cfRule type="duplicateValues" dxfId="86" priority="108"/>
  </conditionalFormatting>
  <conditionalFormatting sqref="B5">
    <cfRule type="duplicateValues" dxfId="85" priority="92"/>
  </conditionalFormatting>
  <conditionalFormatting sqref="E5">
    <cfRule type="duplicateValues" dxfId="84" priority="91"/>
  </conditionalFormatting>
  <conditionalFormatting sqref="E5">
    <cfRule type="duplicateValues" dxfId="83" priority="88"/>
    <cfRule type="duplicateValues" dxfId="82" priority="89"/>
    <cfRule type="duplicateValues" dxfId="81" priority="90"/>
  </conditionalFormatting>
  <conditionalFormatting sqref="E5">
    <cfRule type="duplicateValues" dxfId="80" priority="87"/>
  </conditionalFormatting>
  <conditionalFormatting sqref="E5">
    <cfRule type="duplicateValues" dxfId="79" priority="84"/>
    <cfRule type="duplicateValues" dxfId="78" priority="85"/>
    <cfRule type="duplicateValues" dxfId="77" priority="86"/>
  </conditionalFormatting>
  <conditionalFormatting sqref="E5">
    <cfRule type="duplicateValues" dxfId="76" priority="83"/>
  </conditionalFormatting>
  <conditionalFormatting sqref="E7">
    <cfRule type="duplicateValues" dxfId="75" priority="36"/>
  </conditionalFormatting>
  <conditionalFormatting sqref="E7">
    <cfRule type="duplicateValues" dxfId="74" priority="34"/>
    <cfRule type="duplicateValues" dxfId="73" priority="35"/>
  </conditionalFormatting>
  <conditionalFormatting sqref="E7">
    <cfRule type="duplicateValues" dxfId="72" priority="31"/>
    <cfRule type="duplicateValues" dxfId="71" priority="32"/>
    <cfRule type="duplicateValues" dxfId="70" priority="33"/>
  </conditionalFormatting>
  <conditionalFormatting sqref="E7">
    <cfRule type="duplicateValues" dxfId="69" priority="27"/>
    <cfRule type="duplicateValues" dxfId="68" priority="28"/>
    <cfRule type="duplicateValues" dxfId="67" priority="29"/>
    <cfRule type="duplicateValues" dxfId="66" priority="30"/>
  </conditionalFormatting>
  <conditionalFormatting sqref="B7">
    <cfRule type="duplicateValues" dxfId="65" priority="26"/>
  </conditionalFormatting>
  <conditionalFormatting sqref="B7">
    <cfRule type="duplicateValues" dxfId="64" priority="24"/>
    <cfRule type="duplicateValues" dxfId="63" priority="25"/>
  </conditionalFormatting>
  <conditionalFormatting sqref="E8">
    <cfRule type="duplicateValues" dxfId="62" priority="23"/>
  </conditionalFormatting>
  <conditionalFormatting sqref="E8">
    <cfRule type="duplicateValues" dxfId="61" priority="22"/>
  </conditionalFormatting>
  <conditionalFormatting sqref="B8">
    <cfRule type="duplicateValues" dxfId="60" priority="21"/>
  </conditionalFormatting>
  <conditionalFormatting sqref="E8">
    <cfRule type="duplicateValues" dxfId="59" priority="20"/>
  </conditionalFormatting>
  <conditionalFormatting sqref="B8">
    <cfRule type="duplicateValues" dxfId="58" priority="19"/>
  </conditionalFormatting>
  <conditionalFormatting sqref="E8">
    <cfRule type="duplicateValues" dxfId="57" priority="18"/>
  </conditionalFormatting>
  <conditionalFormatting sqref="E9">
    <cfRule type="duplicateValues" dxfId="56" priority="7"/>
    <cfRule type="duplicateValues" dxfId="55" priority="8"/>
    <cfRule type="duplicateValues" dxfId="54" priority="9"/>
    <cfRule type="duplicateValues" dxfId="53" priority="10"/>
  </conditionalFormatting>
  <conditionalFormatting sqref="B9">
    <cfRule type="duplicateValues" dxfId="52" priority="130228"/>
  </conditionalFormatting>
  <conditionalFormatting sqref="E6">
    <cfRule type="duplicateValues" dxfId="51" priority="130230"/>
  </conditionalFormatting>
  <conditionalFormatting sqref="B6">
    <cfRule type="duplicateValues" dxfId="50" priority="130231"/>
  </conditionalFormatting>
  <conditionalFormatting sqref="B6">
    <cfRule type="duplicateValues" dxfId="49" priority="130232"/>
    <cfRule type="duplicateValues" dxfId="48" priority="130233"/>
    <cfRule type="duplicateValues" dxfId="47" priority="130234"/>
  </conditionalFormatting>
  <conditionalFormatting sqref="E6">
    <cfRule type="duplicateValues" dxfId="46" priority="130235"/>
    <cfRule type="duplicateValues" dxfId="45" priority="130236"/>
  </conditionalFormatting>
  <conditionalFormatting sqref="E6">
    <cfRule type="duplicateValues" dxfId="44" priority="130237"/>
    <cfRule type="duplicateValues" dxfId="43" priority="130238"/>
    <cfRule type="duplicateValues" dxfId="42" priority="130239"/>
  </conditionalFormatting>
  <conditionalFormatting sqref="E6">
    <cfRule type="duplicateValues" dxfId="41" priority="130240"/>
    <cfRule type="duplicateValues" dxfId="40" priority="130241"/>
    <cfRule type="duplicateValues" dxfId="39" priority="130242"/>
    <cfRule type="duplicateValues" dxfId="38" priority="130243"/>
  </conditionalFormatting>
  <conditionalFormatting sqref="B10:B12">
    <cfRule type="duplicateValues" dxfId="37" priority="2"/>
  </conditionalFormatting>
  <conditionalFormatting sqref="E10:E12">
    <cfRule type="duplicateValues" dxfId="36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2622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286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35" priority="12"/>
  </conditionalFormatting>
  <conditionalFormatting sqref="B1:B810 B823:B1048576">
    <cfRule type="duplicateValues" dxfId="34" priority="11"/>
  </conditionalFormatting>
  <conditionalFormatting sqref="A811:A814">
    <cfRule type="duplicateValues" dxfId="33" priority="10"/>
  </conditionalFormatting>
  <conditionalFormatting sqref="B811:B814">
    <cfRule type="duplicateValues" dxfId="32" priority="9"/>
  </conditionalFormatting>
  <conditionalFormatting sqref="A823:A1048576 A1:A814">
    <cfRule type="duplicateValues" dxfId="31" priority="8"/>
  </conditionalFormatting>
  <conditionalFormatting sqref="A815:A821">
    <cfRule type="duplicateValues" dxfId="30" priority="7"/>
  </conditionalFormatting>
  <conditionalFormatting sqref="B815:B821">
    <cfRule type="duplicateValues" dxfId="29" priority="6"/>
  </conditionalFormatting>
  <conditionalFormatting sqref="A815:A821">
    <cfRule type="duplicateValues" dxfId="28" priority="5"/>
  </conditionalFormatting>
  <conditionalFormatting sqref="A822">
    <cfRule type="duplicateValues" dxfId="27" priority="4"/>
  </conditionalFormatting>
  <conditionalFormatting sqref="A822">
    <cfRule type="duplicateValues" dxfId="26" priority="2"/>
  </conditionalFormatting>
  <conditionalFormatting sqref="B822">
    <cfRule type="duplicateValues" dxfId="2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8" t="s">
        <v>0</v>
      </c>
      <c r="B1" s="21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0" t="s">
        <v>8</v>
      </c>
      <c r="B9" s="22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2" t="s">
        <v>9</v>
      </c>
      <c r="B14" s="22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29867"/>
  <sheetViews>
    <sheetView tabSelected="1" zoomScale="70" zoomScaleNormal="70" workbookViewId="0">
      <pane ySplit="4" topLeftCell="A5" activePane="bottomLeft" state="frozen"/>
      <selection pane="bottomLeft" activeCell="F101" sqref="F101"/>
    </sheetView>
  </sheetViews>
  <sheetFormatPr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7109375" style="43" bestFit="1" customWidth="1"/>
    <col min="4" max="4" width="28.28515625" style="100" bestFit="1" customWidth="1"/>
    <col min="5" max="5" width="13.42578125" style="75" bestFit="1" customWidth="1"/>
    <col min="6" max="6" width="12.140625" style="44" customWidth="1"/>
    <col min="7" max="7" width="54.28515625" style="44" customWidth="1"/>
    <col min="8" max="11" width="5.85546875" style="44" customWidth="1"/>
    <col min="12" max="12" width="52" style="44" customWidth="1"/>
    <col min="13" max="13" width="20.140625" style="100" customWidth="1"/>
    <col min="14" max="14" width="18.85546875" style="100" customWidth="1"/>
    <col min="15" max="15" width="42.5703125" style="100" customWidth="1"/>
    <col min="16" max="16" width="22.42578125" style="144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22" ht="18" x14ac:dyDescent="0.25">
      <c r="A1" s="154" t="s">
        <v>2147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22" ht="18" x14ac:dyDescent="0.25">
      <c r="A2" s="151" t="s">
        <v>2144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22" ht="18.75" thickBot="1" x14ac:dyDescent="0.3">
      <c r="A3" s="157" t="s">
        <v>2634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22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22" ht="18" x14ac:dyDescent="0.25">
      <c r="A5" s="132" t="str">
        <f>VLOOKUP(E5,'LISTADO ATM'!$A$2:$C$901,3,0)</f>
        <v>DISTRITO NACIONAL</v>
      </c>
      <c r="B5" s="124">
        <v>3336000027</v>
      </c>
      <c r="C5" s="95">
        <v>44432.61141203704</v>
      </c>
      <c r="D5" s="95" t="s">
        <v>2174</v>
      </c>
      <c r="E5" s="124">
        <v>14</v>
      </c>
      <c r="F5" s="132" t="str">
        <f>VLOOKUP(E5,VIP!$A$2:$O15579,2,0)</f>
        <v>DRBR014</v>
      </c>
      <c r="G5" s="132" t="str">
        <f>VLOOKUP(E5,'LISTADO ATM'!$A$2:$B$900,2,0)</f>
        <v xml:space="preserve">ATM Oficina Aeropuerto Las Américas I </v>
      </c>
      <c r="H5" s="132" t="str">
        <f>VLOOKUP(E5,VIP!$A$2:$O20540,7,FALSE)</f>
        <v>Si</v>
      </c>
      <c r="I5" s="132" t="str">
        <f>VLOOKUP(E5,VIP!$A$2:$O12505,8,FALSE)</f>
        <v>Si</v>
      </c>
      <c r="J5" s="132" t="str">
        <f>VLOOKUP(E5,VIP!$A$2:$O12455,8,FALSE)</f>
        <v>Si</v>
      </c>
      <c r="K5" s="132" t="str">
        <f>VLOOKUP(E5,VIP!$A$2:$O16029,6,0)</f>
        <v>NO</v>
      </c>
      <c r="L5" s="138" t="s">
        <v>2213</v>
      </c>
      <c r="M5" s="94" t="s">
        <v>2438</v>
      </c>
      <c r="N5" s="94" t="s">
        <v>2444</v>
      </c>
      <c r="O5" s="132" t="s">
        <v>2446</v>
      </c>
      <c r="P5" s="138"/>
      <c r="Q5" s="127" t="s">
        <v>2213</v>
      </c>
      <c r="R5" s="100"/>
      <c r="S5" s="100"/>
      <c r="T5" s="100"/>
      <c r="U5" s="144"/>
      <c r="V5" s="69"/>
    </row>
    <row r="6" spans="1:22" ht="18" x14ac:dyDescent="0.25">
      <c r="A6" s="132" t="str">
        <f>VLOOKUP(E6,'LISTADO ATM'!$A$2:$C$901,3,0)</f>
        <v>DISTRITO NACIONAL</v>
      </c>
      <c r="B6" s="124">
        <v>3336013500</v>
      </c>
      <c r="C6" s="95">
        <v>44442.54614583333</v>
      </c>
      <c r="D6" s="95" t="s">
        <v>2174</v>
      </c>
      <c r="E6" s="124">
        <v>818</v>
      </c>
      <c r="F6" s="132" t="str">
        <f>VLOOKUP(E6,VIP!$A$2:$O15788,2,0)</f>
        <v>DRBR818</v>
      </c>
      <c r="G6" s="132" t="str">
        <f>VLOOKUP(E6,'LISTADO ATM'!$A$2:$B$900,2,0)</f>
        <v xml:space="preserve">ATM Juridicción Inmobiliaria </v>
      </c>
      <c r="H6" s="132" t="str">
        <f>VLOOKUP(E6,VIP!$A$2:$O20749,7,FALSE)</f>
        <v>No</v>
      </c>
      <c r="I6" s="132" t="str">
        <f>VLOOKUP(E6,VIP!$A$2:$O12714,8,FALSE)</f>
        <v>No</v>
      </c>
      <c r="J6" s="132" t="str">
        <f>VLOOKUP(E6,VIP!$A$2:$O12664,8,FALSE)</f>
        <v>No</v>
      </c>
      <c r="K6" s="132" t="str">
        <f>VLOOKUP(E6,VIP!$A$2:$O16238,6,0)</f>
        <v>NO</v>
      </c>
      <c r="L6" s="138" t="s">
        <v>2213</v>
      </c>
      <c r="M6" s="94" t="s">
        <v>2438</v>
      </c>
      <c r="N6" s="94" t="s">
        <v>2619</v>
      </c>
      <c r="O6" s="132" t="s">
        <v>2446</v>
      </c>
      <c r="P6" s="138"/>
      <c r="Q6" s="94" t="s">
        <v>2213</v>
      </c>
      <c r="R6" s="100"/>
      <c r="S6" s="100"/>
      <c r="T6" s="100"/>
      <c r="U6" s="144"/>
      <c r="V6" s="69"/>
    </row>
    <row r="7" spans="1:22" ht="18" x14ac:dyDescent="0.25">
      <c r="A7" s="132" t="str">
        <f>VLOOKUP(E7,'LISTADO ATM'!$A$2:$C$901,3,0)</f>
        <v>ESTE</v>
      </c>
      <c r="B7" s="124">
        <v>3336013689</v>
      </c>
      <c r="C7" s="95">
        <v>44442.626331018517</v>
      </c>
      <c r="D7" s="95" t="s">
        <v>2174</v>
      </c>
      <c r="E7" s="124">
        <v>111</v>
      </c>
      <c r="F7" s="132" t="str">
        <f>VLOOKUP(E7,VIP!$A$2:$O15806,2,0)</f>
        <v>DRBR111</v>
      </c>
      <c r="G7" s="132" t="str">
        <f>VLOOKUP(E7,'LISTADO ATM'!$A$2:$B$900,2,0)</f>
        <v xml:space="preserve">ATM Oficina San Pedro </v>
      </c>
      <c r="H7" s="132" t="str">
        <f>VLOOKUP(E7,VIP!$A$2:$O20767,7,FALSE)</f>
        <v>Si</v>
      </c>
      <c r="I7" s="132" t="str">
        <f>VLOOKUP(E7,VIP!$A$2:$O12732,8,FALSE)</f>
        <v>Si</v>
      </c>
      <c r="J7" s="132" t="str">
        <f>VLOOKUP(E7,VIP!$A$2:$O12682,8,FALSE)</f>
        <v>Si</v>
      </c>
      <c r="K7" s="132" t="str">
        <f>VLOOKUP(E7,VIP!$A$2:$O16256,6,0)</f>
        <v>SI</v>
      </c>
      <c r="L7" s="138" t="s">
        <v>2213</v>
      </c>
      <c r="M7" s="94" t="s">
        <v>2438</v>
      </c>
      <c r="N7" s="94" t="s">
        <v>2444</v>
      </c>
      <c r="O7" s="132" t="s">
        <v>2446</v>
      </c>
      <c r="P7" s="138"/>
      <c r="Q7" s="94" t="s">
        <v>2213</v>
      </c>
      <c r="R7" s="100"/>
      <c r="S7" s="100"/>
      <c r="T7" s="100"/>
      <c r="U7" s="144"/>
      <c r="V7" s="69"/>
    </row>
    <row r="8" spans="1:22" ht="18" x14ac:dyDescent="0.25">
      <c r="A8" s="132" t="str">
        <f>VLOOKUP(E8,'LISTADO ATM'!$A$2:$C$901,3,0)</f>
        <v>DISTRITO NACIONAL</v>
      </c>
      <c r="B8" s="124">
        <v>3336014609</v>
      </c>
      <c r="C8" s="95">
        <v>44444.712268518517</v>
      </c>
      <c r="D8" s="95" t="s">
        <v>2174</v>
      </c>
      <c r="E8" s="124">
        <v>473</v>
      </c>
      <c r="F8" s="132" t="str">
        <f>VLOOKUP(E8,VIP!$A$2:$O15808,2,0)</f>
        <v>DRBR473</v>
      </c>
      <c r="G8" s="132" t="str">
        <f>VLOOKUP(E8,'LISTADO ATM'!$A$2:$B$900,2,0)</f>
        <v xml:space="preserve">ATM Oficina Carrefour II </v>
      </c>
      <c r="H8" s="132" t="str">
        <f>VLOOKUP(E8,VIP!$A$2:$O20769,7,FALSE)</f>
        <v>Si</v>
      </c>
      <c r="I8" s="132" t="str">
        <f>VLOOKUP(E8,VIP!$A$2:$O12734,8,FALSE)</f>
        <v>Si</v>
      </c>
      <c r="J8" s="132" t="str">
        <f>VLOOKUP(E8,VIP!$A$2:$O12684,8,FALSE)</f>
        <v>Si</v>
      </c>
      <c r="K8" s="132" t="str">
        <f>VLOOKUP(E8,VIP!$A$2:$O16258,6,0)</f>
        <v>NO</v>
      </c>
      <c r="L8" s="138" t="s">
        <v>2213</v>
      </c>
      <c r="M8" s="94" t="s">
        <v>2438</v>
      </c>
      <c r="N8" s="94" t="s">
        <v>2444</v>
      </c>
      <c r="O8" s="132" t="s">
        <v>2446</v>
      </c>
      <c r="P8" s="138"/>
      <c r="Q8" s="94" t="s">
        <v>2213</v>
      </c>
      <c r="R8" s="100"/>
      <c r="S8" s="100"/>
      <c r="T8" s="100"/>
      <c r="U8" s="144"/>
      <c r="V8" s="69"/>
    </row>
    <row r="9" spans="1:22" ht="18" x14ac:dyDescent="0.25">
      <c r="A9" s="132" t="str">
        <f>VLOOKUP(E9,'LISTADO ATM'!$A$2:$C$901,3,0)</f>
        <v>DISTRITO NACIONAL</v>
      </c>
      <c r="B9" s="124">
        <v>3336014613</v>
      </c>
      <c r="C9" s="95">
        <v>44444.715590277781</v>
      </c>
      <c r="D9" s="95" t="s">
        <v>2174</v>
      </c>
      <c r="E9" s="124">
        <v>815</v>
      </c>
      <c r="F9" s="132" t="str">
        <f>VLOOKUP(E9,VIP!$A$2:$O15804,2,0)</f>
        <v>DRBR24A</v>
      </c>
      <c r="G9" s="132" t="str">
        <f>VLOOKUP(E9,'LISTADO ATM'!$A$2:$B$900,2,0)</f>
        <v xml:space="preserve">ATM Oficina Atalaya del Mar </v>
      </c>
      <c r="H9" s="132" t="str">
        <f>VLOOKUP(E9,VIP!$A$2:$O20765,7,FALSE)</f>
        <v>Si</v>
      </c>
      <c r="I9" s="132" t="str">
        <f>VLOOKUP(E9,VIP!$A$2:$O12730,8,FALSE)</f>
        <v>Si</v>
      </c>
      <c r="J9" s="132" t="str">
        <f>VLOOKUP(E9,VIP!$A$2:$O12680,8,FALSE)</f>
        <v>Si</v>
      </c>
      <c r="K9" s="132" t="str">
        <f>VLOOKUP(E9,VIP!$A$2:$O16254,6,0)</f>
        <v>SI</v>
      </c>
      <c r="L9" s="138" t="s">
        <v>2213</v>
      </c>
      <c r="M9" s="94" t="s">
        <v>2438</v>
      </c>
      <c r="N9" s="94" t="s">
        <v>2444</v>
      </c>
      <c r="O9" s="132" t="s">
        <v>2446</v>
      </c>
      <c r="P9" s="138"/>
      <c r="Q9" s="94" t="s">
        <v>2213</v>
      </c>
      <c r="R9" s="100"/>
      <c r="S9" s="100"/>
      <c r="T9" s="100"/>
      <c r="U9" s="144"/>
      <c r="V9" s="69"/>
    </row>
    <row r="10" spans="1:22" ht="18" x14ac:dyDescent="0.25">
      <c r="A10" s="132" t="str">
        <f>VLOOKUP(E10,'LISTADO ATM'!$A$2:$C$901,3,0)</f>
        <v>DISTRITO NACIONAL</v>
      </c>
      <c r="B10" s="124">
        <v>3336014626</v>
      </c>
      <c r="C10" s="95">
        <v>44444.793113425927</v>
      </c>
      <c r="D10" s="95" t="s">
        <v>2174</v>
      </c>
      <c r="E10" s="124">
        <v>32</v>
      </c>
      <c r="F10" s="132" t="str">
        <f>VLOOKUP(E10,VIP!$A$2:$O15793,2,0)</f>
        <v>DRBR032</v>
      </c>
      <c r="G10" s="132" t="str">
        <f>VLOOKUP(E10,'LISTADO ATM'!$A$2:$B$900,2,0)</f>
        <v xml:space="preserve">ATM Oficina San Martín II </v>
      </c>
      <c r="H10" s="132" t="str">
        <f>VLOOKUP(E10,VIP!$A$2:$O20754,7,FALSE)</f>
        <v>Si</v>
      </c>
      <c r="I10" s="132" t="str">
        <f>VLOOKUP(E10,VIP!$A$2:$O12719,8,FALSE)</f>
        <v>Si</v>
      </c>
      <c r="J10" s="132" t="str">
        <f>VLOOKUP(E10,VIP!$A$2:$O12669,8,FALSE)</f>
        <v>Si</v>
      </c>
      <c r="K10" s="132" t="str">
        <f>VLOOKUP(E10,VIP!$A$2:$O16243,6,0)</f>
        <v>NO</v>
      </c>
      <c r="L10" s="138" t="s">
        <v>2213</v>
      </c>
      <c r="M10" s="94" t="s">
        <v>2438</v>
      </c>
      <c r="N10" s="94" t="s">
        <v>2444</v>
      </c>
      <c r="O10" s="132" t="s">
        <v>2446</v>
      </c>
      <c r="P10" s="138"/>
      <c r="Q10" s="94" t="s">
        <v>2213</v>
      </c>
      <c r="R10" s="100"/>
      <c r="S10" s="100"/>
      <c r="T10" s="100"/>
      <c r="U10" s="144"/>
      <c r="V10" s="69"/>
    </row>
    <row r="11" spans="1:22" ht="18" x14ac:dyDescent="0.25">
      <c r="A11" s="132" t="str">
        <f>VLOOKUP(E11,'LISTADO ATM'!$A$2:$C$901,3,0)</f>
        <v>NORTE</v>
      </c>
      <c r="B11" s="124" t="s">
        <v>2649</v>
      </c>
      <c r="C11" s="95">
        <v>44445.502164351848</v>
      </c>
      <c r="D11" s="95" t="s">
        <v>2174</v>
      </c>
      <c r="E11" s="124">
        <v>138</v>
      </c>
      <c r="F11" s="132" t="str">
        <f>VLOOKUP(E11,VIP!$A$2:$O15814,2,0)</f>
        <v>DRBR138</v>
      </c>
      <c r="G11" s="132" t="str">
        <f>VLOOKUP(E11,'LISTADO ATM'!$A$2:$B$900,2,0)</f>
        <v xml:space="preserve">ATM UNP Fantino </v>
      </c>
      <c r="H11" s="132" t="str">
        <f>VLOOKUP(E11,VIP!$A$2:$O20775,7,FALSE)</f>
        <v>Si</v>
      </c>
      <c r="I11" s="132" t="str">
        <f>VLOOKUP(E11,VIP!$A$2:$O12740,8,FALSE)</f>
        <v>Si</v>
      </c>
      <c r="J11" s="132" t="str">
        <f>VLOOKUP(E11,VIP!$A$2:$O12690,8,FALSE)</f>
        <v>Si</v>
      </c>
      <c r="K11" s="132" t="str">
        <f>VLOOKUP(E11,VIP!$A$2:$O16264,6,0)</f>
        <v>NO</v>
      </c>
      <c r="L11" s="138" t="s">
        <v>2213</v>
      </c>
      <c r="M11" s="94" t="s">
        <v>2438</v>
      </c>
      <c r="N11" s="94" t="s">
        <v>2444</v>
      </c>
      <c r="O11" s="132" t="s">
        <v>2578</v>
      </c>
      <c r="P11" s="138"/>
      <c r="Q11" s="94" t="s">
        <v>2213</v>
      </c>
      <c r="R11" s="100"/>
      <c r="S11" s="100"/>
      <c r="T11" s="100"/>
      <c r="U11" s="144"/>
      <c r="V11" s="69"/>
    </row>
    <row r="12" spans="1:22" ht="18" x14ac:dyDescent="0.25">
      <c r="A12" s="132" t="str">
        <f>VLOOKUP(E12,'LISTADO ATM'!$A$2:$C$901,3,0)</f>
        <v>DISTRITO NACIONAL</v>
      </c>
      <c r="B12" s="124" t="s">
        <v>2647</v>
      </c>
      <c r="C12" s="95">
        <v>44445.541388888887</v>
      </c>
      <c r="D12" s="95" t="s">
        <v>2174</v>
      </c>
      <c r="E12" s="124">
        <v>839</v>
      </c>
      <c r="F12" s="132" t="str">
        <f>VLOOKUP(E12,VIP!$A$2:$O15808,2,0)</f>
        <v>DRBR839</v>
      </c>
      <c r="G12" s="132" t="str">
        <f>VLOOKUP(E12,'LISTADO ATM'!$A$2:$B$900,2,0)</f>
        <v xml:space="preserve">ATM INAPA </v>
      </c>
      <c r="H12" s="132" t="str">
        <f>VLOOKUP(E12,VIP!$A$2:$O20769,7,FALSE)</f>
        <v>Si</v>
      </c>
      <c r="I12" s="132" t="str">
        <f>VLOOKUP(E12,VIP!$A$2:$O12734,8,FALSE)</f>
        <v>Si</v>
      </c>
      <c r="J12" s="132" t="str">
        <f>VLOOKUP(E12,VIP!$A$2:$O12684,8,FALSE)</f>
        <v>Si</v>
      </c>
      <c r="K12" s="132" t="str">
        <f>VLOOKUP(E12,VIP!$A$2:$O16258,6,0)</f>
        <v>NO</v>
      </c>
      <c r="L12" s="138" t="s">
        <v>2213</v>
      </c>
      <c r="M12" s="94" t="s">
        <v>2438</v>
      </c>
      <c r="N12" s="94" t="s">
        <v>2444</v>
      </c>
      <c r="O12" s="132" t="s">
        <v>2446</v>
      </c>
      <c r="P12" s="138"/>
      <c r="Q12" s="94" t="s">
        <v>2213</v>
      </c>
      <c r="R12" s="100"/>
      <c r="S12" s="100"/>
      <c r="T12" s="100"/>
      <c r="U12" s="144"/>
      <c r="V12" s="69"/>
    </row>
    <row r="13" spans="1:22" ht="18" x14ac:dyDescent="0.25">
      <c r="A13" s="132" t="str">
        <f>VLOOKUP(E13,'LISTADO ATM'!$A$2:$C$901,3,0)</f>
        <v>NORTE</v>
      </c>
      <c r="B13" s="124" t="s">
        <v>2655</v>
      </c>
      <c r="C13" s="95">
        <v>44445.639849537038</v>
      </c>
      <c r="D13" s="95" t="s">
        <v>2174</v>
      </c>
      <c r="E13" s="124">
        <v>411</v>
      </c>
      <c r="F13" s="132" t="str">
        <f>VLOOKUP(E13,VIP!$A$2:$O15791,2,0)</f>
        <v>DRBR411</v>
      </c>
      <c r="G13" s="132" t="str">
        <f>VLOOKUP(E13,'LISTADO ATM'!$A$2:$B$900,2,0)</f>
        <v xml:space="preserve">ATM UNP Piedra Blanca </v>
      </c>
      <c r="H13" s="132" t="str">
        <f>VLOOKUP(E13,VIP!$A$2:$O20752,7,FALSE)</f>
        <v>Si</v>
      </c>
      <c r="I13" s="132" t="str">
        <f>VLOOKUP(E13,VIP!$A$2:$O12717,8,FALSE)</f>
        <v>Si</v>
      </c>
      <c r="J13" s="132" t="str">
        <f>VLOOKUP(E13,VIP!$A$2:$O12667,8,FALSE)</f>
        <v>Si</v>
      </c>
      <c r="K13" s="132" t="str">
        <f>VLOOKUP(E13,VIP!$A$2:$O16241,6,0)</f>
        <v>NO</v>
      </c>
      <c r="L13" s="138" t="s">
        <v>2213</v>
      </c>
      <c r="M13" s="94" t="s">
        <v>2438</v>
      </c>
      <c r="N13" s="94" t="s">
        <v>2444</v>
      </c>
      <c r="O13" s="132" t="s">
        <v>2578</v>
      </c>
      <c r="P13" s="138"/>
      <c r="Q13" s="94" t="s">
        <v>2213</v>
      </c>
      <c r="R13" s="100"/>
      <c r="S13" s="100"/>
      <c r="T13" s="100"/>
      <c r="U13" s="144"/>
      <c r="V13" s="69"/>
    </row>
    <row r="14" spans="1:22" ht="18" x14ac:dyDescent="0.25">
      <c r="A14" s="132" t="str">
        <f>VLOOKUP(E14,'LISTADO ATM'!$A$2:$C$901,3,0)</f>
        <v>NORTE</v>
      </c>
      <c r="B14" s="124" t="s">
        <v>2683</v>
      </c>
      <c r="C14" s="95">
        <v>44445.838877314818</v>
      </c>
      <c r="D14" s="95" t="s">
        <v>2175</v>
      </c>
      <c r="E14" s="124">
        <v>228</v>
      </c>
      <c r="F14" s="132" t="str">
        <f>VLOOKUP(E14,VIP!$A$2:$O15811,2,0)</f>
        <v>DRBR228</v>
      </c>
      <c r="G14" s="132" t="str">
        <f>VLOOKUP(E14,'LISTADO ATM'!$A$2:$B$900,2,0)</f>
        <v xml:space="preserve">ATM Oficina SAJOMA </v>
      </c>
      <c r="H14" s="132" t="str">
        <f>VLOOKUP(E14,VIP!$A$2:$O20772,7,FALSE)</f>
        <v>Si</v>
      </c>
      <c r="I14" s="132" t="str">
        <f>VLOOKUP(E14,VIP!$A$2:$O12737,8,FALSE)</f>
        <v>Si</v>
      </c>
      <c r="J14" s="132" t="str">
        <f>VLOOKUP(E14,VIP!$A$2:$O12687,8,FALSE)</f>
        <v>Si</v>
      </c>
      <c r="K14" s="132" t="str">
        <f>VLOOKUP(E14,VIP!$A$2:$O16261,6,0)</f>
        <v>NO</v>
      </c>
      <c r="L14" s="138" t="s">
        <v>2213</v>
      </c>
      <c r="M14" s="94" t="s">
        <v>2438</v>
      </c>
      <c r="N14" s="94" t="s">
        <v>2444</v>
      </c>
      <c r="O14" s="132" t="s">
        <v>2578</v>
      </c>
      <c r="P14" s="138"/>
      <c r="Q14" s="94" t="s">
        <v>2213</v>
      </c>
      <c r="R14" s="100"/>
      <c r="S14" s="100"/>
      <c r="T14" s="100"/>
      <c r="U14" s="144"/>
      <c r="V14" s="69"/>
    </row>
    <row r="15" spans="1:22" ht="18" x14ac:dyDescent="0.25">
      <c r="A15" s="132" t="str">
        <f>VLOOKUP(E15,'LISTADO ATM'!$A$2:$C$901,3,0)</f>
        <v>DISTRITO NACIONAL</v>
      </c>
      <c r="B15" s="124" t="s">
        <v>2666</v>
      </c>
      <c r="C15" s="95">
        <v>44445.839814814812</v>
      </c>
      <c r="D15" s="95" t="s">
        <v>2174</v>
      </c>
      <c r="E15" s="124">
        <v>911</v>
      </c>
      <c r="F15" s="132" t="str">
        <f>VLOOKUP(E15,VIP!$A$2:$O15812,2,0)</f>
        <v>DRBR911</v>
      </c>
      <c r="G15" s="132" t="str">
        <f>VLOOKUP(E15,'LISTADO ATM'!$A$2:$B$900,2,0)</f>
        <v xml:space="preserve">ATM Oficina Venezuela II </v>
      </c>
      <c r="H15" s="132" t="str">
        <f>VLOOKUP(E15,VIP!$A$2:$O20773,7,FALSE)</f>
        <v>Si</v>
      </c>
      <c r="I15" s="132" t="str">
        <f>VLOOKUP(E15,VIP!$A$2:$O12738,8,FALSE)</f>
        <v>Si</v>
      </c>
      <c r="J15" s="132" t="str">
        <f>VLOOKUP(E15,VIP!$A$2:$O12688,8,FALSE)</f>
        <v>Si</v>
      </c>
      <c r="K15" s="132" t="str">
        <f>VLOOKUP(E15,VIP!$A$2:$O16262,6,0)</f>
        <v>SI</v>
      </c>
      <c r="L15" s="138" t="s">
        <v>2213</v>
      </c>
      <c r="M15" s="94" t="s">
        <v>2438</v>
      </c>
      <c r="N15" s="94" t="s">
        <v>2444</v>
      </c>
      <c r="O15" s="132" t="s">
        <v>2446</v>
      </c>
      <c r="P15" s="138"/>
      <c r="Q15" s="94" t="s">
        <v>2213</v>
      </c>
      <c r="R15" s="100"/>
      <c r="S15" s="100"/>
      <c r="T15" s="100"/>
      <c r="U15" s="144"/>
      <c r="V15" s="69"/>
    </row>
    <row r="16" spans="1:22" ht="18" x14ac:dyDescent="0.25">
      <c r="A16" s="132" t="str">
        <f>VLOOKUP(E16,'LISTADO ATM'!$A$2:$C$901,3,0)</f>
        <v>DISTRITO NACIONAL</v>
      </c>
      <c r="B16" s="124" t="s">
        <v>2667</v>
      </c>
      <c r="C16" s="95">
        <v>44445.840312499997</v>
      </c>
      <c r="D16" s="95" t="s">
        <v>2174</v>
      </c>
      <c r="E16" s="124">
        <v>160</v>
      </c>
      <c r="F16" s="132" t="str">
        <f>VLOOKUP(E16,VIP!$A$2:$O15813,2,0)</f>
        <v>DRBR160</v>
      </c>
      <c r="G16" s="132" t="str">
        <f>VLOOKUP(E16,'LISTADO ATM'!$A$2:$B$900,2,0)</f>
        <v xml:space="preserve">ATM Oficina Herrera </v>
      </c>
      <c r="H16" s="132" t="str">
        <f>VLOOKUP(E16,VIP!$A$2:$O20774,7,FALSE)</f>
        <v>Si</v>
      </c>
      <c r="I16" s="132" t="str">
        <f>VLOOKUP(E16,VIP!$A$2:$O12739,8,FALSE)</f>
        <v>Si</v>
      </c>
      <c r="J16" s="132" t="str">
        <f>VLOOKUP(E16,VIP!$A$2:$O12689,8,FALSE)</f>
        <v>Si</v>
      </c>
      <c r="K16" s="132" t="str">
        <f>VLOOKUP(E16,VIP!$A$2:$O16263,6,0)</f>
        <v>NO</v>
      </c>
      <c r="L16" s="138" t="s">
        <v>2213</v>
      </c>
      <c r="M16" s="94" t="s">
        <v>2438</v>
      </c>
      <c r="N16" s="94" t="s">
        <v>2444</v>
      </c>
      <c r="O16" s="132" t="s">
        <v>2446</v>
      </c>
      <c r="P16" s="138"/>
      <c r="Q16" s="94" t="s">
        <v>2213</v>
      </c>
      <c r="R16" s="100"/>
      <c r="S16" s="100"/>
      <c r="T16" s="100"/>
      <c r="U16" s="144"/>
      <c r="V16" s="69"/>
    </row>
    <row r="17" spans="1:22" ht="18" x14ac:dyDescent="0.25">
      <c r="A17" s="132" t="str">
        <f>VLOOKUP(E17,'LISTADO ATM'!$A$2:$C$901,3,0)</f>
        <v>DISTRITO NACIONAL</v>
      </c>
      <c r="B17" s="124" t="s">
        <v>2668</v>
      </c>
      <c r="C17" s="95">
        <v>44445.840879629628</v>
      </c>
      <c r="D17" s="95" t="s">
        <v>2174</v>
      </c>
      <c r="E17" s="124">
        <v>194</v>
      </c>
      <c r="F17" s="132" t="str">
        <f>VLOOKUP(E17,VIP!$A$2:$O15814,2,0)</f>
        <v>DRBR194</v>
      </c>
      <c r="G17" s="132" t="str">
        <f>VLOOKUP(E17,'LISTADO ATM'!$A$2:$B$900,2,0)</f>
        <v xml:space="preserve">ATM UNP Pantoja </v>
      </c>
      <c r="H17" s="132" t="str">
        <f>VLOOKUP(E17,VIP!$A$2:$O20775,7,FALSE)</f>
        <v>Si</v>
      </c>
      <c r="I17" s="132" t="str">
        <f>VLOOKUP(E17,VIP!$A$2:$O12740,8,FALSE)</f>
        <v>No</v>
      </c>
      <c r="J17" s="132" t="str">
        <f>VLOOKUP(E17,VIP!$A$2:$O12690,8,FALSE)</f>
        <v>No</v>
      </c>
      <c r="K17" s="132" t="str">
        <f>VLOOKUP(E17,VIP!$A$2:$O16264,6,0)</f>
        <v>NO</v>
      </c>
      <c r="L17" s="138" t="s">
        <v>2213</v>
      </c>
      <c r="M17" s="94" t="s">
        <v>2438</v>
      </c>
      <c r="N17" s="94" t="s">
        <v>2444</v>
      </c>
      <c r="O17" s="132" t="s">
        <v>2446</v>
      </c>
      <c r="P17" s="138"/>
      <c r="Q17" s="94" t="s">
        <v>2213</v>
      </c>
      <c r="R17" s="100"/>
      <c r="S17" s="100"/>
      <c r="T17" s="100"/>
      <c r="U17" s="144"/>
      <c r="V17" s="69"/>
    </row>
    <row r="18" spans="1:22" ht="18" x14ac:dyDescent="0.25">
      <c r="A18" s="132" t="str">
        <f>VLOOKUP(E18,'LISTADO ATM'!$A$2:$C$901,3,0)</f>
        <v>DISTRITO NACIONAL</v>
      </c>
      <c r="B18" s="124" t="s">
        <v>2704</v>
      </c>
      <c r="C18" s="95">
        <v>44446.05908564815</v>
      </c>
      <c r="D18" s="95" t="s">
        <v>2174</v>
      </c>
      <c r="E18" s="124">
        <v>232</v>
      </c>
      <c r="F18" s="132" t="str">
        <f>VLOOKUP(E18,VIP!$A$2:$O15838,2,0)</f>
        <v>DRBR232</v>
      </c>
      <c r="G18" s="132" t="str">
        <f>VLOOKUP(E18,'LISTADO ATM'!$A$2:$B$900,2,0)</f>
        <v xml:space="preserve">ATM S/M Nacional Charles de Gaulle </v>
      </c>
      <c r="H18" s="132" t="str">
        <f>VLOOKUP(E18,VIP!$A$2:$O20799,7,FALSE)</f>
        <v>Si</v>
      </c>
      <c r="I18" s="132" t="str">
        <f>VLOOKUP(E18,VIP!$A$2:$O12764,8,FALSE)</f>
        <v>Si</v>
      </c>
      <c r="J18" s="132" t="str">
        <f>VLOOKUP(E18,VIP!$A$2:$O12714,8,FALSE)</f>
        <v>Si</v>
      </c>
      <c r="K18" s="132" t="str">
        <f>VLOOKUP(E18,VIP!$A$2:$O16288,6,0)</f>
        <v>SI</v>
      </c>
      <c r="L18" s="138" t="s">
        <v>2213</v>
      </c>
      <c r="M18" s="94" t="s">
        <v>2438</v>
      </c>
      <c r="N18" s="94" t="s">
        <v>2444</v>
      </c>
      <c r="O18" s="132" t="s">
        <v>2446</v>
      </c>
      <c r="P18" s="138"/>
      <c r="Q18" s="94" t="s">
        <v>2213</v>
      </c>
      <c r="R18" s="100"/>
      <c r="S18" s="100"/>
      <c r="T18" s="100"/>
      <c r="U18" s="144"/>
      <c r="V18" s="69"/>
    </row>
    <row r="19" spans="1:22" ht="18" x14ac:dyDescent="0.25">
      <c r="A19" s="132" t="str">
        <f>VLOOKUP(E19,'LISTADO ATM'!$A$2:$C$901,3,0)</f>
        <v>SUR</v>
      </c>
      <c r="B19" s="124" t="s">
        <v>2697</v>
      </c>
      <c r="C19" s="95">
        <v>44446.077638888892</v>
      </c>
      <c r="D19" s="95" t="s">
        <v>2174</v>
      </c>
      <c r="E19" s="124">
        <v>135</v>
      </c>
      <c r="F19" s="132" t="str">
        <f>VLOOKUP(E19,VIP!$A$2:$O15831,2,0)</f>
        <v>DRBR135</v>
      </c>
      <c r="G19" s="132" t="str">
        <f>VLOOKUP(E19,'LISTADO ATM'!$A$2:$B$900,2,0)</f>
        <v xml:space="preserve">ATM Oficina Las Dunas Baní </v>
      </c>
      <c r="H19" s="132" t="str">
        <f>VLOOKUP(E19,VIP!$A$2:$O20792,7,FALSE)</f>
        <v>Si</v>
      </c>
      <c r="I19" s="132" t="str">
        <f>VLOOKUP(E19,VIP!$A$2:$O12757,8,FALSE)</f>
        <v>Si</v>
      </c>
      <c r="J19" s="132" t="str">
        <f>VLOOKUP(E19,VIP!$A$2:$O12707,8,FALSE)</f>
        <v>Si</v>
      </c>
      <c r="K19" s="132" t="str">
        <f>VLOOKUP(E19,VIP!$A$2:$O16281,6,0)</f>
        <v>SI</v>
      </c>
      <c r="L19" s="138" t="s">
        <v>2213</v>
      </c>
      <c r="M19" s="94" t="s">
        <v>2438</v>
      </c>
      <c r="N19" s="94" t="s">
        <v>2444</v>
      </c>
      <c r="O19" s="132" t="s">
        <v>2446</v>
      </c>
      <c r="P19" s="138"/>
      <c r="Q19" s="94" t="s">
        <v>2213</v>
      </c>
      <c r="R19" s="100"/>
      <c r="S19" s="100"/>
      <c r="T19" s="100"/>
      <c r="U19" s="144"/>
      <c r="V19" s="69"/>
    </row>
    <row r="20" spans="1:22" ht="18" x14ac:dyDescent="0.25">
      <c r="A20" s="132" t="str">
        <f>VLOOKUP(E20,'LISTADO ATM'!$A$2:$C$901,3,0)</f>
        <v>DISTRITO NACIONAL</v>
      </c>
      <c r="B20" s="124" t="s">
        <v>2725</v>
      </c>
      <c r="C20" s="95">
        <v>44446.084618055553</v>
      </c>
      <c r="D20" s="95" t="s">
        <v>2174</v>
      </c>
      <c r="E20" s="124">
        <v>686</v>
      </c>
      <c r="F20" s="132" t="str">
        <f>VLOOKUP(E20,VIP!$A$2:$O15846,2,0)</f>
        <v>DRBR686</v>
      </c>
      <c r="G20" s="132" t="str">
        <f>VLOOKUP(E20,'LISTADO ATM'!$A$2:$B$900,2,0)</f>
        <v>ATM Autoservicio Oficina Máximo Gómez</v>
      </c>
      <c r="H20" s="132" t="str">
        <f>VLOOKUP(E20,VIP!$A$2:$O20807,7,FALSE)</f>
        <v>Si</v>
      </c>
      <c r="I20" s="132" t="str">
        <f>VLOOKUP(E20,VIP!$A$2:$O12772,8,FALSE)</f>
        <v>Si</v>
      </c>
      <c r="J20" s="132" t="str">
        <f>VLOOKUP(E20,VIP!$A$2:$O12722,8,FALSE)</f>
        <v>Si</v>
      </c>
      <c r="K20" s="132" t="str">
        <f>VLOOKUP(E20,VIP!$A$2:$O16296,6,0)</f>
        <v>NO</v>
      </c>
      <c r="L20" s="138" t="s">
        <v>2213</v>
      </c>
      <c r="M20" s="94" t="s">
        <v>2438</v>
      </c>
      <c r="N20" s="94" t="s">
        <v>2444</v>
      </c>
      <c r="O20" s="132" t="s">
        <v>2446</v>
      </c>
      <c r="P20" s="138"/>
      <c r="Q20" s="94" t="s">
        <v>2213</v>
      </c>
      <c r="R20" s="100"/>
      <c r="S20" s="100"/>
      <c r="T20" s="100"/>
      <c r="U20" s="144"/>
      <c r="V20" s="69"/>
    </row>
    <row r="21" spans="1:22" ht="18" x14ac:dyDescent="0.25">
      <c r="A21" s="132" t="str">
        <f>VLOOKUP(E21,'LISTADO ATM'!$A$2:$C$901,3,0)</f>
        <v>NORTE</v>
      </c>
      <c r="B21" s="124" t="s">
        <v>2723</v>
      </c>
      <c r="C21" s="95">
        <v>44446.092812499999</v>
      </c>
      <c r="D21" s="95" t="s">
        <v>2175</v>
      </c>
      <c r="E21" s="124">
        <v>518</v>
      </c>
      <c r="F21" s="132" t="str">
        <f>VLOOKUP(E21,VIP!$A$2:$O15844,2,0)</f>
        <v>DRBR518</v>
      </c>
      <c r="G21" s="132" t="str">
        <f>VLOOKUP(E21,'LISTADO ATM'!$A$2:$B$900,2,0)</f>
        <v xml:space="preserve">ATM Autobanco Los Alamos </v>
      </c>
      <c r="H21" s="132" t="str">
        <f>VLOOKUP(E21,VIP!$A$2:$O20805,7,FALSE)</f>
        <v>Si</v>
      </c>
      <c r="I21" s="132" t="str">
        <f>VLOOKUP(E21,VIP!$A$2:$O12770,8,FALSE)</f>
        <v>Si</v>
      </c>
      <c r="J21" s="132" t="str">
        <f>VLOOKUP(E21,VIP!$A$2:$O12720,8,FALSE)</f>
        <v>Si</v>
      </c>
      <c r="K21" s="132" t="str">
        <f>VLOOKUP(E21,VIP!$A$2:$O16294,6,0)</f>
        <v>NO</v>
      </c>
      <c r="L21" s="138" t="s">
        <v>2213</v>
      </c>
      <c r="M21" s="94" t="s">
        <v>2438</v>
      </c>
      <c r="N21" s="94" t="s">
        <v>2444</v>
      </c>
      <c r="O21" s="132" t="s">
        <v>2730</v>
      </c>
      <c r="P21" s="138"/>
      <c r="Q21" s="94" t="s">
        <v>2213</v>
      </c>
      <c r="R21" s="100"/>
      <c r="S21" s="100"/>
      <c r="T21" s="100"/>
      <c r="U21" s="144"/>
      <c r="V21" s="69"/>
    </row>
    <row r="22" spans="1:22" ht="18" x14ac:dyDescent="0.25">
      <c r="A22" s="132" t="str">
        <f>VLOOKUP(E22,'LISTADO ATM'!$A$2:$C$901,3,0)</f>
        <v>SUR</v>
      </c>
      <c r="B22" s="124" t="s">
        <v>2721</v>
      </c>
      <c r="C22" s="95">
        <v>44446.11037037037</v>
      </c>
      <c r="D22" s="95" t="s">
        <v>2174</v>
      </c>
      <c r="E22" s="124">
        <v>47</v>
      </c>
      <c r="F22" s="132" t="str">
        <f>VLOOKUP(E22,VIP!$A$2:$O15842,2,0)</f>
        <v>DRBR047</v>
      </c>
      <c r="G22" s="132" t="str">
        <f>VLOOKUP(E22,'LISTADO ATM'!$A$2:$B$900,2,0)</f>
        <v xml:space="preserve">ATM Oficina Jimaní </v>
      </c>
      <c r="H22" s="132" t="str">
        <f>VLOOKUP(E22,VIP!$A$2:$O20803,7,FALSE)</f>
        <v>Si</v>
      </c>
      <c r="I22" s="132" t="str">
        <f>VLOOKUP(E22,VIP!$A$2:$O12768,8,FALSE)</f>
        <v>Si</v>
      </c>
      <c r="J22" s="132" t="str">
        <f>VLOOKUP(E22,VIP!$A$2:$O12718,8,FALSE)</f>
        <v>Si</v>
      </c>
      <c r="K22" s="132" t="str">
        <f>VLOOKUP(E22,VIP!$A$2:$O16292,6,0)</f>
        <v>NO</v>
      </c>
      <c r="L22" s="138" t="s">
        <v>2213</v>
      </c>
      <c r="M22" s="94" t="s">
        <v>2438</v>
      </c>
      <c r="N22" s="94" t="s">
        <v>2444</v>
      </c>
      <c r="O22" s="132" t="s">
        <v>2446</v>
      </c>
      <c r="P22" s="138"/>
      <c r="Q22" s="94" t="s">
        <v>2213</v>
      </c>
      <c r="R22" s="100"/>
      <c r="S22" s="100"/>
      <c r="T22" s="100"/>
      <c r="U22" s="144"/>
      <c r="V22" s="69"/>
    </row>
    <row r="23" spans="1:22" ht="18" x14ac:dyDescent="0.25">
      <c r="A23" s="132" t="str">
        <f>VLOOKUP(E23,'LISTADO ATM'!$A$2:$C$901,3,0)</f>
        <v>DISTRITO NACIONAL</v>
      </c>
      <c r="B23" s="124" t="s">
        <v>2720</v>
      </c>
      <c r="C23" s="95">
        <v>44446.110937500001</v>
      </c>
      <c r="D23" s="95" t="s">
        <v>2174</v>
      </c>
      <c r="E23" s="124">
        <v>943</v>
      </c>
      <c r="F23" s="132" t="str">
        <f>VLOOKUP(E23,VIP!$A$2:$O15841,2,0)</f>
        <v>DRBR16K</v>
      </c>
      <c r="G23" s="132" t="str">
        <f>VLOOKUP(E23,'LISTADO ATM'!$A$2:$B$900,2,0)</f>
        <v xml:space="preserve">ATM Oficina Tránsito Terreste </v>
      </c>
      <c r="H23" s="132" t="str">
        <f>VLOOKUP(E23,VIP!$A$2:$O20802,7,FALSE)</f>
        <v>Si</v>
      </c>
      <c r="I23" s="132" t="str">
        <f>VLOOKUP(E23,VIP!$A$2:$O12767,8,FALSE)</f>
        <v>Si</v>
      </c>
      <c r="J23" s="132" t="str">
        <f>VLOOKUP(E23,VIP!$A$2:$O12717,8,FALSE)</f>
        <v>Si</v>
      </c>
      <c r="K23" s="132" t="str">
        <f>VLOOKUP(E23,VIP!$A$2:$O16291,6,0)</f>
        <v>NO</v>
      </c>
      <c r="L23" s="138" t="s">
        <v>2213</v>
      </c>
      <c r="M23" s="94" t="s">
        <v>2438</v>
      </c>
      <c r="N23" s="94" t="s">
        <v>2444</v>
      </c>
      <c r="O23" s="132" t="s">
        <v>2446</v>
      </c>
      <c r="P23" s="138"/>
      <c r="Q23" s="94" t="s">
        <v>2213</v>
      </c>
      <c r="R23" s="100"/>
      <c r="S23" s="100"/>
      <c r="T23" s="100"/>
      <c r="U23" s="144"/>
      <c r="V23" s="69"/>
    </row>
    <row r="24" spans="1:22" ht="18" x14ac:dyDescent="0.25">
      <c r="A24" s="132" t="str">
        <f>VLOOKUP(E24,'LISTADO ATM'!$A$2:$C$901,3,0)</f>
        <v>DISTRITO NACIONAL</v>
      </c>
      <c r="B24" s="124" t="s">
        <v>2719</v>
      </c>
      <c r="C24" s="95">
        <v>44446.111747685187</v>
      </c>
      <c r="D24" s="95" t="s">
        <v>2174</v>
      </c>
      <c r="E24" s="124">
        <v>488</v>
      </c>
      <c r="F24" s="132" t="str">
        <f>VLOOKUP(E24,VIP!$A$2:$O15840,2,0)</f>
        <v>DRBR488</v>
      </c>
      <c r="G24" s="132" t="str">
        <f>VLOOKUP(E24,'LISTADO ATM'!$A$2:$B$900,2,0)</f>
        <v xml:space="preserve">ATM Aeropuerto El Higuero </v>
      </c>
      <c r="H24" s="132" t="str">
        <f>VLOOKUP(E24,VIP!$A$2:$O20801,7,FALSE)</f>
        <v>Si</v>
      </c>
      <c r="I24" s="132" t="str">
        <f>VLOOKUP(E24,VIP!$A$2:$O12766,8,FALSE)</f>
        <v>Si</v>
      </c>
      <c r="J24" s="132" t="str">
        <f>VLOOKUP(E24,VIP!$A$2:$O12716,8,FALSE)</f>
        <v>Si</v>
      </c>
      <c r="K24" s="132" t="str">
        <f>VLOOKUP(E24,VIP!$A$2:$O16290,6,0)</f>
        <v>NO</v>
      </c>
      <c r="L24" s="138" t="s">
        <v>2213</v>
      </c>
      <c r="M24" s="94" t="s">
        <v>2438</v>
      </c>
      <c r="N24" s="94" t="s">
        <v>2444</v>
      </c>
      <c r="O24" s="132" t="s">
        <v>2446</v>
      </c>
      <c r="P24" s="138"/>
      <c r="Q24" s="94" t="s">
        <v>2213</v>
      </c>
      <c r="R24" s="100"/>
      <c r="S24" s="100"/>
      <c r="T24" s="100"/>
      <c r="U24" s="144"/>
      <c r="V24" s="69"/>
    </row>
    <row r="25" spans="1:22" ht="18" x14ac:dyDescent="0.25">
      <c r="A25" s="132" t="str">
        <f>VLOOKUP(E25,'LISTADO ATM'!$A$2:$C$901,3,0)</f>
        <v>ESTE</v>
      </c>
      <c r="B25" s="124" t="s">
        <v>2717</v>
      </c>
      <c r="C25" s="95">
        <v>44446.112581018519</v>
      </c>
      <c r="D25" s="95" t="s">
        <v>2174</v>
      </c>
      <c r="E25" s="124">
        <v>519</v>
      </c>
      <c r="F25" s="132" t="str">
        <f>VLOOKUP(E25,VIP!$A$2:$O15838,2,0)</f>
        <v>DRBR519</v>
      </c>
      <c r="G25" s="132" t="str">
        <f>VLOOKUP(E25,'LISTADO ATM'!$A$2:$B$900,2,0)</f>
        <v xml:space="preserve">ATM Plaza Estrella (Bávaro) </v>
      </c>
      <c r="H25" s="132" t="str">
        <f>VLOOKUP(E25,VIP!$A$2:$O20799,7,FALSE)</f>
        <v>Si</v>
      </c>
      <c r="I25" s="132" t="str">
        <f>VLOOKUP(E25,VIP!$A$2:$O12764,8,FALSE)</f>
        <v>Si</v>
      </c>
      <c r="J25" s="132" t="str">
        <f>VLOOKUP(E25,VIP!$A$2:$O12714,8,FALSE)</f>
        <v>Si</v>
      </c>
      <c r="K25" s="132" t="str">
        <f>VLOOKUP(E25,VIP!$A$2:$O16288,6,0)</f>
        <v>NO</v>
      </c>
      <c r="L25" s="138" t="s">
        <v>2213</v>
      </c>
      <c r="M25" s="94" t="s">
        <v>2438</v>
      </c>
      <c r="N25" s="94" t="s">
        <v>2444</v>
      </c>
      <c r="O25" s="132" t="s">
        <v>2446</v>
      </c>
      <c r="P25" s="138"/>
      <c r="Q25" s="94" t="s">
        <v>2213</v>
      </c>
      <c r="R25" s="100"/>
      <c r="S25" s="100"/>
      <c r="T25" s="100"/>
      <c r="U25" s="144"/>
      <c r="V25" s="69"/>
    </row>
    <row r="26" spans="1:22" ht="18" x14ac:dyDescent="0.25">
      <c r="A26" s="132" t="str">
        <f>VLOOKUP(E26,'LISTADO ATM'!$A$2:$C$901,3,0)</f>
        <v>DISTRITO NACIONAL</v>
      </c>
      <c r="B26" s="124" t="s">
        <v>2714</v>
      </c>
      <c r="C26" s="95">
        <v>44446.11755787037</v>
      </c>
      <c r="D26" s="95" t="s">
        <v>2174</v>
      </c>
      <c r="E26" s="124">
        <v>971</v>
      </c>
      <c r="F26" s="132" t="str">
        <f>VLOOKUP(E26,VIP!$A$2:$O15835,2,0)</f>
        <v>DRBR24U</v>
      </c>
      <c r="G26" s="132" t="str">
        <f>VLOOKUP(E26,'LISTADO ATM'!$A$2:$B$900,2,0)</f>
        <v xml:space="preserve">ATM Club Banreservas I </v>
      </c>
      <c r="H26" s="132" t="str">
        <f>VLOOKUP(E26,VIP!$A$2:$O20796,7,FALSE)</f>
        <v>Si</v>
      </c>
      <c r="I26" s="132" t="str">
        <f>VLOOKUP(E26,VIP!$A$2:$O12761,8,FALSE)</f>
        <v>Si</v>
      </c>
      <c r="J26" s="132" t="str">
        <f>VLOOKUP(E26,VIP!$A$2:$O12711,8,FALSE)</f>
        <v>Si</v>
      </c>
      <c r="K26" s="132" t="str">
        <f>VLOOKUP(E26,VIP!$A$2:$O16285,6,0)</f>
        <v>NO</v>
      </c>
      <c r="L26" s="138" t="s">
        <v>2213</v>
      </c>
      <c r="M26" s="94" t="s">
        <v>2438</v>
      </c>
      <c r="N26" s="94" t="s">
        <v>2444</v>
      </c>
      <c r="O26" s="132" t="s">
        <v>2446</v>
      </c>
      <c r="P26" s="138"/>
      <c r="Q26" s="94" t="s">
        <v>2213</v>
      </c>
      <c r="R26" s="100"/>
      <c r="S26" s="100"/>
      <c r="T26" s="100"/>
      <c r="U26" s="144"/>
      <c r="V26" s="69"/>
    </row>
    <row r="27" spans="1:22" ht="18" x14ac:dyDescent="0.25">
      <c r="A27" s="132" t="str">
        <f>VLOOKUP(E27,'LISTADO ATM'!$A$2:$C$901,3,0)</f>
        <v>DISTRITO NACIONAL</v>
      </c>
      <c r="B27" s="124" t="s">
        <v>2712</v>
      </c>
      <c r="C27" s="95">
        <v>44446.120393518519</v>
      </c>
      <c r="D27" s="95" t="s">
        <v>2174</v>
      </c>
      <c r="E27" s="124">
        <v>858</v>
      </c>
      <c r="F27" s="132" t="str">
        <f>VLOOKUP(E27,VIP!$A$2:$O15833,2,0)</f>
        <v>DRBR858</v>
      </c>
      <c r="G27" s="132" t="str">
        <f>VLOOKUP(E27,'LISTADO ATM'!$A$2:$B$900,2,0)</f>
        <v xml:space="preserve">ATM Cooperativa Maestros (COOPNAMA) </v>
      </c>
      <c r="H27" s="132" t="str">
        <f>VLOOKUP(E27,VIP!$A$2:$O20794,7,FALSE)</f>
        <v>Si</v>
      </c>
      <c r="I27" s="132" t="str">
        <f>VLOOKUP(E27,VIP!$A$2:$O12759,8,FALSE)</f>
        <v>No</v>
      </c>
      <c r="J27" s="132" t="str">
        <f>VLOOKUP(E27,VIP!$A$2:$O12709,8,FALSE)</f>
        <v>No</v>
      </c>
      <c r="K27" s="132" t="str">
        <f>VLOOKUP(E27,VIP!$A$2:$O16283,6,0)</f>
        <v>NO</v>
      </c>
      <c r="L27" s="138" t="s">
        <v>2213</v>
      </c>
      <c r="M27" s="94" t="s">
        <v>2438</v>
      </c>
      <c r="N27" s="94" t="s">
        <v>2444</v>
      </c>
      <c r="O27" s="132" t="s">
        <v>2446</v>
      </c>
      <c r="P27" s="138"/>
      <c r="Q27" s="94" t="s">
        <v>2213</v>
      </c>
      <c r="R27" s="100"/>
      <c r="S27" s="100"/>
      <c r="T27" s="100"/>
      <c r="U27" s="144"/>
      <c r="V27" s="69"/>
    </row>
    <row r="28" spans="1:22" ht="18" x14ac:dyDescent="0.25">
      <c r="A28" s="132" t="str">
        <f>VLOOKUP(E28,'LISTADO ATM'!$A$2:$C$901,3,0)</f>
        <v>DISTRITO NACIONAL</v>
      </c>
      <c r="B28" s="124" t="s">
        <v>2705</v>
      </c>
      <c r="C28" s="95">
        <v>44446.030509259261</v>
      </c>
      <c r="D28" s="95" t="s">
        <v>2174</v>
      </c>
      <c r="E28" s="124">
        <v>54</v>
      </c>
      <c r="F28" s="132" t="str">
        <f>VLOOKUP(E28,VIP!$A$2:$O15839,2,0)</f>
        <v>DRBR054</v>
      </c>
      <c r="G28" s="132" t="str">
        <f>VLOOKUP(E28,'LISTADO ATM'!$A$2:$B$900,2,0)</f>
        <v xml:space="preserve">ATM Autoservicio Galería 360 </v>
      </c>
      <c r="H28" s="132" t="str">
        <f>VLOOKUP(E28,VIP!$A$2:$O20800,7,FALSE)</f>
        <v>Si</v>
      </c>
      <c r="I28" s="132" t="str">
        <f>VLOOKUP(E28,VIP!$A$2:$O12765,8,FALSE)</f>
        <v>Si</v>
      </c>
      <c r="J28" s="132" t="str">
        <f>VLOOKUP(E28,VIP!$A$2:$O12715,8,FALSE)</f>
        <v>Si</v>
      </c>
      <c r="K28" s="132" t="str">
        <f>VLOOKUP(E28,VIP!$A$2:$O16289,6,0)</f>
        <v>NO</v>
      </c>
      <c r="L28" s="138" t="s">
        <v>2710</v>
      </c>
      <c r="M28" s="94" t="s">
        <v>2438</v>
      </c>
      <c r="N28" s="94" t="s">
        <v>2444</v>
      </c>
      <c r="O28" s="132" t="s">
        <v>2446</v>
      </c>
      <c r="P28" s="138"/>
      <c r="Q28" s="94" t="s">
        <v>2710</v>
      </c>
      <c r="R28" s="100"/>
      <c r="S28" s="100"/>
      <c r="T28" s="100"/>
      <c r="U28" s="144"/>
      <c r="V28" s="69"/>
    </row>
    <row r="29" spans="1:22" ht="18" x14ac:dyDescent="0.25">
      <c r="A29" s="132" t="str">
        <f>VLOOKUP(E29,'LISTADO ATM'!$A$2:$C$901,3,0)</f>
        <v>DISTRITO NACIONAL</v>
      </c>
      <c r="B29" s="124" t="s">
        <v>2718</v>
      </c>
      <c r="C29" s="95">
        <v>44446.11209490741</v>
      </c>
      <c r="D29" s="95" t="s">
        <v>2175</v>
      </c>
      <c r="E29" s="124">
        <v>836</v>
      </c>
      <c r="F29" s="132" t="str">
        <f>VLOOKUP(E29,VIP!$A$2:$O15839,2,0)</f>
        <v>DRBR836</v>
      </c>
      <c r="G29" s="132" t="str">
        <f>VLOOKUP(E29,'LISTADO ATM'!$A$2:$B$900,2,0)</f>
        <v xml:space="preserve">ATM UNP Plaza Luperón </v>
      </c>
      <c r="H29" s="132" t="str">
        <f>VLOOKUP(E29,VIP!$A$2:$O20800,7,FALSE)</f>
        <v>Si</v>
      </c>
      <c r="I29" s="132" t="str">
        <f>VLOOKUP(E29,VIP!$A$2:$O12765,8,FALSE)</f>
        <v>Si</v>
      </c>
      <c r="J29" s="132" t="str">
        <f>VLOOKUP(E29,VIP!$A$2:$O12715,8,FALSE)</f>
        <v>Si</v>
      </c>
      <c r="K29" s="132" t="str">
        <f>VLOOKUP(E29,VIP!$A$2:$O16289,6,0)</f>
        <v>NO</v>
      </c>
      <c r="L29" s="138" t="s">
        <v>2710</v>
      </c>
      <c r="M29" s="94" t="s">
        <v>2438</v>
      </c>
      <c r="N29" s="94" t="s">
        <v>2444</v>
      </c>
      <c r="O29" s="132" t="s">
        <v>2624</v>
      </c>
      <c r="P29" s="138"/>
      <c r="Q29" s="94" t="s">
        <v>2710</v>
      </c>
      <c r="R29" s="100"/>
      <c r="S29" s="100"/>
      <c r="T29" s="100"/>
      <c r="U29" s="144"/>
      <c r="V29" s="69"/>
    </row>
    <row r="30" spans="1:22" ht="18" x14ac:dyDescent="0.25">
      <c r="A30" s="132" t="str">
        <f>VLOOKUP(E30,'LISTADO ATM'!$A$2:$C$901,3,0)</f>
        <v>DISTRITO NACIONAL</v>
      </c>
      <c r="B30" s="124" t="s">
        <v>2671</v>
      </c>
      <c r="C30" s="95">
        <v>44445.843194444446</v>
      </c>
      <c r="D30" s="95" t="s">
        <v>2174</v>
      </c>
      <c r="E30" s="124">
        <v>146</v>
      </c>
      <c r="F30" s="132" t="str">
        <f>VLOOKUP(E30,VIP!$A$2:$O15817,2,0)</f>
        <v>DRBR146</v>
      </c>
      <c r="G30" s="132" t="str">
        <f>VLOOKUP(E30,'LISTADO ATM'!$A$2:$B$900,2,0)</f>
        <v xml:space="preserve">ATM Tribunal Superior Constitucional </v>
      </c>
      <c r="H30" s="132" t="str">
        <f>VLOOKUP(E30,VIP!$A$2:$O20778,7,FALSE)</f>
        <v>Si</v>
      </c>
      <c r="I30" s="132" t="str">
        <f>VLOOKUP(E30,VIP!$A$2:$O12743,8,FALSE)</f>
        <v>Si</v>
      </c>
      <c r="J30" s="132" t="str">
        <f>VLOOKUP(E30,VIP!$A$2:$O12693,8,FALSE)</f>
        <v>Si</v>
      </c>
      <c r="K30" s="132" t="str">
        <f>VLOOKUP(E30,VIP!$A$2:$O16267,6,0)</f>
        <v>NO</v>
      </c>
      <c r="L30" s="138" t="s">
        <v>2239</v>
      </c>
      <c r="M30" s="94" t="s">
        <v>2438</v>
      </c>
      <c r="N30" s="94" t="s">
        <v>2444</v>
      </c>
      <c r="O30" s="132" t="s">
        <v>2446</v>
      </c>
      <c r="P30" s="138"/>
      <c r="Q30" s="94" t="s">
        <v>2239</v>
      </c>
      <c r="R30" s="100"/>
      <c r="S30" s="100"/>
      <c r="T30" s="100"/>
      <c r="U30" s="144"/>
      <c r="V30" s="69"/>
    </row>
    <row r="31" spans="1:22" ht="18" x14ac:dyDescent="0.25">
      <c r="A31" s="132" t="str">
        <f>VLOOKUP(E31,'LISTADO ATM'!$A$2:$C$901,3,0)</f>
        <v>DISTRITO NACIONAL</v>
      </c>
      <c r="B31" s="124" t="s">
        <v>2689</v>
      </c>
      <c r="C31" s="95">
        <v>44445.954745370371</v>
      </c>
      <c r="D31" s="95" t="s">
        <v>2174</v>
      </c>
      <c r="E31" s="124">
        <v>336</v>
      </c>
      <c r="F31" s="132" t="str">
        <f>VLOOKUP(E31,VIP!$A$2:$O15824,2,0)</f>
        <v>DRBR336</v>
      </c>
      <c r="G31" s="132" t="str">
        <f>VLOOKUP(E31,'LISTADO ATM'!$A$2:$B$900,2,0)</f>
        <v>ATM Instituto Nacional de Cancer (incart)</v>
      </c>
      <c r="H31" s="132" t="str">
        <f>VLOOKUP(E31,VIP!$A$2:$O20785,7,FALSE)</f>
        <v>Si</v>
      </c>
      <c r="I31" s="132" t="str">
        <f>VLOOKUP(E31,VIP!$A$2:$O12750,8,FALSE)</f>
        <v>Si</v>
      </c>
      <c r="J31" s="132" t="str">
        <f>VLOOKUP(E31,VIP!$A$2:$O12700,8,FALSE)</f>
        <v>Si</v>
      </c>
      <c r="K31" s="132" t="str">
        <f>VLOOKUP(E31,VIP!$A$2:$O16274,6,0)</f>
        <v>NO</v>
      </c>
      <c r="L31" s="138" t="s">
        <v>2239</v>
      </c>
      <c r="M31" s="94" t="s">
        <v>2438</v>
      </c>
      <c r="N31" s="94" t="s">
        <v>2444</v>
      </c>
      <c r="O31" s="132" t="s">
        <v>2446</v>
      </c>
      <c r="P31" s="138"/>
      <c r="Q31" s="94" t="s">
        <v>2239</v>
      </c>
      <c r="R31" s="100"/>
      <c r="S31" s="100"/>
      <c r="T31" s="100"/>
      <c r="U31" s="144"/>
      <c r="V31" s="69"/>
    </row>
    <row r="32" spans="1:22" ht="18" x14ac:dyDescent="0.25">
      <c r="A32" s="132" t="str">
        <f>VLOOKUP(E32,'LISTADO ATM'!$A$2:$C$901,3,0)</f>
        <v>DISTRITO NACIONAL</v>
      </c>
      <c r="B32" s="124" t="s">
        <v>2690</v>
      </c>
      <c r="C32" s="95">
        <v>44445.954942129632</v>
      </c>
      <c r="D32" s="95" t="s">
        <v>2174</v>
      </c>
      <c r="E32" s="124">
        <v>648</v>
      </c>
      <c r="F32" s="132" t="str">
        <f>VLOOKUP(E32,VIP!$A$2:$O15825,2,0)</f>
        <v>DRBR190</v>
      </c>
      <c r="G32" s="132" t="str">
        <f>VLOOKUP(E32,'LISTADO ATM'!$A$2:$B$900,2,0)</f>
        <v xml:space="preserve">ATM Hermandad de Pensionados </v>
      </c>
      <c r="H32" s="132" t="str">
        <f>VLOOKUP(E32,VIP!$A$2:$O20786,7,FALSE)</f>
        <v>Si</v>
      </c>
      <c r="I32" s="132" t="str">
        <f>VLOOKUP(E32,VIP!$A$2:$O12751,8,FALSE)</f>
        <v>No</v>
      </c>
      <c r="J32" s="132" t="str">
        <f>VLOOKUP(E32,VIP!$A$2:$O12701,8,FALSE)</f>
        <v>No</v>
      </c>
      <c r="K32" s="132" t="str">
        <f>VLOOKUP(E32,VIP!$A$2:$O16275,6,0)</f>
        <v>NO</v>
      </c>
      <c r="L32" s="138" t="s">
        <v>2239</v>
      </c>
      <c r="M32" s="94" t="s">
        <v>2438</v>
      </c>
      <c r="N32" s="94" t="s">
        <v>2444</v>
      </c>
      <c r="O32" s="132" t="s">
        <v>2446</v>
      </c>
      <c r="P32" s="138"/>
      <c r="Q32" s="94" t="s">
        <v>2239</v>
      </c>
      <c r="R32" s="100"/>
      <c r="S32" s="100"/>
      <c r="T32" s="100"/>
      <c r="U32" s="144"/>
      <c r="V32" s="69"/>
    </row>
    <row r="33" spans="1:22" ht="18" x14ac:dyDescent="0.25">
      <c r="A33" s="132" t="str">
        <f>VLOOKUP(E33,'LISTADO ATM'!$A$2:$C$901,3,0)</f>
        <v>DISTRITO NACIONAL</v>
      </c>
      <c r="B33" s="124" t="s">
        <v>2691</v>
      </c>
      <c r="C33" s="95">
        <v>44445.956192129626</v>
      </c>
      <c r="D33" s="95" t="s">
        <v>2174</v>
      </c>
      <c r="E33" s="124">
        <v>551</v>
      </c>
      <c r="F33" s="132" t="str">
        <f>VLOOKUP(E33,VIP!$A$2:$O15826,2,0)</f>
        <v>DRBR01C</v>
      </c>
      <c r="G33" s="132" t="str">
        <f>VLOOKUP(E33,'LISTADO ATM'!$A$2:$B$900,2,0)</f>
        <v xml:space="preserve">ATM Oficina Padre Castellanos </v>
      </c>
      <c r="H33" s="132" t="str">
        <f>VLOOKUP(E33,VIP!$A$2:$O20787,7,FALSE)</f>
        <v>Si</v>
      </c>
      <c r="I33" s="132" t="str">
        <f>VLOOKUP(E33,VIP!$A$2:$O12752,8,FALSE)</f>
        <v>Si</v>
      </c>
      <c r="J33" s="132" t="str">
        <f>VLOOKUP(E33,VIP!$A$2:$O12702,8,FALSE)</f>
        <v>Si</v>
      </c>
      <c r="K33" s="132" t="str">
        <f>VLOOKUP(E33,VIP!$A$2:$O16276,6,0)</f>
        <v>NO</v>
      </c>
      <c r="L33" s="138" t="s">
        <v>2239</v>
      </c>
      <c r="M33" s="94" t="s">
        <v>2438</v>
      </c>
      <c r="N33" s="94" t="s">
        <v>2444</v>
      </c>
      <c r="O33" s="132" t="s">
        <v>2446</v>
      </c>
      <c r="P33" s="138"/>
      <c r="Q33" s="94" t="s">
        <v>2239</v>
      </c>
      <c r="R33" s="100"/>
      <c r="S33" s="100"/>
      <c r="T33" s="100"/>
      <c r="U33" s="144"/>
      <c r="V33" s="69"/>
    </row>
    <row r="34" spans="1:22" ht="18" x14ac:dyDescent="0.25">
      <c r="A34" s="132" t="str">
        <f>VLOOKUP(E34,'LISTADO ATM'!$A$2:$C$901,3,0)</f>
        <v>DISTRITO NACIONAL</v>
      </c>
      <c r="B34" s="124" t="s">
        <v>2708</v>
      </c>
      <c r="C34" s="95">
        <v>44446.005601851852</v>
      </c>
      <c r="D34" s="95" t="s">
        <v>2174</v>
      </c>
      <c r="E34" s="124">
        <v>443</v>
      </c>
      <c r="F34" s="132" t="str">
        <f>VLOOKUP(E34,VIP!$A$2:$O15842,2,0)</f>
        <v>DRBR443</v>
      </c>
      <c r="G34" s="132" t="str">
        <f>VLOOKUP(E34,'LISTADO ATM'!$A$2:$B$900,2,0)</f>
        <v xml:space="preserve">ATM Edificio San Rafael </v>
      </c>
      <c r="H34" s="132" t="str">
        <f>VLOOKUP(E34,VIP!$A$2:$O20803,7,FALSE)</f>
        <v>Si</v>
      </c>
      <c r="I34" s="132" t="str">
        <f>VLOOKUP(E34,VIP!$A$2:$O12768,8,FALSE)</f>
        <v>Si</v>
      </c>
      <c r="J34" s="132" t="str">
        <f>VLOOKUP(E34,VIP!$A$2:$O12718,8,FALSE)</f>
        <v>Si</v>
      </c>
      <c r="K34" s="132" t="str">
        <f>VLOOKUP(E34,VIP!$A$2:$O16292,6,0)</f>
        <v>NO</v>
      </c>
      <c r="L34" s="138" t="s">
        <v>2239</v>
      </c>
      <c r="M34" s="94" t="s">
        <v>2438</v>
      </c>
      <c r="N34" s="94" t="s">
        <v>2444</v>
      </c>
      <c r="O34" s="132" t="s">
        <v>2446</v>
      </c>
      <c r="P34" s="138"/>
      <c r="Q34" s="94" t="s">
        <v>2239</v>
      </c>
      <c r="R34" s="100"/>
      <c r="S34" s="100"/>
      <c r="T34" s="100"/>
      <c r="U34" s="144"/>
      <c r="V34" s="69"/>
    </row>
    <row r="35" spans="1:22" ht="18" x14ac:dyDescent="0.25">
      <c r="A35" s="132" t="str">
        <f>VLOOKUP(E35,'LISTADO ATM'!$A$2:$C$901,3,0)</f>
        <v>ESTE</v>
      </c>
      <c r="B35" s="124" t="s">
        <v>2707</v>
      </c>
      <c r="C35" s="95">
        <v>44446.022662037038</v>
      </c>
      <c r="D35" s="95" t="s">
        <v>2174</v>
      </c>
      <c r="E35" s="124">
        <v>368</v>
      </c>
      <c r="F35" s="132" t="str">
        <f>VLOOKUP(E35,VIP!$A$2:$O15841,2,0)</f>
        <v xml:space="preserve">DRBR368 </v>
      </c>
      <c r="G35" s="132" t="str">
        <f>VLOOKUP(E35,'LISTADO ATM'!$A$2:$B$900,2,0)</f>
        <v>ATM Ayuntamiento Peralvillo</v>
      </c>
      <c r="H35" s="132" t="str">
        <f>VLOOKUP(E35,VIP!$A$2:$O20802,7,FALSE)</f>
        <v>N/A</v>
      </c>
      <c r="I35" s="132" t="str">
        <f>VLOOKUP(E35,VIP!$A$2:$O12767,8,FALSE)</f>
        <v>N/A</v>
      </c>
      <c r="J35" s="132" t="str">
        <f>VLOOKUP(E35,VIP!$A$2:$O12717,8,FALSE)</f>
        <v>N/A</v>
      </c>
      <c r="K35" s="132" t="str">
        <f>VLOOKUP(E35,VIP!$A$2:$O16291,6,0)</f>
        <v>N/A</v>
      </c>
      <c r="L35" s="138" t="s">
        <v>2239</v>
      </c>
      <c r="M35" s="94" t="s">
        <v>2438</v>
      </c>
      <c r="N35" s="94" t="s">
        <v>2444</v>
      </c>
      <c r="O35" s="132" t="s">
        <v>2446</v>
      </c>
      <c r="P35" s="138"/>
      <c r="Q35" s="94" t="s">
        <v>2239</v>
      </c>
      <c r="R35" s="100"/>
      <c r="S35" s="100"/>
      <c r="T35" s="100"/>
      <c r="U35" s="144"/>
      <c r="V35" s="69"/>
    </row>
    <row r="36" spans="1:22" ht="18" x14ac:dyDescent="0.25">
      <c r="A36" s="132" t="str">
        <f>VLOOKUP(E36,'LISTADO ATM'!$A$2:$C$901,3,0)</f>
        <v>DISTRITO NACIONAL</v>
      </c>
      <c r="B36" s="124" t="s">
        <v>2706</v>
      </c>
      <c r="C36" s="95">
        <v>44446.025451388887</v>
      </c>
      <c r="D36" s="95" t="s">
        <v>2174</v>
      </c>
      <c r="E36" s="124">
        <v>744</v>
      </c>
      <c r="F36" s="132" t="str">
        <f>VLOOKUP(E36,VIP!$A$2:$O15840,2,0)</f>
        <v>DRBR289</v>
      </c>
      <c r="G36" s="132" t="str">
        <f>VLOOKUP(E36,'LISTADO ATM'!$A$2:$B$900,2,0)</f>
        <v xml:space="preserve">ATM Multicentro La Sirena Venezuela </v>
      </c>
      <c r="H36" s="132" t="str">
        <f>VLOOKUP(E36,VIP!$A$2:$O20801,7,FALSE)</f>
        <v>Si</v>
      </c>
      <c r="I36" s="132" t="str">
        <f>VLOOKUP(E36,VIP!$A$2:$O12766,8,FALSE)</f>
        <v>Si</v>
      </c>
      <c r="J36" s="132" t="str">
        <f>VLOOKUP(E36,VIP!$A$2:$O12716,8,FALSE)</f>
        <v>Si</v>
      </c>
      <c r="K36" s="132" t="str">
        <f>VLOOKUP(E36,VIP!$A$2:$O16290,6,0)</f>
        <v>SI</v>
      </c>
      <c r="L36" s="138" t="s">
        <v>2239</v>
      </c>
      <c r="M36" s="94" t="s">
        <v>2438</v>
      </c>
      <c r="N36" s="94" t="s">
        <v>2444</v>
      </c>
      <c r="O36" s="132" t="s">
        <v>2446</v>
      </c>
      <c r="P36" s="138"/>
      <c r="Q36" s="94" t="s">
        <v>2239</v>
      </c>
      <c r="R36" s="100"/>
      <c r="S36" s="100"/>
      <c r="T36" s="100"/>
      <c r="U36" s="144"/>
      <c r="V36" s="69"/>
    </row>
    <row r="37" spans="1:22" ht="18" x14ac:dyDescent="0.25">
      <c r="A37" s="132" t="str">
        <f>VLOOKUP(E37,'LISTADO ATM'!$A$2:$C$901,3,0)</f>
        <v>ESTE</v>
      </c>
      <c r="B37" s="124" t="s">
        <v>2711</v>
      </c>
      <c r="C37" s="95">
        <v>44446.12195601852</v>
      </c>
      <c r="D37" s="95" t="s">
        <v>2174</v>
      </c>
      <c r="E37" s="124">
        <v>1</v>
      </c>
      <c r="F37" s="132" t="str">
        <f>VLOOKUP(E37,VIP!$A$2:$O15832,2,0)</f>
        <v>DRBR001</v>
      </c>
      <c r="G37" s="132" t="str">
        <f>VLOOKUP(E37,'LISTADO ATM'!$A$2:$B$900,2,0)</f>
        <v>ATM S/M San Rafael del Yuma</v>
      </c>
      <c r="H37" s="132" t="str">
        <f>VLOOKUP(E37,VIP!$A$2:$O20793,7,FALSE)</f>
        <v>Si</v>
      </c>
      <c r="I37" s="132" t="str">
        <f>VLOOKUP(E37,VIP!$A$2:$O12758,8,FALSE)</f>
        <v>Si</v>
      </c>
      <c r="J37" s="132" t="str">
        <f>VLOOKUP(E37,VIP!$A$2:$O12708,8,FALSE)</f>
        <v>Si</v>
      </c>
      <c r="K37" s="132" t="str">
        <f>VLOOKUP(E37,VIP!$A$2:$O16282,6,0)</f>
        <v>NO</v>
      </c>
      <c r="L37" s="138" t="s">
        <v>2239</v>
      </c>
      <c r="M37" s="94" t="s">
        <v>2438</v>
      </c>
      <c r="N37" s="94" t="s">
        <v>2444</v>
      </c>
      <c r="O37" s="132" t="s">
        <v>2446</v>
      </c>
      <c r="P37" s="138"/>
      <c r="Q37" s="94" t="s">
        <v>2239</v>
      </c>
      <c r="R37" s="100"/>
      <c r="S37" s="100"/>
      <c r="T37" s="100"/>
      <c r="U37" s="144"/>
      <c r="V37" s="69"/>
    </row>
    <row r="38" spans="1:22" ht="18" x14ac:dyDescent="0.25">
      <c r="A38" s="132" t="str">
        <f>VLOOKUP(E38,'LISTADO ATM'!$A$2:$C$901,3,0)</f>
        <v>SUR</v>
      </c>
      <c r="B38" s="124" t="s">
        <v>2638</v>
      </c>
      <c r="C38" s="95">
        <v>44445.370578703703</v>
      </c>
      <c r="D38" s="95" t="s">
        <v>2174</v>
      </c>
      <c r="E38" s="124">
        <v>512</v>
      </c>
      <c r="F38" s="132" t="str">
        <f>VLOOKUP(E38,VIP!$A$2:$O15807,2,0)</f>
        <v>DRBR512</v>
      </c>
      <c r="G38" s="132" t="str">
        <f>VLOOKUP(E38,'LISTADO ATM'!$A$2:$B$900,2,0)</f>
        <v>ATM Plaza Jesús Ferreira</v>
      </c>
      <c r="H38" s="132" t="str">
        <f>VLOOKUP(E38,VIP!$A$2:$O20768,7,FALSE)</f>
        <v>N/A</v>
      </c>
      <c r="I38" s="132" t="str">
        <f>VLOOKUP(E38,VIP!$A$2:$O12733,8,FALSE)</f>
        <v>N/A</v>
      </c>
      <c r="J38" s="132" t="str">
        <f>VLOOKUP(E38,VIP!$A$2:$O12683,8,FALSE)</f>
        <v>N/A</v>
      </c>
      <c r="K38" s="132" t="str">
        <f>VLOOKUP(E38,VIP!$A$2:$O16257,6,0)</f>
        <v>N/A</v>
      </c>
      <c r="L38" s="138" t="s">
        <v>2639</v>
      </c>
      <c r="M38" s="94" t="s">
        <v>2438</v>
      </c>
      <c r="N38" s="94" t="s">
        <v>2444</v>
      </c>
      <c r="O38" s="132" t="s">
        <v>2640</v>
      </c>
      <c r="P38" s="138"/>
      <c r="Q38" s="94" t="s">
        <v>2639</v>
      </c>
      <c r="R38" s="100"/>
      <c r="S38" s="100"/>
      <c r="T38" s="100"/>
      <c r="U38" s="144"/>
      <c r="V38" s="69"/>
    </row>
    <row r="39" spans="1:22" ht="18" x14ac:dyDescent="0.25">
      <c r="A39" s="132" t="str">
        <f>VLOOKUP(E39,'LISTADO ATM'!$A$2:$C$901,3,0)</f>
        <v>DISTRITO NACIONAL</v>
      </c>
      <c r="B39" s="124">
        <v>3336009158</v>
      </c>
      <c r="C39" s="95">
        <v>44440.051053240742</v>
      </c>
      <c r="D39" s="95" t="s">
        <v>2441</v>
      </c>
      <c r="E39" s="124">
        <v>113</v>
      </c>
      <c r="F39" s="132" t="str">
        <f>VLOOKUP(E39,VIP!$A$2:$O15593,2,0)</f>
        <v>DRBR113</v>
      </c>
      <c r="G39" s="132" t="str">
        <f>VLOOKUP(E39,'LISTADO ATM'!$A$2:$B$900,2,0)</f>
        <v xml:space="preserve">ATM Autoservicio Atalaya del Mar </v>
      </c>
      <c r="H39" s="132" t="str">
        <f>VLOOKUP(E39,VIP!$A$2:$O20554,7,FALSE)</f>
        <v>Si</v>
      </c>
      <c r="I39" s="132" t="str">
        <f>VLOOKUP(E39,VIP!$A$2:$O12519,8,FALSE)</f>
        <v>No</v>
      </c>
      <c r="J39" s="132" t="str">
        <f>VLOOKUP(E39,VIP!$A$2:$O12469,8,FALSE)</f>
        <v>No</v>
      </c>
      <c r="K39" s="132" t="str">
        <f>VLOOKUP(E39,VIP!$A$2:$O16043,6,0)</f>
        <v>NO</v>
      </c>
      <c r="L39" s="138" t="s">
        <v>2618</v>
      </c>
      <c r="M39" s="94" t="s">
        <v>2438</v>
      </c>
      <c r="N39" s="94" t="s">
        <v>2444</v>
      </c>
      <c r="O39" s="132" t="s">
        <v>2445</v>
      </c>
      <c r="P39" s="138"/>
      <c r="Q39" s="127" t="s">
        <v>2618</v>
      </c>
      <c r="R39" s="100"/>
      <c r="S39" s="100"/>
      <c r="T39" s="100"/>
      <c r="U39" s="144"/>
      <c r="V39" s="69"/>
    </row>
    <row r="40" spans="1:22" ht="18" x14ac:dyDescent="0.25">
      <c r="A40" s="132" t="str">
        <f>VLOOKUP(E40,'LISTADO ATM'!$A$2:$C$901,3,0)</f>
        <v>DISTRITO NACIONAL</v>
      </c>
      <c r="B40" s="124">
        <v>3336012412</v>
      </c>
      <c r="C40" s="95">
        <v>44441.682222222225</v>
      </c>
      <c r="D40" s="95" t="s">
        <v>2460</v>
      </c>
      <c r="E40" s="124">
        <v>514</v>
      </c>
      <c r="F40" s="132" t="str">
        <f>VLOOKUP(E40,VIP!$A$2:$O15790,2,0)</f>
        <v>DRBR514</v>
      </c>
      <c r="G40" s="132" t="str">
        <f>VLOOKUP(E40,'LISTADO ATM'!$A$2:$B$900,2,0)</f>
        <v>ATM Autoservicio Charles de Gaulle</v>
      </c>
      <c r="H40" s="132" t="str">
        <f>VLOOKUP(E40,VIP!$A$2:$O20751,7,FALSE)</f>
        <v>Si</v>
      </c>
      <c r="I40" s="132" t="str">
        <f>VLOOKUP(E40,VIP!$A$2:$O12716,8,FALSE)</f>
        <v>No</v>
      </c>
      <c r="J40" s="132" t="str">
        <f>VLOOKUP(E40,VIP!$A$2:$O12666,8,FALSE)</f>
        <v>No</v>
      </c>
      <c r="K40" s="132" t="str">
        <f>VLOOKUP(E40,VIP!$A$2:$O16240,6,0)</f>
        <v>NO</v>
      </c>
      <c r="L40" s="138" t="s">
        <v>2618</v>
      </c>
      <c r="M40" s="94" t="s">
        <v>2438</v>
      </c>
      <c r="N40" s="94" t="s">
        <v>2444</v>
      </c>
      <c r="O40" s="132" t="s">
        <v>2623</v>
      </c>
      <c r="P40" s="138"/>
      <c r="Q40" s="94" t="s">
        <v>2618</v>
      </c>
    </row>
    <row r="41" spans="1:22" ht="18" x14ac:dyDescent="0.25">
      <c r="A41" s="132" t="str">
        <f>VLOOKUP(E41,'LISTADO ATM'!$A$2:$C$901,3,0)</f>
        <v>NORTE</v>
      </c>
      <c r="B41" s="124">
        <v>3336012583</v>
      </c>
      <c r="C41" s="95">
        <v>44441.741331018522</v>
      </c>
      <c r="D41" s="95" t="s">
        <v>2460</v>
      </c>
      <c r="E41" s="124">
        <v>8</v>
      </c>
      <c r="F41" s="132" t="str">
        <f>VLOOKUP(E41,VIP!$A$2:$O15774,2,0)</f>
        <v>DRBR008</v>
      </c>
      <c r="G41" s="132" t="str">
        <f>VLOOKUP(E41,'LISTADO ATM'!$A$2:$B$900,2,0)</f>
        <v>ATM Autoservicio Yaque</v>
      </c>
      <c r="H41" s="132" t="str">
        <f>VLOOKUP(E41,VIP!$A$2:$O20735,7,FALSE)</f>
        <v>Si</v>
      </c>
      <c r="I41" s="132" t="str">
        <f>VLOOKUP(E41,VIP!$A$2:$O12700,8,FALSE)</f>
        <v>Si</v>
      </c>
      <c r="J41" s="132" t="str">
        <f>VLOOKUP(E41,VIP!$A$2:$O12650,8,FALSE)</f>
        <v>Si</v>
      </c>
      <c r="K41" s="132" t="str">
        <f>VLOOKUP(E41,VIP!$A$2:$O16224,6,0)</f>
        <v>NO</v>
      </c>
      <c r="L41" s="138" t="s">
        <v>2618</v>
      </c>
      <c r="M41" s="94" t="s">
        <v>2438</v>
      </c>
      <c r="N41" s="94" t="s">
        <v>2444</v>
      </c>
      <c r="O41" s="132" t="s">
        <v>2621</v>
      </c>
      <c r="P41" s="138"/>
      <c r="Q41" s="94" t="s">
        <v>2618</v>
      </c>
    </row>
    <row r="42" spans="1:22" ht="18" x14ac:dyDescent="0.25">
      <c r="A42" s="132" t="str">
        <f>VLOOKUP(E42,'LISTADO ATM'!$A$2:$C$901,3,0)</f>
        <v>ESTE</v>
      </c>
      <c r="B42" s="124">
        <v>3336013985</v>
      </c>
      <c r="C42" s="95">
        <v>44442.72115740741</v>
      </c>
      <c r="D42" s="95" t="s">
        <v>2460</v>
      </c>
      <c r="E42" s="124">
        <v>158</v>
      </c>
      <c r="F42" s="132" t="str">
        <f>VLOOKUP(E42,VIP!$A$2:$O15789,2,0)</f>
        <v>DRBR158</v>
      </c>
      <c r="G42" s="132" t="str">
        <f>VLOOKUP(E42,'LISTADO ATM'!$A$2:$B$900,2,0)</f>
        <v xml:space="preserve">ATM Oficina Romana Norte </v>
      </c>
      <c r="H42" s="132" t="str">
        <f>VLOOKUP(E42,VIP!$A$2:$O20750,7,FALSE)</f>
        <v>Si</v>
      </c>
      <c r="I42" s="132" t="str">
        <f>VLOOKUP(E42,VIP!$A$2:$O12715,8,FALSE)</f>
        <v>Si</v>
      </c>
      <c r="J42" s="132" t="str">
        <f>VLOOKUP(E42,VIP!$A$2:$O12665,8,FALSE)</f>
        <v>Si</v>
      </c>
      <c r="K42" s="132" t="str">
        <f>VLOOKUP(E42,VIP!$A$2:$O16239,6,0)</f>
        <v>SI</v>
      </c>
      <c r="L42" s="138" t="s">
        <v>2618</v>
      </c>
      <c r="M42" s="94" t="s">
        <v>2438</v>
      </c>
      <c r="N42" s="94" t="s">
        <v>2444</v>
      </c>
      <c r="O42" s="132" t="s">
        <v>2461</v>
      </c>
      <c r="P42" s="138"/>
      <c r="Q42" s="94" t="s">
        <v>2618</v>
      </c>
    </row>
    <row r="43" spans="1:22" ht="18" x14ac:dyDescent="0.25">
      <c r="A43" s="132" t="str">
        <f>VLOOKUP(E43,'LISTADO ATM'!$A$2:$C$901,3,0)</f>
        <v>DISTRITO NACIONAL</v>
      </c>
      <c r="B43" s="124">
        <v>3336014505</v>
      </c>
      <c r="C43" s="95">
        <v>44443.856307870374</v>
      </c>
      <c r="D43" s="95" t="s">
        <v>2460</v>
      </c>
      <c r="E43" s="124">
        <v>813</v>
      </c>
      <c r="F43" s="132" t="str">
        <f>VLOOKUP(E43,VIP!$A$2:$O15792,2,0)</f>
        <v>DRBR815</v>
      </c>
      <c r="G43" s="132" t="str">
        <f>VLOOKUP(E43,'LISTADO ATM'!$A$2:$B$900,2,0)</f>
        <v>ATM Occidental Mall</v>
      </c>
      <c r="H43" s="132" t="str">
        <f>VLOOKUP(E43,VIP!$A$2:$O20753,7,FALSE)</f>
        <v>Si</v>
      </c>
      <c r="I43" s="132" t="str">
        <f>VLOOKUP(E43,VIP!$A$2:$O12718,8,FALSE)</f>
        <v>Si</v>
      </c>
      <c r="J43" s="132" t="str">
        <f>VLOOKUP(E43,VIP!$A$2:$O12668,8,FALSE)</f>
        <v>Si</v>
      </c>
      <c r="K43" s="132" t="str">
        <f>VLOOKUP(E43,VIP!$A$2:$O16242,6,0)</f>
        <v>NO</v>
      </c>
      <c r="L43" s="138" t="s">
        <v>2618</v>
      </c>
      <c r="M43" s="94" t="s">
        <v>2438</v>
      </c>
      <c r="N43" s="94" t="s">
        <v>2444</v>
      </c>
      <c r="O43" s="132" t="s">
        <v>2461</v>
      </c>
      <c r="P43" s="138"/>
      <c r="Q43" s="94" t="s">
        <v>2618</v>
      </c>
    </row>
    <row r="44" spans="1:22" ht="18" x14ac:dyDescent="0.25">
      <c r="A44" s="132" t="str">
        <f>VLOOKUP(E44,'LISTADO ATM'!$A$2:$C$901,3,0)</f>
        <v>DISTRITO NACIONAL</v>
      </c>
      <c r="B44" s="124" t="s">
        <v>2676</v>
      </c>
      <c r="C44" s="95">
        <v>44445.77270833333</v>
      </c>
      <c r="D44" s="95" t="s">
        <v>2441</v>
      </c>
      <c r="E44" s="124">
        <v>494</v>
      </c>
      <c r="F44" s="132" t="str">
        <f>VLOOKUP(E44,VIP!$A$2:$O15798,2,0)</f>
        <v>DRBR494</v>
      </c>
      <c r="G44" s="132" t="str">
        <f>VLOOKUP(E44,'LISTADO ATM'!$A$2:$B$900,2,0)</f>
        <v xml:space="preserve">ATM Oficina Blue Mall </v>
      </c>
      <c r="H44" s="132" t="str">
        <f>VLOOKUP(E44,VIP!$A$2:$O20759,7,FALSE)</f>
        <v>Si</v>
      </c>
      <c r="I44" s="132" t="str">
        <f>VLOOKUP(E44,VIP!$A$2:$O12724,8,FALSE)</f>
        <v>Si</v>
      </c>
      <c r="J44" s="132" t="str">
        <f>VLOOKUP(E44,VIP!$A$2:$O12674,8,FALSE)</f>
        <v>Si</v>
      </c>
      <c r="K44" s="132" t="str">
        <f>VLOOKUP(E44,VIP!$A$2:$O16248,6,0)</f>
        <v>SI</v>
      </c>
      <c r="L44" s="138" t="s">
        <v>2618</v>
      </c>
      <c r="M44" s="94" t="s">
        <v>2438</v>
      </c>
      <c r="N44" s="94" t="s">
        <v>2444</v>
      </c>
      <c r="O44" s="132" t="s">
        <v>2445</v>
      </c>
      <c r="P44" s="138"/>
      <c r="Q44" s="94" t="s">
        <v>2618</v>
      </c>
    </row>
    <row r="45" spans="1:22" ht="18" x14ac:dyDescent="0.25">
      <c r="A45" s="132" t="str">
        <f>VLOOKUP(E45,'LISTADO ATM'!$A$2:$C$901,3,0)</f>
        <v>DISTRITO NACIONAL</v>
      </c>
      <c r="B45" s="124" t="s">
        <v>2709</v>
      </c>
      <c r="C45" s="95">
        <v>44445.998344907406</v>
      </c>
      <c r="D45" s="95" t="s">
        <v>2441</v>
      </c>
      <c r="E45" s="124">
        <v>70</v>
      </c>
      <c r="F45" s="132" t="str">
        <f>VLOOKUP(E45,VIP!$A$2:$O15843,2,0)</f>
        <v>DRBR070</v>
      </c>
      <c r="G45" s="132" t="str">
        <f>VLOOKUP(E45,'LISTADO ATM'!$A$2:$B$900,2,0)</f>
        <v xml:space="preserve">ATM Autoservicio Plaza Lama Zona Oriental </v>
      </c>
      <c r="H45" s="132" t="str">
        <f>VLOOKUP(E45,VIP!$A$2:$O20804,7,FALSE)</f>
        <v>Si</v>
      </c>
      <c r="I45" s="132" t="str">
        <f>VLOOKUP(E45,VIP!$A$2:$O12769,8,FALSE)</f>
        <v>Si</v>
      </c>
      <c r="J45" s="132" t="str">
        <f>VLOOKUP(E45,VIP!$A$2:$O12719,8,FALSE)</f>
        <v>Si</v>
      </c>
      <c r="K45" s="132" t="str">
        <f>VLOOKUP(E45,VIP!$A$2:$O16293,6,0)</f>
        <v>NO</v>
      </c>
      <c r="L45" s="138" t="s">
        <v>2618</v>
      </c>
      <c r="M45" s="94" t="s">
        <v>2438</v>
      </c>
      <c r="N45" s="94" t="s">
        <v>2444</v>
      </c>
      <c r="O45" s="132" t="s">
        <v>2445</v>
      </c>
      <c r="P45" s="138"/>
      <c r="Q45" s="94" t="s">
        <v>2618</v>
      </c>
    </row>
    <row r="46" spans="1:22" ht="18" x14ac:dyDescent="0.25">
      <c r="A46" s="132" t="str">
        <f>VLOOKUP(E46,'LISTADO ATM'!$A$2:$C$901,3,0)</f>
        <v>SUR</v>
      </c>
      <c r="B46" s="124" t="s">
        <v>2688</v>
      </c>
      <c r="C46" s="95">
        <v>44445.915659722225</v>
      </c>
      <c r="D46" s="95" t="s">
        <v>2441</v>
      </c>
      <c r="E46" s="124">
        <v>297</v>
      </c>
      <c r="F46" s="132" t="str">
        <f>VLOOKUP(E46,VIP!$A$2:$O15823,2,0)</f>
        <v>DRBR297</v>
      </c>
      <c r="G46" s="132" t="str">
        <f>VLOOKUP(E46,'LISTADO ATM'!$A$2:$B$900,2,0)</f>
        <v xml:space="preserve">ATM S/M Cadena Ocoa </v>
      </c>
      <c r="H46" s="132" t="str">
        <f>VLOOKUP(E46,VIP!$A$2:$O20784,7,FALSE)</f>
        <v>Si</v>
      </c>
      <c r="I46" s="132" t="str">
        <f>VLOOKUP(E46,VIP!$A$2:$O12749,8,FALSE)</f>
        <v>Si</v>
      </c>
      <c r="J46" s="132" t="str">
        <f>VLOOKUP(E46,VIP!$A$2:$O12699,8,FALSE)</f>
        <v>Si</v>
      </c>
      <c r="K46" s="132" t="str">
        <f>VLOOKUP(E46,VIP!$A$2:$O16273,6,0)</f>
        <v>NO</v>
      </c>
      <c r="L46" s="138" t="s">
        <v>2545</v>
      </c>
      <c r="M46" s="94" t="s">
        <v>2438</v>
      </c>
      <c r="N46" s="94" t="s">
        <v>2444</v>
      </c>
      <c r="O46" s="132" t="s">
        <v>2445</v>
      </c>
      <c r="P46" s="138"/>
      <c r="Q46" s="94" t="s">
        <v>2696</v>
      </c>
    </row>
    <row r="47" spans="1:22" ht="18" x14ac:dyDescent="0.25">
      <c r="A47" s="132" t="str">
        <f>VLOOKUP(E47,'LISTADO ATM'!$A$2:$C$901,3,0)</f>
        <v>DISTRITO NACIONAL</v>
      </c>
      <c r="B47" s="124">
        <v>3336012296</v>
      </c>
      <c r="C47" s="95">
        <v>44441.647800925923</v>
      </c>
      <c r="D47" s="95" t="s">
        <v>2174</v>
      </c>
      <c r="E47" s="124">
        <v>983</v>
      </c>
      <c r="F47" s="132" t="str">
        <f>VLOOKUP(E47,VIP!$A$2:$O15797,2,0)</f>
        <v>DRBR983</v>
      </c>
      <c r="G47" s="132" t="str">
        <f>VLOOKUP(E47,'LISTADO ATM'!$A$2:$B$900,2,0)</f>
        <v xml:space="preserve">ATM Bravo República de Colombia </v>
      </c>
      <c r="H47" s="132" t="str">
        <f>VLOOKUP(E47,VIP!$A$2:$O20758,7,FALSE)</f>
        <v>Si</v>
      </c>
      <c r="I47" s="132" t="str">
        <f>VLOOKUP(E47,VIP!$A$2:$O12723,8,FALSE)</f>
        <v>No</v>
      </c>
      <c r="J47" s="132" t="str">
        <f>VLOOKUP(E47,VIP!$A$2:$O12673,8,FALSE)</f>
        <v>No</v>
      </c>
      <c r="K47" s="132" t="str">
        <f>VLOOKUP(E47,VIP!$A$2:$O16247,6,0)</f>
        <v>NO</v>
      </c>
      <c r="L47" s="138" t="s">
        <v>2545</v>
      </c>
      <c r="M47" s="94" t="s">
        <v>2438</v>
      </c>
      <c r="N47" s="94" t="s">
        <v>2444</v>
      </c>
      <c r="O47" s="132" t="s">
        <v>2446</v>
      </c>
      <c r="P47" s="138"/>
      <c r="Q47" s="94" t="s">
        <v>2545</v>
      </c>
    </row>
    <row r="48" spans="1:22" ht="18" x14ac:dyDescent="0.25">
      <c r="A48" s="132" t="str">
        <f>VLOOKUP(E48,'LISTADO ATM'!$A$2:$C$901,3,0)</f>
        <v>DISTRITO NACIONAL</v>
      </c>
      <c r="B48" s="124">
        <v>3336014599</v>
      </c>
      <c r="C48" s="95">
        <v>44444.64744212963</v>
      </c>
      <c r="D48" s="95" t="s">
        <v>2460</v>
      </c>
      <c r="E48" s="124">
        <v>979</v>
      </c>
      <c r="F48" s="132" t="str">
        <f>VLOOKUP(E48,VIP!$A$2:$O15818,2,0)</f>
        <v>DRBR979</v>
      </c>
      <c r="G48" s="132" t="str">
        <f>VLOOKUP(E48,'LISTADO ATM'!$A$2:$B$900,2,0)</f>
        <v xml:space="preserve">ATM Oficina Luperón I </v>
      </c>
      <c r="H48" s="132" t="str">
        <f>VLOOKUP(E48,VIP!$A$2:$O20779,7,FALSE)</f>
        <v>Si</v>
      </c>
      <c r="I48" s="132" t="str">
        <f>VLOOKUP(E48,VIP!$A$2:$O12744,8,FALSE)</f>
        <v>Si</v>
      </c>
      <c r="J48" s="132" t="str">
        <f>VLOOKUP(E48,VIP!$A$2:$O12694,8,FALSE)</f>
        <v>Si</v>
      </c>
      <c r="K48" s="132" t="str">
        <f>VLOOKUP(E48,VIP!$A$2:$O16268,6,0)</f>
        <v>NO</v>
      </c>
      <c r="L48" s="138" t="s">
        <v>2545</v>
      </c>
      <c r="M48" s="94" t="s">
        <v>2438</v>
      </c>
      <c r="N48" s="94" t="s">
        <v>2444</v>
      </c>
      <c r="O48" s="132" t="s">
        <v>2629</v>
      </c>
      <c r="P48" s="138"/>
      <c r="Q48" s="94" t="s">
        <v>2545</v>
      </c>
    </row>
    <row r="49" spans="1:17" ht="18" x14ac:dyDescent="0.25">
      <c r="A49" s="132" t="str">
        <f>VLOOKUP(E49,'LISTADO ATM'!$A$2:$C$901,3,0)</f>
        <v>DISTRITO NACIONAL</v>
      </c>
      <c r="B49" s="124" t="s">
        <v>2646</v>
      </c>
      <c r="C49" s="95">
        <v>44445.544930555552</v>
      </c>
      <c r="D49" s="95" t="s">
        <v>2460</v>
      </c>
      <c r="E49" s="124">
        <v>769</v>
      </c>
      <c r="F49" s="132" t="str">
        <f>VLOOKUP(E49,VIP!$A$2:$O15848,2,0)</f>
        <v>DRBR769</v>
      </c>
      <c r="G49" s="132" t="str">
        <f>VLOOKUP(E49,'LISTADO ATM'!$A$2:$B$900,2,0)</f>
        <v>ATM UNP Pablo Mella Morales</v>
      </c>
      <c r="H49" s="132" t="str">
        <f>VLOOKUP(E49,VIP!$A$2:$O20809,7,FALSE)</f>
        <v>Si</v>
      </c>
      <c r="I49" s="132" t="str">
        <f>VLOOKUP(E49,VIP!$A$2:$O12774,8,FALSE)</f>
        <v>Si</v>
      </c>
      <c r="J49" s="132" t="str">
        <f>VLOOKUP(E49,VIP!$A$2:$O12724,8,FALSE)</f>
        <v>Si</v>
      </c>
      <c r="K49" s="132" t="str">
        <f>VLOOKUP(E49,VIP!$A$2:$O16298,6,0)</f>
        <v>NO</v>
      </c>
      <c r="L49" s="138" t="s">
        <v>2732</v>
      </c>
      <c r="M49" s="94" t="s">
        <v>2438</v>
      </c>
      <c r="N49" s="94" t="s">
        <v>2444</v>
      </c>
      <c r="O49" s="132" t="s">
        <v>2461</v>
      </c>
      <c r="P49" s="138"/>
      <c r="Q49" s="94" t="s">
        <v>2732</v>
      </c>
    </row>
    <row r="50" spans="1:17" ht="18" x14ac:dyDescent="0.25">
      <c r="A50" s="132" t="str">
        <f>VLOOKUP(E50,'LISTADO ATM'!$A$2:$C$901,3,0)</f>
        <v>DISTRITO NACIONAL</v>
      </c>
      <c r="B50" s="124">
        <v>3336014341</v>
      </c>
      <c r="C50" s="95">
        <v>44443.502337962964</v>
      </c>
      <c r="D50" s="95" t="s">
        <v>2460</v>
      </c>
      <c r="E50" s="124">
        <v>515</v>
      </c>
      <c r="F50" s="132" t="str">
        <f>VLOOKUP(E50,VIP!$A$2:$O15813,2,0)</f>
        <v>DRBR515</v>
      </c>
      <c r="G50" s="132" t="str">
        <f>VLOOKUP(E50,'LISTADO ATM'!$A$2:$B$900,2,0)</f>
        <v xml:space="preserve">ATM Oficina Agora Mall I </v>
      </c>
      <c r="H50" s="132" t="str">
        <f>VLOOKUP(E50,VIP!$A$2:$O20774,7,FALSE)</f>
        <v>Si</v>
      </c>
      <c r="I50" s="132" t="str">
        <f>VLOOKUP(E50,VIP!$A$2:$O12739,8,FALSE)</f>
        <v>Si</v>
      </c>
      <c r="J50" s="132" t="str">
        <f>VLOOKUP(E50,VIP!$A$2:$O12689,8,FALSE)</f>
        <v>Si</v>
      </c>
      <c r="K50" s="132" t="str">
        <f>VLOOKUP(E50,VIP!$A$2:$O16263,6,0)</f>
        <v>SI</v>
      </c>
      <c r="L50" s="138" t="s">
        <v>2434</v>
      </c>
      <c r="M50" s="94" t="s">
        <v>2438</v>
      </c>
      <c r="N50" s="94" t="s">
        <v>2444</v>
      </c>
      <c r="O50" s="132" t="s">
        <v>2461</v>
      </c>
      <c r="P50" s="138"/>
      <c r="Q50" s="94" t="s">
        <v>2434</v>
      </c>
    </row>
    <row r="51" spans="1:17" ht="18" x14ac:dyDescent="0.25">
      <c r="A51" s="132" t="str">
        <f>VLOOKUP(E51,'LISTADO ATM'!$A$2:$C$901,3,0)</f>
        <v>DISTRITO NACIONAL</v>
      </c>
      <c r="B51" s="124">
        <v>3336014486</v>
      </c>
      <c r="C51" s="95">
        <v>44443.713310185187</v>
      </c>
      <c r="D51" s="95" t="s">
        <v>2460</v>
      </c>
      <c r="E51" s="124">
        <v>567</v>
      </c>
      <c r="F51" s="132" t="str">
        <f>VLOOKUP(E51,VIP!$A$2:$O15797,2,0)</f>
        <v>DRBR015</v>
      </c>
      <c r="G51" s="132" t="str">
        <f>VLOOKUP(E51,'LISTADO ATM'!$A$2:$B$900,2,0)</f>
        <v xml:space="preserve">ATM Oficina Máximo Gómez </v>
      </c>
      <c r="H51" s="132" t="str">
        <f>VLOOKUP(E51,VIP!$A$2:$O20758,7,FALSE)</f>
        <v>Si</v>
      </c>
      <c r="I51" s="132" t="str">
        <f>VLOOKUP(E51,VIP!$A$2:$O12723,8,FALSE)</f>
        <v>Si</v>
      </c>
      <c r="J51" s="132" t="str">
        <f>VLOOKUP(E51,VIP!$A$2:$O12673,8,FALSE)</f>
        <v>Si</v>
      </c>
      <c r="K51" s="132" t="str">
        <f>VLOOKUP(E51,VIP!$A$2:$O16247,6,0)</f>
        <v>NO</v>
      </c>
      <c r="L51" s="138" t="s">
        <v>2434</v>
      </c>
      <c r="M51" s="94" t="s">
        <v>2438</v>
      </c>
      <c r="N51" s="94" t="s">
        <v>2444</v>
      </c>
      <c r="O51" s="132" t="s">
        <v>2623</v>
      </c>
      <c r="P51" s="138"/>
      <c r="Q51" s="94" t="s">
        <v>2434</v>
      </c>
    </row>
    <row r="52" spans="1:17" ht="18" x14ac:dyDescent="0.25">
      <c r="A52" s="132" t="str">
        <f>VLOOKUP(E52,'LISTADO ATM'!$A$2:$C$901,3,0)</f>
        <v>DISTRITO NACIONAL</v>
      </c>
      <c r="B52" s="124">
        <v>3336014488</v>
      </c>
      <c r="C52" s="95">
        <v>44443.721724537034</v>
      </c>
      <c r="D52" s="95" t="s">
        <v>2460</v>
      </c>
      <c r="E52" s="124">
        <v>160</v>
      </c>
      <c r="F52" s="132" t="str">
        <f>VLOOKUP(E52,VIP!$A$2:$O15795,2,0)</f>
        <v>DRBR160</v>
      </c>
      <c r="G52" s="132" t="str">
        <f>VLOOKUP(E52,'LISTADO ATM'!$A$2:$B$900,2,0)</f>
        <v xml:space="preserve">ATM Oficina Herrera </v>
      </c>
      <c r="H52" s="132" t="str">
        <f>VLOOKUP(E52,VIP!$A$2:$O20756,7,FALSE)</f>
        <v>Si</v>
      </c>
      <c r="I52" s="132" t="str">
        <f>VLOOKUP(E52,VIP!$A$2:$O12721,8,FALSE)</f>
        <v>Si</v>
      </c>
      <c r="J52" s="132" t="str">
        <f>VLOOKUP(E52,VIP!$A$2:$O12671,8,FALSE)</f>
        <v>Si</v>
      </c>
      <c r="K52" s="132" t="str">
        <f>VLOOKUP(E52,VIP!$A$2:$O16245,6,0)</f>
        <v>NO</v>
      </c>
      <c r="L52" s="138" t="s">
        <v>2434</v>
      </c>
      <c r="M52" s="94" t="s">
        <v>2438</v>
      </c>
      <c r="N52" s="94" t="s">
        <v>2444</v>
      </c>
      <c r="O52" s="132" t="s">
        <v>2623</v>
      </c>
      <c r="P52" s="138"/>
      <c r="Q52" s="94" t="s">
        <v>2434</v>
      </c>
    </row>
    <row r="53" spans="1:17" ht="18" x14ac:dyDescent="0.25">
      <c r="A53" s="132" t="str">
        <f>VLOOKUP(E53,'LISTADO ATM'!$A$2:$C$901,3,0)</f>
        <v>DISTRITO NACIONAL</v>
      </c>
      <c r="B53" s="124">
        <v>3336014520</v>
      </c>
      <c r="C53" s="95">
        <v>44444.059282407405</v>
      </c>
      <c r="D53" s="95" t="s">
        <v>2441</v>
      </c>
      <c r="E53" s="124">
        <v>34</v>
      </c>
      <c r="F53" s="132" t="str">
        <f>VLOOKUP(E53,VIP!$A$2:$O15791,2,0)</f>
        <v>DRBR034</v>
      </c>
      <c r="G53" s="132" t="str">
        <f>VLOOKUP(E53,'LISTADO ATM'!$A$2:$B$900,2,0)</f>
        <v xml:space="preserve">ATM Plaza de la Salud </v>
      </c>
      <c r="H53" s="132" t="str">
        <f>VLOOKUP(E53,VIP!$A$2:$O20752,7,FALSE)</f>
        <v>Si</v>
      </c>
      <c r="I53" s="132" t="str">
        <f>VLOOKUP(E53,VIP!$A$2:$O12717,8,FALSE)</f>
        <v>Si</v>
      </c>
      <c r="J53" s="132" t="str">
        <f>VLOOKUP(E53,VIP!$A$2:$O12667,8,FALSE)</f>
        <v>Si</v>
      </c>
      <c r="K53" s="132" t="str">
        <f>VLOOKUP(E53,VIP!$A$2:$O16241,6,0)</f>
        <v>NO</v>
      </c>
      <c r="L53" s="138" t="s">
        <v>2434</v>
      </c>
      <c r="M53" s="94" t="s">
        <v>2438</v>
      </c>
      <c r="N53" s="94" t="s">
        <v>2444</v>
      </c>
      <c r="O53" s="132" t="s">
        <v>2445</v>
      </c>
      <c r="P53" s="138"/>
      <c r="Q53" s="94" t="s">
        <v>2434</v>
      </c>
    </row>
    <row r="54" spans="1:17" ht="18" x14ac:dyDescent="0.25">
      <c r="A54" s="132" t="str">
        <f>VLOOKUP(E54,'LISTADO ATM'!$A$2:$C$901,3,0)</f>
        <v>DISTRITO NACIONAL</v>
      </c>
      <c r="B54" s="124">
        <v>3336014521</v>
      </c>
      <c r="C54" s="95">
        <v>44444.067094907405</v>
      </c>
      <c r="D54" s="95" t="s">
        <v>2441</v>
      </c>
      <c r="E54" s="124">
        <v>180</v>
      </c>
      <c r="F54" s="132" t="str">
        <f>VLOOKUP(E54,VIP!$A$2:$O15790,2,0)</f>
        <v>DRBR180</v>
      </c>
      <c r="G54" s="132" t="str">
        <f>VLOOKUP(E54,'LISTADO ATM'!$A$2:$B$900,2,0)</f>
        <v xml:space="preserve">ATM Megacentro II </v>
      </c>
      <c r="H54" s="132" t="str">
        <f>VLOOKUP(E54,VIP!$A$2:$O20751,7,FALSE)</f>
        <v>Si</v>
      </c>
      <c r="I54" s="132" t="str">
        <f>VLOOKUP(E54,VIP!$A$2:$O12716,8,FALSE)</f>
        <v>Si</v>
      </c>
      <c r="J54" s="132" t="str">
        <f>VLOOKUP(E54,VIP!$A$2:$O12666,8,FALSE)</f>
        <v>Si</v>
      </c>
      <c r="K54" s="132" t="str">
        <f>VLOOKUP(E54,VIP!$A$2:$O16240,6,0)</f>
        <v>SI</v>
      </c>
      <c r="L54" s="138" t="s">
        <v>2434</v>
      </c>
      <c r="M54" s="94" t="s">
        <v>2438</v>
      </c>
      <c r="N54" s="94" t="s">
        <v>2444</v>
      </c>
      <c r="O54" s="132" t="s">
        <v>2445</v>
      </c>
      <c r="P54" s="138"/>
      <c r="Q54" s="94" t="s">
        <v>2434</v>
      </c>
    </row>
    <row r="55" spans="1:17" ht="18" x14ac:dyDescent="0.25">
      <c r="A55" s="132" t="str">
        <f>VLOOKUP(E55,'LISTADO ATM'!$A$2:$C$901,3,0)</f>
        <v>DISTRITO NACIONAL</v>
      </c>
      <c r="B55" s="124">
        <v>3336014601</v>
      </c>
      <c r="C55" s="95">
        <v>44444.671655092592</v>
      </c>
      <c r="D55" s="95" t="s">
        <v>2441</v>
      </c>
      <c r="E55" s="124">
        <v>415</v>
      </c>
      <c r="F55" s="132" t="str">
        <f>VLOOKUP(E55,VIP!$A$2:$O15816,2,0)</f>
        <v>DRBR415</v>
      </c>
      <c r="G55" s="132" t="str">
        <f>VLOOKUP(E55,'LISTADO ATM'!$A$2:$B$900,2,0)</f>
        <v xml:space="preserve">ATM Autobanco San Martín I </v>
      </c>
      <c r="H55" s="132" t="str">
        <f>VLOOKUP(E55,VIP!$A$2:$O20777,7,FALSE)</f>
        <v>Si</v>
      </c>
      <c r="I55" s="132" t="str">
        <f>VLOOKUP(E55,VIP!$A$2:$O12742,8,FALSE)</f>
        <v>Si</v>
      </c>
      <c r="J55" s="132" t="str">
        <f>VLOOKUP(E55,VIP!$A$2:$O12692,8,FALSE)</f>
        <v>Si</v>
      </c>
      <c r="K55" s="132" t="str">
        <f>VLOOKUP(E55,VIP!$A$2:$O16266,6,0)</f>
        <v>NO</v>
      </c>
      <c r="L55" s="138" t="s">
        <v>2434</v>
      </c>
      <c r="M55" s="94" t="s">
        <v>2438</v>
      </c>
      <c r="N55" s="94" t="s">
        <v>2444</v>
      </c>
      <c r="O55" s="132" t="s">
        <v>2445</v>
      </c>
      <c r="P55" s="138"/>
      <c r="Q55" s="94" t="s">
        <v>2434</v>
      </c>
    </row>
    <row r="56" spans="1:17" ht="18" x14ac:dyDescent="0.25">
      <c r="A56" s="132" t="str">
        <f>VLOOKUP(E56,'LISTADO ATM'!$A$2:$C$901,3,0)</f>
        <v>DISTRITO NACIONAL</v>
      </c>
      <c r="B56" s="124" t="s">
        <v>2635</v>
      </c>
      <c r="C56" s="95">
        <v>44445.332638888889</v>
      </c>
      <c r="D56" s="95" t="s">
        <v>2174</v>
      </c>
      <c r="E56" s="124">
        <v>580</v>
      </c>
      <c r="F56" s="132" t="str">
        <f>VLOOKUP(E56,VIP!$A$2:$O15787,2,0)</f>
        <v>DRBR523</v>
      </c>
      <c r="G56" s="132" t="str">
        <f>VLOOKUP(E56,'LISTADO ATM'!$A$2:$B$900,2,0)</f>
        <v xml:space="preserve">ATM Edificio Propagas </v>
      </c>
      <c r="H56" s="132" t="str">
        <f>VLOOKUP(E56,VIP!$A$2:$O20748,7,FALSE)</f>
        <v>Si</v>
      </c>
      <c r="I56" s="132" t="str">
        <f>VLOOKUP(E56,VIP!$A$2:$O12713,8,FALSE)</f>
        <v>Si</v>
      </c>
      <c r="J56" s="132" t="str">
        <f>VLOOKUP(E56,VIP!$A$2:$O12663,8,FALSE)</f>
        <v>Si</v>
      </c>
      <c r="K56" s="132" t="str">
        <f>VLOOKUP(E56,VIP!$A$2:$O16237,6,0)</f>
        <v>NO</v>
      </c>
      <c r="L56" s="138" t="s">
        <v>2434</v>
      </c>
      <c r="M56" s="94" t="s">
        <v>2438</v>
      </c>
      <c r="N56" s="94" t="s">
        <v>2444</v>
      </c>
      <c r="O56" s="132" t="s">
        <v>2446</v>
      </c>
      <c r="P56" s="138"/>
      <c r="Q56" s="94" t="s">
        <v>2434</v>
      </c>
    </row>
    <row r="57" spans="1:17" ht="18" x14ac:dyDescent="0.25">
      <c r="A57" s="132" t="str">
        <f>VLOOKUP(E57,'LISTADO ATM'!$A$2:$C$901,3,0)</f>
        <v>DISTRITO NACIONAL</v>
      </c>
      <c r="B57" s="124" t="s">
        <v>2654</v>
      </c>
      <c r="C57" s="95">
        <v>44445.470694444448</v>
      </c>
      <c r="D57" s="95" t="s">
        <v>2460</v>
      </c>
      <c r="E57" s="124">
        <v>735</v>
      </c>
      <c r="F57" s="132" t="str">
        <f>VLOOKUP(E57,VIP!$A$2:$O15822,2,0)</f>
        <v>DRBR179</v>
      </c>
      <c r="G57" s="132" t="str">
        <f>VLOOKUP(E57,'LISTADO ATM'!$A$2:$B$900,2,0)</f>
        <v xml:space="preserve">ATM Oficina Independencia II  </v>
      </c>
      <c r="H57" s="132" t="str">
        <f>VLOOKUP(E57,VIP!$A$2:$O20783,7,FALSE)</f>
        <v>Si</v>
      </c>
      <c r="I57" s="132" t="str">
        <f>VLOOKUP(E57,VIP!$A$2:$O12748,8,FALSE)</f>
        <v>Si</v>
      </c>
      <c r="J57" s="132" t="str">
        <f>VLOOKUP(E57,VIP!$A$2:$O12698,8,FALSE)</f>
        <v>Si</v>
      </c>
      <c r="K57" s="132" t="str">
        <f>VLOOKUP(E57,VIP!$A$2:$O16272,6,0)</f>
        <v>NO</v>
      </c>
      <c r="L57" s="138" t="s">
        <v>2434</v>
      </c>
      <c r="M57" s="94" t="s">
        <v>2438</v>
      </c>
      <c r="N57" s="94" t="s">
        <v>2444</v>
      </c>
      <c r="O57" s="132" t="s">
        <v>2461</v>
      </c>
      <c r="P57" s="138"/>
      <c r="Q57" s="94" t="s">
        <v>2434</v>
      </c>
    </row>
    <row r="58" spans="1:17" ht="18" x14ac:dyDescent="0.25">
      <c r="A58" s="132" t="str">
        <f>VLOOKUP(E58,'LISTADO ATM'!$A$2:$C$901,3,0)</f>
        <v>DISTRITO NACIONAL</v>
      </c>
      <c r="B58" s="124" t="s">
        <v>2699</v>
      </c>
      <c r="C58" s="95">
        <v>44446.073599537034</v>
      </c>
      <c r="D58" s="95" t="s">
        <v>2441</v>
      </c>
      <c r="E58" s="124">
        <v>701</v>
      </c>
      <c r="F58" s="132" t="str">
        <f>VLOOKUP(E58,VIP!$A$2:$O15833,2,0)</f>
        <v>DRBR701</v>
      </c>
      <c r="G58" s="132" t="str">
        <f>VLOOKUP(E58,'LISTADO ATM'!$A$2:$B$900,2,0)</f>
        <v>ATM Autoservicio Los Alcarrizos</v>
      </c>
      <c r="H58" s="132" t="str">
        <f>VLOOKUP(E58,VIP!$A$2:$O20794,7,FALSE)</f>
        <v>Si</v>
      </c>
      <c r="I58" s="132" t="str">
        <f>VLOOKUP(E58,VIP!$A$2:$O12759,8,FALSE)</f>
        <v>Si</v>
      </c>
      <c r="J58" s="132" t="str">
        <f>VLOOKUP(E58,VIP!$A$2:$O12709,8,FALSE)</f>
        <v>Si</v>
      </c>
      <c r="K58" s="132" t="str">
        <f>VLOOKUP(E58,VIP!$A$2:$O16283,6,0)</f>
        <v>NO</v>
      </c>
      <c r="L58" s="138" t="s">
        <v>2434</v>
      </c>
      <c r="M58" s="94" t="s">
        <v>2438</v>
      </c>
      <c r="N58" s="94" t="s">
        <v>2444</v>
      </c>
      <c r="O58" s="132" t="s">
        <v>2445</v>
      </c>
      <c r="P58" s="138"/>
      <c r="Q58" s="94" t="s">
        <v>2434</v>
      </c>
    </row>
    <row r="59" spans="1:17" ht="18" x14ac:dyDescent="0.25">
      <c r="A59" s="132" t="str">
        <f>VLOOKUP(E59,'LISTADO ATM'!$A$2:$C$901,3,0)</f>
        <v>NORTE</v>
      </c>
      <c r="B59" s="124" t="s">
        <v>2698</v>
      </c>
      <c r="C59" s="95">
        <v>44446.073958333334</v>
      </c>
      <c r="D59" s="95" t="s">
        <v>2460</v>
      </c>
      <c r="E59" s="124">
        <v>208</v>
      </c>
      <c r="F59" s="132" t="str">
        <f>VLOOKUP(E59,VIP!$A$2:$O15832,2,0)</f>
        <v>DRBR208</v>
      </c>
      <c r="G59" s="132" t="str">
        <f>VLOOKUP(E59,'LISTADO ATM'!$A$2:$B$900,2,0)</f>
        <v xml:space="preserve">ATM UNP Tireo </v>
      </c>
      <c r="H59" s="132" t="str">
        <f>VLOOKUP(E59,VIP!$A$2:$O20793,7,FALSE)</f>
        <v>Si</v>
      </c>
      <c r="I59" s="132" t="str">
        <f>VLOOKUP(E59,VIP!$A$2:$O12758,8,FALSE)</f>
        <v>Si</v>
      </c>
      <c r="J59" s="132" t="str">
        <f>VLOOKUP(E59,VIP!$A$2:$O12708,8,FALSE)</f>
        <v>Si</v>
      </c>
      <c r="K59" s="132" t="str">
        <f>VLOOKUP(E59,VIP!$A$2:$O16282,6,0)</f>
        <v>NO</v>
      </c>
      <c r="L59" s="138" t="s">
        <v>2434</v>
      </c>
      <c r="M59" s="94" t="s">
        <v>2438</v>
      </c>
      <c r="N59" s="94" t="s">
        <v>2444</v>
      </c>
      <c r="O59" s="132" t="s">
        <v>2461</v>
      </c>
      <c r="P59" s="138"/>
      <c r="Q59" s="94" t="s">
        <v>2434</v>
      </c>
    </row>
    <row r="60" spans="1:17" ht="18" x14ac:dyDescent="0.25">
      <c r="A60" s="132" t="str">
        <f>VLOOKUP(E60,'LISTADO ATM'!$A$2:$C$901,3,0)</f>
        <v>DISTRITO NACIONAL</v>
      </c>
      <c r="B60" s="124" t="s">
        <v>2715</v>
      </c>
      <c r="C60" s="95">
        <v>44446.114178240743</v>
      </c>
      <c r="D60" s="95" t="s">
        <v>2441</v>
      </c>
      <c r="E60" s="124">
        <v>147</v>
      </c>
      <c r="F60" s="132" t="str">
        <f>VLOOKUP(E60,VIP!$A$2:$O15836,2,0)</f>
        <v>DRBR147</v>
      </c>
      <c r="G60" s="132" t="str">
        <f>VLOOKUP(E60,'LISTADO ATM'!$A$2:$B$900,2,0)</f>
        <v xml:space="preserve">ATM Kiosco Megacentro I </v>
      </c>
      <c r="H60" s="132" t="str">
        <f>VLOOKUP(E60,VIP!$A$2:$O20797,7,FALSE)</f>
        <v>Si</v>
      </c>
      <c r="I60" s="132" t="str">
        <f>VLOOKUP(E60,VIP!$A$2:$O12762,8,FALSE)</f>
        <v>Si</v>
      </c>
      <c r="J60" s="132" t="str">
        <f>VLOOKUP(E60,VIP!$A$2:$O12712,8,FALSE)</f>
        <v>Si</v>
      </c>
      <c r="K60" s="132" t="str">
        <f>VLOOKUP(E60,VIP!$A$2:$O16286,6,0)</f>
        <v>NO</v>
      </c>
      <c r="L60" s="138" t="s">
        <v>2434</v>
      </c>
      <c r="M60" s="94" t="s">
        <v>2438</v>
      </c>
      <c r="N60" s="94" t="s">
        <v>2444</v>
      </c>
      <c r="O60" s="132" t="s">
        <v>2445</v>
      </c>
      <c r="P60" s="138"/>
      <c r="Q60" s="94" t="s">
        <v>2434</v>
      </c>
    </row>
    <row r="61" spans="1:17" ht="18" x14ac:dyDescent="0.25">
      <c r="A61" s="132" t="str">
        <f>VLOOKUP(E61,'LISTADO ATM'!$A$2:$C$901,3,0)</f>
        <v>DISTRITO NACIONAL</v>
      </c>
      <c r="B61" s="124" t="s">
        <v>2713</v>
      </c>
      <c r="C61" s="95">
        <v>44446.117592592593</v>
      </c>
      <c r="D61" s="95" t="s">
        <v>2441</v>
      </c>
      <c r="E61" s="124">
        <v>717</v>
      </c>
      <c r="F61" s="132" t="str">
        <f>VLOOKUP(E61,VIP!$A$2:$O15834,2,0)</f>
        <v>DRBR24K</v>
      </c>
      <c r="G61" s="132" t="str">
        <f>VLOOKUP(E61,'LISTADO ATM'!$A$2:$B$900,2,0)</f>
        <v xml:space="preserve">ATM Oficina Los Alcarrizos </v>
      </c>
      <c r="H61" s="132" t="str">
        <f>VLOOKUP(E61,VIP!$A$2:$O20795,7,FALSE)</f>
        <v>Si</v>
      </c>
      <c r="I61" s="132" t="str">
        <f>VLOOKUP(E61,VIP!$A$2:$O12760,8,FALSE)</f>
        <v>Si</v>
      </c>
      <c r="J61" s="132" t="str">
        <f>VLOOKUP(E61,VIP!$A$2:$O12710,8,FALSE)</f>
        <v>Si</v>
      </c>
      <c r="K61" s="132" t="str">
        <f>VLOOKUP(E61,VIP!$A$2:$O16284,6,0)</f>
        <v>SI</v>
      </c>
      <c r="L61" s="138" t="s">
        <v>2434</v>
      </c>
      <c r="M61" s="94" t="s">
        <v>2438</v>
      </c>
      <c r="N61" s="94" t="s">
        <v>2444</v>
      </c>
      <c r="O61" s="132" t="s">
        <v>2445</v>
      </c>
      <c r="P61" s="138"/>
      <c r="Q61" s="94" t="s">
        <v>2434</v>
      </c>
    </row>
    <row r="62" spans="1:17" ht="18" x14ac:dyDescent="0.25">
      <c r="A62" s="132" t="str">
        <f>VLOOKUP(E62,'LISTADO ATM'!$A$2:$C$901,3,0)</f>
        <v>DISTRITO NACIONAL</v>
      </c>
      <c r="B62" s="124" t="s">
        <v>2722</v>
      </c>
      <c r="C62" s="95">
        <v>44446.100972222222</v>
      </c>
      <c r="D62" s="95" t="s">
        <v>2174</v>
      </c>
      <c r="E62" s="124">
        <v>917</v>
      </c>
      <c r="F62" s="132" t="str">
        <f>VLOOKUP(E62,VIP!$A$2:$O15843,2,0)</f>
        <v>DRBR01B</v>
      </c>
      <c r="G62" s="132" t="str">
        <f>VLOOKUP(E62,'LISTADO ATM'!$A$2:$B$900,2,0)</f>
        <v xml:space="preserve">ATM Oficina Los Mina </v>
      </c>
      <c r="H62" s="132" t="str">
        <f>VLOOKUP(E62,VIP!$A$2:$O20804,7,FALSE)</f>
        <v>Si</v>
      </c>
      <c r="I62" s="132" t="str">
        <f>VLOOKUP(E62,VIP!$A$2:$O12769,8,FALSE)</f>
        <v>Si</v>
      </c>
      <c r="J62" s="132" t="str">
        <f>VLOOKUP(E62,VIP!$A$2:$O12719,8,FALSE)</f>
        <v>Si</v>
      </c>
      <c r="K62" s="132" t="str">
        <f>VLOOKUP(E62,VIP!$A$2:$O16293,6,0)</f>
        <v>NO</v>
      </c>
      <c r="L62" s="138" t="s">
        <v>2620</v>
      </c>
      <c r="M62" s="94" t="s">
        <v>2438</v>
      </c>
      <c r="N62" s="94" t="s">
        <v>2444</v>
      </c>
      <c r="O62" s="132" t="s">
        <v>2446</v>
      </c>
      <c r="P62" s="138"/>
      <c r="Q62" s="94" t="s">
        <v>2620</v>
      </c>
    </row>
    <row r="63" spans="1:17" ht="18" x14ac:dyDescent="0.25">
      <c r="A63" s="132" t="str">
        <f>VLOOKUP(E63,'LISTADO ATM'!$A$2:$C$901,3,0)</f>
        <v>DISTRITO NACIONAL</v>
      </c>
      <c r="B63" s="124" t="s">
        <v>2660</v>
      </c>
      <c r="C63" s="95">
        <v>44445.782199074078</v>
      </c>
      <c r="D63" s="95" t="s">
        <v>2174</v>
      </c>
      <c r="E63" s="124">
        <v>708</v>
      </c>
      <c r="F63" s="132" t="str">
        <f>VLOOKUP(E63,VIP!$A$2:$O15799,2,0)</f>
        <v>DRBR505</v>
      </c>
      <c r="G63" s="132" t="str">
        <f>VLOOKUP(E63,'LISTADO ATM'!$A$2:$B$900,2,0)</f>
        <v xml:space="preserve">ATM El Vestir De Hoy </v>
      </c>
      <c r="H63" s="132" t="str">
        <f>VLOOKUP(E63,VIP!$A$2:$O20760,7,FALSE)</f>
        <v>Si</v>
      </c>
      <c r="I63" s="132" t="str">
        <f>VLOOKUP(E63,VIP!$A$2:$O12725,8,FALSE)</f>
        <v>Si</v>
      </c>
      <c r="J63" s="132" t="str">
        <f>VLOOKUP(E63,VIP!$A$2:$O12675,8,FALSE)</f>
        <v>Si</v>
      </c>
      <c r="K63" s="132" t="str">
        <f>VLOOKUP(E63,VIP!$A$2:$O16249,6,0)</f>
        <v>NO</v>
      </c>
      <c r="L63" s="138" t="s">
        <v>2625</v>
      </c>
      <c r="M63" s="94" t="s">
        <v>2438</v>
      </c>
      <c r="N63" s="94" t="s">
        <v>2444</v>
      </c>
      <c r="O63" s="132" t="s">
        <v>2446</v>
      </c>
      <c r="P63" s="138"/>
      <c r="Q63" s="94" t="s">
        <v>2625</v>
      </c>
    </row>
    <row r="64" spans="1:17" ht="18" x14ac:dyDescent="0.25">
      <c r="A64" s="132" t="str">
        <f>VLOOKUP(E64,'LISTADO ATM'!$A$2:$C$901,3,0)</f>
        <v>DISTRITO NACIONAL</v>
      </c>
      <c r="B64" s="124" t="s">
        <v>2687</v>
      </c>
      <c r="C64" s="95">
        <v>44445.914733796293</v>
      </c>
      <c r="D64" s="95" t="s">
        <v>2174</v>
      </c>
      <c r="E64" s="124">
        <v>627</v>
      </c>
      <c r="F64" s="132" t="str">
        <f>VLOOKUP(E64,VIP!$A$2:$O15822,2,0)</f>
        <v>DRBR163</v>
      </c>
      <c r="G64" s="132" t="str">
        <f>VLOOKUP(E64,'LISTADO ATM'!$A$2:$B$900,2,0)</f>
        <v xml:space="preserve">ATM CAASD </v>
      </c>
      <c r="H64" s="132" t="str">
        <f>VLOOKUP(E64,VIP!$A$2:$O20783,7,FALSE)</f>
        <v>Si</v>
      </c>
      <c r="I64" s="132" t="str">
        <f>VLOOKUP(E64,VIP!$A$2:$O12748,8,FALSE)</f>
        <v>Si</v>
      </c>
      <c r="J64" s="132" t="str">
        <f>VLOOKUP(E64,VIP!$A$2:$O12698,8,FALSE)</f>
        <v>Si</v>
      </c>
      <c r="K64" s="132" t="str">
        <f>VLOOKUP(E64,VIP!$A$2:$O16272,6,0)</f>
        <v>NO</v>
      </c>
      <c r="L64" s="138" t="s">
        <v>2625</v>
      </c>
      <c r="M64" s="94" t="s">
        <v>2438</v>
      </c>
      <c r="N64" s="94" t="s">
        <v>2444</v>
      </c>
      <c r="O64" s="132" t="s">
        <v>2446</v>
      </c>
      <c r="P64" s="138"/>
      <c r="Q64" s="94" t="s">
        <v>2625</v>
      </c>
    </row>
    <row r="65" spans="1:17" ht="18" x14ac:dyDescent="0.25">
      <c r="A65" s="132" t="str">
        <f>VLOOKUP(E65,'LISTADO ATM'!$A$2:$C$901,3,0)</f>
        <v>DISTRITO NACIONAL</v>
      </c>
      <c r="B65" s="124" t="s">
        <v>2692</v>
      </c>
      <c r="C65" s="95">
        <v>44445.957037037035</v>
      </c>
      <c r="D65" s="95" t="s">
        <v>2174</v>
      </c>
      <c r="E65" s="124">
        <v>574</v>
      </c>
      <c r="F65" s="132" t="str">
        <f>VLOOKUP(E65,VIP!$A$2:$O15827,2,0)</f>
        <v>DRBR080</v>
      </c>
      <c r="G65" s="132" t="str">
        <f>VLOOKUP(E65,'LISTADO ATM'!$A$2:$B$900,2,0)</f>
        <v xml:space="preserve">ATM Club Obras Públicas </v>
      </c>
      <c r="H65" s="132" t="str">
        <f>VLOOKUP(E65,VIP!$A$2:$O20788,7,FALSE)</f>
        <v>Si</v>
      </c>
      <c r="I65" s="132" t="str">
        <f>VLOOKUP(E65,VIP!$A$2:$O12753,8,FALSE)</f>
        <v>Si</v>
      </c>
      <c r="J65" s="132" t="str">
        <f>VLOOKUP(E65,VIP!$A$2:$O12703,8,FALSE)</f>
        <v>Si</v>
      </c>
      <c r="K65" s="132" t="str">
        <f>VLOOKUP(E65,VIP!$A$2:$O16277,6,0)</f>
        <v>NO</v>
      </c>
      <c r="L65" s="138" t="s">
        <v>2625</v>
      </c>
      <c r="M65" s="94" t="s">
        <v>2438</v>
      </c>
      <c r="N65" s="94" t="s">
        <v>2444</v>
      </c>
      <c r="O65" s="132" t="s">
        <v>2446</v>
      </c>
      <c r="P65" s="138"/>
      <c r="Q65" s="94" t="s">
        <v>2625</v>
      </c>
    </row>
    <row r="66" spans="1:17" ht="18" x14ac:dyDescent="0.25">
      <c r="A66" s="132" t="str">
        <f>VLOOKUP(E66,'LISTADO ATM'!$A$2:$C$901,3,0)</f>
        <v>NORTE</v>
      </c>
      <c r="B66" s="124" t="s">
        <v>2693</v>
      </c>
      <c r="C66" s="95">
        <v>44445.957499999997</v>
      </c>
      <c r="D66" s="95" t="s">
        <v>2175</v>
      </c>
      <c r="E66" s="124">
        <v>747</v>
      </c>
      <c r="F66" s="132" t="str">
        <f>VLOOKUP(E66,VIP!$A$2:$O15828,2,0)</f>
        <v>DRBR200</v>
      </c>
      <c r="G66" s="132" t="str">
        <f>VLOOKUP(E66,'LISTADO ATM'!$A$2:$B$900,2,0)</f>
        <v xml:space="preserve">ATM Club BR (Santiago) </v>
      </c>
      <c r="H66" s="132" t="str">
        <f>VLOOKUP(E66,VIP!$A$2:$O20789,7,FALSE)</f>
        <v>Si</v>
      </c>
      <c r="I66" s="132" t="str">
        <f>VLOOKUP(E66,VIP!$A$2:$O12754,8,FALSE)</f>
        <v>Si</v>
      </c>
      <c r="J66" s="132" t="str">
        <f>VLOOKUP(E66,VIP!$A$2:$O12704,8,FALSE)</f>
        <v>Si</v>
      </c>
      <c r="K66" s="132" t="str">
        <f>VLOOKUP(E66,VIP!$A$2:$O16278,6,0)</f>
        <v>SI</v>
      </c>
      <c r="L66" s="138" t="s">
        <v>2625</v>
      </c>
      <c r="M66" s="94" t="s">
        <v>2438</v>
      </c>
      <c r="N66" s="94" t="s">
        <v>2444</v>
      </c>
      <c r="O66" s="132" t="s">
        <v>2578</v>
      </c>
      <c r="P66" s="138"/>
      <c r="Q66" s="94" t="s">
        <v>2625</v>
      </c>
    </row>
    <row r="67" spans="1:17" ht="18" x14ac:dyDescent="0.25">
      <c r="A67" s="132" t="str">
        <f>VLOOKUP(E67,'LISTADO ATM'!$A$2:$C$901,3,0)</f>
        <v>DISTRITO NACIONAL</v>
      </c>
      <c r="B67" s="124" t="s">
        <v>2694</v>
      </c>
      <c r="C67" s="95">
        <v>44445.958796296298</v>
      </c>
      <c r="D67" s="95" t="s">
        <v>2174</v>
      </c>
      <c r="E67" s="124">
        <v>527</v>
      </c>
      <c r="F67" s="132" t="str">
        <f>VLOOKUP(E67,VIP!$A$2:$O15829,2,0)</f>
        <v>DRBR527</v>
      </c>
      <c r="G67" s="132" t="str">
        <f>VLOOKUP(E67,'LISTADO ATM'!$A$2:$B$900,2,0)</f>
        <v>ATM Oficina Zona Oriental II</v>
      </c>
      <c r="H67" s="132" t="str">
        <f>VLOOKUP(E67,VIP!$A$2:$O20790,7,FALSE)</f>
        <v>Si</v>
      </c>
      <c r="I67" s="132" t="str">
        <f>VLOOKUP(E67,VIP!$A$2:$O12755,8,FALSE)</f>
        <v>Si</v>
      </c>
      <c r="J67" s="132" t="str">
        <f>VLOOKUP(E67,VIP!$A$2:$O12705,8,FALSE)</f>
        <v>Si</v>
      </c>
      <c r="K67" s="132" t="str">
        <f>VLOOKUP(E67,VIP!$A$2:$O16279,6,0)</f>
        <v>SI</v>
      </c>
      <c r="L67" s="138" t="s">
        <v>2625</v>
      </c>
      <c r="M67" s="94" t="s">
        <v>2438</v>
      </c>
      <c r="N67" s="94" t="s">
        <v>2444</v>
      </c>
      <c r="O67" s="132" t="s">
        <v>2446</v>
      </c>
      <c r="P67" s="138"/>
      <c r="Q67" s="94" t="s">
        <v>2625</v>
      </c>
    </row>
    <row r="68" spans="1:17" ht="18" x14ac:dyDescent="0.25">
      <c r="A68" s="132" t="str">
        <f>VLOOKUP(E68,'LISTADO ATM'!$A$2:$C$901,3,0)</f>
        <v>DISTRITO NACIONAL</v>
      </c>
      <c r="B68" s="124" t="s">
        <v>2695</v>
      </c>
      <c r="C68" s="95">
        <v>44445.959421296298</v>
      </c>
      <c r="D68" s="95" t="s">
        <v>2174</v>
      </c>
      <c r="E68" s="124">
        <v>717</v>
      </c>
      <c r="F68" s="132" t="str">
        <f>VLOOKUP(E68,VIP!$A$2:$O15830,2,0)</f>
        <v>DRBR24K</v>
      </c>
      <c r="G68" s="132" t="str">
        <f>VLOOKUP(E68,'LISTADO ATM'!$A$2:$B$900,2,0)</f>
        <v xml:space="preserve">ATM Oficina Los Alcarrizos </v>
      </c>
      <c r="H68" s="132" t="str">
        <f>VLOOKUP(E68,VIP!$A$2:$O20791,7,FALSE)</f>
        <v>Si</v>
      </c>
      <c r="I68" s="132" t="str">
        <f>VLOOKUP(E68,VIP!$A$2:$O12756,8,FALSE)</f>
        <v>Si</v>
      </c>
      <c r="J68" s="132" t="str">
        <f>VLOOKUP(E68,VIP!$A$2:$O12706,8,FALSE)</f>
        <v>Si</v>
      </c>
      <c r="K68" s="132" t="str">
        <f>VLOOKUP(E68,VIP!$A$2:$O16280,6,0)</f>
        <v>SI</v>
      </c>
      <c r="L68" s="138" t="s">
        <v>2625</v>
      </c>
      <c r="M68" s="94" t="s">
        <v>2438</v>
      </c>
      <c r="N68" s="94" t="s">
        <v>2444</v>
      </c>
      <c r="O68" s="132" t="s">
        <v>2446</v>
      </c>
      <c r="P68" s="138"/>
      <c r="Q68" s="94" t="s">
        <v>2625</v>
      </c>
    </row>
    <row r="69" spans="1:17" ht="18" x14ac:dyDescent="0.25">
      <c r="A69" s="132" t="str">
        <f>VLOOKUP(E69,'LISTADO ATM'!$A$2:$C$901,3,0)</f>
        <v>DISTRITO NACIONAL</v>
      </c>
      <c r="B69" s="124" t="s">
        <v>2669</v>
      </c>
      <c r="C69" s="95">
        <v>44445.841724537036</v>
      </c>
      <c r="D69" s="95" t="s">
        <v>2174</v>
      </c>
      <c r="E69" s="124">
        <v>2</v>
      </c>
      <c r="F69" s="132" t="str">
        <f>VLOOKUP(E69,VIP!$A$2:$O15815,2,0)</f>
        <v>DRBR002</v>
      </c>
      <c r="G69" s="132" t="str">
        <f>VLOOKUP(E69,'LISTADO ATM'!$A$2:$B$900,2,0)</f>
        <v>ATM Autoservicio Padre Castellano</v>
      </c>
      <c r="H69" s="132" t="str">
        <f>VLOOKUP(E69,VIP!$A$2:$O20776,7,FALSE)</f>
        <v>Si</v>
      </c>
      <c r="I69" s="132" t="str">
        <f>VLOOKUP(E69,VIP!$A$2:$O12741,8,FALSE)</f>
        <v>Si</v>
      </c>
      <c r="J69" s="132" t="str">
        <f>VLOOKUP(E69,VIP!$A$2:$O12691,8,FALSE)</f>
        <v>Si</v>
      </c>
      <c r="K69" s="132" t="str">
        <f>VLOOKUP(E69,VIP!$A$2:$O16265,6,0)</f>
        <v>NO</v>
      </c>
      <c r="L69" s="138" t="s">
        <v>2684</v>
      </c>
      <c r="M69" s="94" t="s">
        <v>2438</v>
      </c>
      <c r="N69" s="94" t="s">
        <v>2444</v>
      </c>
      <c r="O69" s="132" t="s">
        <v>2446</v>
      </c>
      <c r="P69" s="138"/>
      <c r="Q69" s="94" t="s">
        <v>2684</v>
      </c>
    </row>
    <row r="70" spans="1:17" ht="18" x14ac:dyDescent="0.25">
      <c r="A70" s="132" t="str">
        <f>VLOOKUP(E70,'LISTADO ATM'!$A$2:$C$901,3,0)</f>
        <v>DISTRITO NACIONAL</v>
      </c>
      <c r="B70" s="124" t="s">
        <v>2670</v>
      </c>
      <c r="C70" s="95">
        <v>44445.842453703706</v>
      </c>
      <c r="D70" s="95" t="s">
        <v>2174</v>
      </c>
      <c r="E70" s="124">
        <v>719</v>
      </c>
      <c r="F70" s="132" t="str">
        <f>VLOOKUP(E70,VIP!$A$2:$O15816,2,0)</f>
        <v>DRBR419</v>
      </c>
      <c r="G70" s="132" t="str">
        <f>VLOOKUP(E70,'LISTADO ATM'!$A$2:$B$900,2,0)</f>
        <v xml:space="preserve">ATM Ayuntamiento Municipal San Luís </v>
      </c>
      <c r="H70" s="132" t="str">
        <f>VLOOKUP(E70,VIP!$A$2:$O20777,7,FALSE)</f>
        <v>Si</v>
      </c>
      <c r="I70" s="132" t="str">
        <f>VLOOKUP(E70,VIP!$A$2:$O12742,8,FALSE)</f>
        <v>Si</v>
      </c>
      <c r="J70" s="132" t="str">
        <f>VLOOKUP(E70,VIP!$A$2:$O12692,8,FALSE)</f>
        <v>Si</v>
      </c>
      <c r="K70" s="132" t="str">
        <f>VLOOKUP(E70,VIP!$A$2:$O16266,6,0)</f>
        <v>NO</v>
      </c>
      <c r="L70" s="138" t="s">
        <v>2684</v>
      </c>
      <c r="M70" s="94" t="s">
        <v>2438</v>
      </c>
      <c r="N70" s="94" t="s">
        <v>2444</v>
      </c>
      <c r="O70" s="132" t="s">
        <v>2446</v>
      </c>
      <c r="P70" s="138"/>
      <c r="Q70" s="94" t="s">
        <v>2684</v>
      </c>
    </row>
    <row r="71" spans="1:17" ht="18" x14ac:dyDescent="0.25">
      <c r="A71" s="132" t="str">
        <f>VLOOKUP(E71,'LISTADO ATM'!$A$2:$C$901,3,0)</f>
        <v>DISTRITO NACIONAL</v>
      </c>
      <c r="B71" s="124" t="s">
        <v>2648</v>
      </c>
      <c r="C71" s="95">
        <v>44445.537499999999</v>
      </c>
      <c r="D71" s="95" t="s">
        <v>2174</v>
      </c>
      <c r="E71" s="124">
        <v>434</v>
      </c>
      <c r="F71" s="132" t="str">
        <f>VLOOKUP(E71,VIP!$A$2:$O15809,2,0)</f>
        <v>DRBR434</v>
      </c>
      <c r="G71" s="132" t="str">
        <f>VLOOKUP(E71,'LISTADO ATM'!$A$2:$B$900,2,0)</f>
        <v xml:space="preserve">ATM Generadora Hidroeléctrica Dom. (EGEHID) </v>
      </c>
      <c r="H71" s="132" t="str">
        <f>VLOOKUP(E71,VIP!$A$2:$O20770,7,FALSE)</f>
        <v>Si</v>
      </c>
      <c r="I71" s="132" t="str">
        <f>VLOOKUP(E71,VIP!$A$2:$O12735,8,FALSE)</f>
        <v>Si</v>
      </c>
      <c r="J71" s="132" t="str">
        <f>VLOOKUP(E71,VIP!$A$2:$O12685,8,FALSE)</f>
        <v>Si</v>
      </c>
      <c r="K71" s="132" t="str">
        <f>VLOOKUP(E71,VIP!$A$2:$O16259,6,0)</f>
        <v>NO</v>
      </c>
      <c r="L71" s="138" t="s">
        <v>2627</v>
      </c>
      <c r="M71" s="94" t="s">
        <v>2438</v>
      </c>
      <c r="N71" s="94" t="s">
        <v>2444</v>
      </c>
      <c r="O71" s="132" t="s">
        <v>2446</v>
      </c>
      <c r="P71" s="138"/>
      <c r="Q71" s="94" t="s">
        <v>2627</v>
      </c>
    </row>
    <row r="72" spans="1:17" ht="18" x14ac:dyDescent="0.25">
      <c r="A72" s="132" t="str">
        <f>VLOOKUP(E72,'LISTADO ATM'!$A$2:$C$901,3,0)</f>
        <v>DISTRITO NACIONAL</v>
      </c>
      <c r="B72" s="124" t="s">
        <v>2643</v>
      </c>
      <c r="C72" s="95">
        <v>44445.564780092594</v>
      </c>
      <c r="D72" s="95" t="s">
        <v>2174</v>
      </c>
      <c r="E72" s="124">
        <v>540</v>
      </c>
      <c r="F72" s="132" t="str">
        <f>VLOOKUP(E72,VIP!$A$2:$O15798,2,0)</f>
        <v>DRBR540</v>
      </c>
      <c r="G72" s="132" t="str">
        <f>VLOOKUP(E72,'LISTADO ATM'!$A$2:$B$900,2,0)</f>
        <v xml:space="preserve">ATM Autoservicio Sambil I </v>
      </c>
      <c r="H72" s="132" t="str">
        <f>VLOOKUP(E72,VIP!$A$2:$O20759,7,FALSE)</f>
        <v>Si</v>
      </c>
      <c r="I72" s="132" t="str">
        <f>VLOOKUP(E72,VIP!$A$2:$O12724,8,FALSE)</f>
        <v>Si</v>
      </c>
      <c r="J72" s="132" t="str">
        <f>VLOOKUP(E72,VIP!$A$2:$O12674,8,FALSE)</f>
        <v>Si</v>
      </c>
      <c r="K72" s="132" t="str">
        <f>VLOOKUP(E72,VIP!$A$2:$O16248,6,0)</f>
        <v>NO</v>
      </c>
      <c r="L72" s="138" t="s">
        <v>2627</v>
      </c>
      <c r="M72" s="94" t="s">
        <v>2438</v>
      </c>
      <c r="N72" s="94" t="s">
        <v>2444</v>
      </c>
      <c r="O72" s="132" t="s">
        <v>2446</v>
      </c>
      <c r="P72" s="138"/>
      <c r="Q72" s="94" t="s">
        <v>2627</v>
      </c>
    </row>
    <row r="73" spans="1:17" ht="18" x14ac:dyDescent="0.25">
      <c r="A73" s="132" t="str">
        <f>VLOOKUP(E73,'LISTADO ATM'!$A$2:$C$901,3,0)</f>
        <v>DISTRITO NACIONAL</v>
      </c>
      <c r="B73" s="124" t="s">
        <v>2642</v>
      </c>
      <c r="C73" s="95">
        <v>44445.565578703703</v>
      </c>
      <c r="D73" s="95" t="s">
        <v>2174</v>
      </c>
      <c r="E73" s="124">
        <v>755</v>
      </c>
      <c r="F73" s="132" t="str">
        <f>VLOOKUP(E73,VIP!$A$2:$O15797,2,0)</f>
        <v>DRBR755</v>
      </c>
      <c r="G73" s="132" t="str">
        <f>VLOOKUP(E73,'LISTADO ATM'!$A$2:$B$900,2,0)</f>
        <v xml:space="preserve">ATM Oficina Galería del Este (Plaza) </v>
      </c>
      <c r="H73" s="132" t="str">
        <f>VLOOKUP(E73,VIP!$A$2:$O20758,7,FALSE)</f>
        <v>Si</v>
      </c>
      <c r="I73" s="132" t="str">
        <f>VLOOKUP(E73,VIP!$A$2:$O12723,8,FALSE)</f>
        <v>Si</v>
      </c>
      <c r="J73" s="132" t="str">
        <f>VLOOKUP(E73,VIP!$A$2:$O12673,8,FALSE)</f>
        <v>Si</v>
      </c>
      <c r="K73" s="132" t="str">
        <f>VLOOKUP(E73,VIP!$A$2:$O16247,6,0)</f>
        <v>NO</v>
      </c>
      <c r="L73" s="138" t="s">
        <v>2627</v>
      </c>
      <c r="M73" s="94" t="s">
        <v>2438</v>
      </c>
      <c r="N73" s="94" t="s">
        <v>2444</v>
      </c>
      <c r="O73" s="132" t="s">
        <v>2446</v>
      </c>
      <c r="P73" s="138"/>
      <c r="Q73" s="94" t="s">
        <v>2627</v>
      </c>
    </row>
    <row r="74" spans="1:17" ht="18" x14ac:dyDescent="0.25">
      <c r="A74" s="132" t="str">
        <f>VLOOKUP(E74,'LISTADO ATM'!$A$2:$C$901,3,0)</f>
        <v>SUR</v>
      </c>
      <c r="B74" s="124" t="s">
        <v>2636</v>
      </c>
      <c r="C74" s="95">
        <v>44445.433171296296</v>
      </c>
      <c r="D74" s="95" t="s">
        <v>2174</v>
      </c>
      <c r="E74" s="124">
        <v>360</v>
      </c>
      <c r="F74" s="132" t="str">
        <f>VLOOKUP(E74,VIP!$A$2:$O15793,2,0)</f>
        <v>DRBR360</v>
      </c>
      <c r="G74" s="132" t="str">
        <f>VLOOKUP(E74,'LISTADO ATM'!$A$2:$B$900,2,0)</f>
        <v>ATM Ayuntamiento Guayabal</v>
      </c>
      <c r="H74" s="132" t="str">
        <f>VLOOKUP(E74,VIP!$A$2:$O20754,7,FALSE)</f>
        <v>si</v>
      </c>
      <c r="I74" s="132" t="str">
        <f>VLOOKUP(E74,VIP!$A$2:$O12719,8,FALSE)</f>
        <v>si</v>
      </c>
      <c r="J74" s="132" t="str">
        <f>VLOOKUP(E74,VIP!$A$2:$O12669,8,FALSE)</f>
        <v>si</v>
      </c>
      <c r="K74" s="132" t="str">
        <f>VLOOKUP(E74,VIP!$A$2:$O16243,6,0)</f>
        <v>NO</v>
      </c>
      <c r="L74" s="138" t="s">
        <v>2637</v>
      </c>
      <c r="M74" s="94" t="s">
        <v>2438</v>
      </c>
      <c r="N74" s="94" t="s">
        <v>2444</v>
      </c>
      <c r="O74" s="132" t="s">
        <v>2446</v>
      </c>
      <c r="P74" s="138"/>
      <c r="Q74" s="94" t="s">
        <v>2637</v>
      </c>
    </row>
    <row r="75" spans="1:17" ht="18" x14ac:dyDescent="0.25">
      <c r="A75" s="132" t="str">
        <f>VLOOKUP(E75,'LISTADO ATM'!$A$2:$C$901,3,0)</f>
        <v>DISTRITO NACIONAL</v>
      </c>
      <c r="B75" s="124" t="s">
        <v>2703</v>
      </c>
      <c r="C75" s="95">
        <v>44446.061284722222</v>
      </c>
      <c r="D75" s="95" t="s">
        <v>2174</v>
      </c>
      <c r="E75" s="124">
        <v>624</v>
      </c>
      <c r="F75" s="132" t="str">
        <f>VLOOKUP(E75,VIP!$A$2:$O15837,2,0)</f>
        <v>DRBR624</v>
      </c>
      <c r="G75" s="132" t="str">
        <f>VLOOKUP(E75,'LISTADO ATM'!$A$2:$B$900,2,0)</f>
        <v xml:space="preserve">ATM Policía Nacional I </v>
      </c>
      <c r="H75" s="132" t="str">
        <f>VLOOKUP(E75,VIP!$A$2:$O20798,7,FALSE)</f>
        <v>Si</v>
      </c>
      <c r="I75" s="132" t="str">
        <f>VLOOKUP(E75,VIP!$A$2:$O12763,8,FALSE)</f>
        <v>Si</v>
      </c>
      <c r="J75" s="132" t="str">
        <f>VLOOKUP(E75,VIP!$A$2:$O12713,8,FALSE)</f>
        <v>Si</v>
      </c>
      <c r="K75" s="132" t="str">
        <f>VLOOKUP(E75,VIP!$A$2:$O16287,6,0)</f>
        <v>NO</v>
      </c>
      <c r="L75" s="138" t="s">
        <v>2637</v>
      </c>
      <c r="M75" s="94" t="s">
        <v>2438</v>
      </c>
      <c r="N75" s="94" t="s">
        <v>2444</v>
      </c>
      <c r="O75" s="132" t="s">
        <v>2446</v>
      </c>
      <c r="P75" s="138"/>
      <c r="Q75" s="94" t="s">
        <v>2637</v>
      </c>
    </row>
    <row r="76" spans="1:17" ht="18" x14ac:dyDescent="0.25">
      <c r="A76" s="132" t="str">
        <f>VLOOKUP(E76,'LISTADO ATM'!$A$2:$C$901,3,0)</f>
        <v>DISTRITO NACIONAL</v>
      </c>
      <c r="B76" s="124">
        <v>3336009175</v>
      </c>
      <c r="C76" s="95">
        <v>44440.180960648147</v>
      </c>
      <c r="D76" s="95" t="s">
        <v>2441</v>
      </c>
      <c r="E76" s="124">
        <v>147</v>
      </c>
      <c r="F76" s="132" t="str">
        <f>VLOOKUP(E76,VIP!$A$2:$O15598,2,0)</f>
        <v>DRBR147</v>
      </c>
      <c r="G76" s="132" t="str">
        <f>VLOOKUP(E76,'LISTADO ATM'!$A$2:$B$900,2,0)</f>
        <v xml:space="preserve">ATM Kiosco Megacentro I </v>
      </c>
      <c r="H76" s="132" t="str">
        <f>VLOOKUP(E76,VIP!$A$2:$O20559,7,FALSE)</f>
        <v>Si</v>
      </c>
      <c r="I76" s="132" t="str">
        <f>VLOOKUP(E76,VIP!$A$2:$O12524,8,FALSE)</f>
        <v>Si</v>
      </c>
      <c r="J76" s="132" t="str">
        <f>VLOOKUP(E76,VIP!$A$2:$O12474,8,FALSE)</f>
        <v>Si</v>
      </c>
      <c r="K76" s="132" t="str">
        <f>VLOOKUP(E76,VIP!$A$2:$O16048,6,0)</f>
        <v>NO</v>
      </c>
      <c r="L76" s="138" t="s">
        <v>2410</v>
      </c>
      <c r="M76" s="94" t="s">
        <v>2438</v>
      </c>
      <c r="N76" s="94" t="s">
        <v>2444</v>
      </c>
      <c r="O76" s="132" t="s">
        <v>2445</v>
      </c>
      <c r="P76" s="138"/>
      <c r="Q76" s="127" t="s">
        <v>2410</v>
      </c>
    </row>
    <row r="77" spans="1:17" ht="18" x14ac:dyDescent="0.25">
      <c r="A77" s="132" t="str">
        <f>VLOOKUP(E77,'LISTADO ATM'!$A$2:$C$901,3,0)</f>
        <v>DISTRITO NACIONAL</v>
      </c>
      <c r="B77" s="124">
        <v>3336014085</v>
      </c>
      <c r="C77" s="95">
        <v>44442.845231481479</v>
      </c>
      <c r="D77" s="95" t="s">
        <v>2460</v>
      </c>
      <c r="E77" s="124">
        <v>354</v>
      </c>
      <c r="F77" s="132" t="str">
        <f>VLOOKUP(E77,VIP!$A$2:$O15789,2,0)</f>
        <v>DRBR354</v>
      </c>
      <c r="G77" s="132" t="str">
        <f>VLOOKUP(E77,'LISTADO ATM'!$A$2:$B$900,2,0)</f>
        <v xml:space="preserve">ATM Oficina Núñez de Cáceres II </v>
      </c>
      <c r="H77" s="132" t="str">
        <f>VLOOKUP(E77,VIP!$A$2:$O20750,7,FALSE)</f>
        <v>Si</v>
      </c>
      <c r="I77" s="132" t="str">
        <f>VLOOKUP(E77,VIP!$A$2:$O12715,8,FALSE)</f>
        <v>Si</v>
      </c>
      <c r="J77" s="132" t="str">
        <f>VLOOKUP(E77,VIP!$A$2:$O12665,8,FALSE)</f>
        <v>Si</v>
      </c>
      <c r="K77" s="132" t="str">
        <f>VLOOKUP(E77,VIP!$A$2:$O16239,6,0)</f>
        <v>NO</v>
      </c>
      <c r="L77" s="138" t="s">
        <v>2410</v>
      </c>
      <c r="M77" s="94" t="s">
        <v>2438</v>
      </c>
      <c r="N77" s="94" t="s">
        <v>2444</v>
      </c>
      <c r="O77" s="132" t="s">
        <v>2621</v>
      </c>
      <c r="P77" s="138"/>
      <c r="Q77" s="94" t="s">
        <v>2410</v>
      </c>
    </row>
    <row r="78" spans="1:17" ht="18" x14ac:dyDescent="0.25">
      <c r="A78" s="132" t="str">
        <f>VLOOKUP(E78,'LISTADO ATM'!$A$2:$C$901,3,0)</f>
        <v>SUR</v>
      </c>
      <c r="B78" s="124">
        <v>3336014170</v>
      </c>
      <c r="C78" s="95">
        <v>44443.382164351853</v>
      </c>
      <c r="D78" s="95" t="s">
        <v>2441</v>
      </c>
      <c r="E78" s="124">
        <v>582</v>
      </c>
      <c r="F78" s="132" t="str">
        <f>VLOOKUP(E78,VIP!$A$2:$O15800,2,0)</f>
        <v xml:space="preserve">DRBR582 </v>
      </c>
      <c r="G78" s="132" t="str">
        <f>VLOOKUP(E78,'LISTADO ATM'!$A$2:$B$900,2,0)</f>
        <v>ATM Estación Sabana Yegua</v>
      </c>
      <c r="H78" s="132" t="str">
        <f>VLOOKUP(E78,VIP!$A$2:$O20761,7,FALSE)</f>
        <v>N/A</v>
      </c>
      <c r="I78" s="132" t="str">
        <f>VLOOKUP(E78,VIP!$A$2:$O12726,8,FALSE)</f>
        <v>N/A</v>
      </c>
      <c r="J78" s="132" t="str">
        <f>VLOOKUP(E78,VIP!$A$2:$O12676,8,FALSE)</f>
        <v>N/A</v>
      </c>
      <c r="K78" s="132" t="str">
        <f>VLOOKUP(E78,VIP!$A$2:$O16250,6,0)</f>
        <v>N/A</v>
      </c>
      <c r="L78" s="138" t="s">
        <v>2410</v>
      </c>
      <c r="M78" s="94" t="s">
        <v>2438</v>
      </c>
      <c r="N78" s="94" t="s">
        <v>2444</v>
      </c>
      <c r="O78" s="132" t="s">
        <v>2445</v>
      </c>
      <c r="P78" s="138"/>
      <c r="Q78" s="94" t="s">
        <v>2410</v>
      </c>
    </row>
    <row r="79" spans="1:17" ht="18" x14ac:dyDescent="0.25">
      <c r="A79" s="132" t="str">
        <f>VLOOKUP(E79,'LISTADO ATM'!$A$2:$C$901,3,0)</f>
        <v>ESTE</v>
      </c>
      <c r="B79" s="124" t="s">
        <v>2645</v>
      </c>
      <c r="C79" s="95">
        <v>44445.548564814817</v>
      </c>
      <c r="D79" s="95" t="s">
        <v>2460</v>
      </c>
      <c r="E79" s="124">
        <v>608</v>
      </c>
      <c r="F79" s="132" t="str">
        <f>VLOOKUP(E79,VIP!$A$2:$O15803,2,0)</f>
        <v>DRBR305</v>
      </c>
      <c r="G79" s="132" t="str">
        <f>VLOOKUP(E79,'LISTADO ATM'!$A$2:$B$900,2,0)</f>
        <v xml:space="preserve">ATM Oficina Jumbo (San Pedro) </v>
      </c>
      <c r="H79" s="132" t="str">
        <f>VLOOKUP(E79,VIP!$A$2:$O20764,7,FALSE)</f>
        <v>Si</v>
      </c>
      <c r="I79" s="132" t="str">
        <f>VLOOKUP(E79,VIP!$A$2:$O12729,8,FALSE)</f>
        <v>Si</v>
      </c>
      <c r="J79" s="132" t="str">
        <f>VLOOKUP(E79,VIP!$A$2:$O12679,8,FALSE)</f>
        <v>Si</v>
      </c>
      <c r="K79" s="132" t="str">
        <f>VLOOKUP(E79,VIP!$A$2:$O16253,6,0)</f>
        <v>SI</v>
      </c>
      <c r="L79" s="138" t="s">
        <v>2410</v>
      </c>
      <c r="M79" s="94" t="s">
        <v>2438</v>
      </c>
      <c r="N79" s="94" t="s">
        <v>2444</v>
      </c>
      <c r="O79" s="132" t="s">
        <v>2461</v>
      </c>
      <c r="P79" s="138"/>
      <c r="Q79" s="94" t="s">
        <v>2410</v>
      </c>
    </row>
    <row r="80" spans="1:17" s="121" customFormat="1" ht="18" x14ac:dyDescent="0.25">
      <c r="A80" s="132" t="str">
        <f>VLOOKUP(E80,'LISTADO ATM'!$A$2:$C$901,3,0)</f>
        <v>DISTRITO NACIONAL</v>
      </c>
      <c r="B80" s="124" t="s">
        <v>2644</v>
      </c>
      <c r="C80" s="95">
        <v>44445.56355324074</v>
      </c>
      <c r="D80" s="95" t="s">
        <v>2460</v>
      </c>
      <c r="E80" s="124">
        <v>813</v>
      </c>
      <c r="F80" s="132" t="str">
        <f>VLOOKUP(E80,VIP!$A$2:$O15800,2,0)</f>
        <v>DRBR815</v>
      </c>
      <c r="G80" s="132" t="str">
        <f>VLOOKUP(E80,'LISTADO ATM'!$A$2:$B$900,2,0)</f>
        <v>ATM Occidental Mall</v>
      </c>
      <c r="H80" s="132" t="str">
        <f>VLOOKUP(E80,VIP!$A$2:$O20761,7,FALSE)</f>
        <v>Si</v>
      </c>
      <c r="I80" s="132" t="str">
        <f>VLOOKUP(E80,VIP!$A$2:$O12726,8,FALSE)</f>
        <v>Si</v>
      </c>
      <c r="J80" s="132" t="str">
        <f>VLOOKUP(E80,VIP!$A$2:$O12676,8,FALSE)</f>
        <v>Si</v>
      </c>
      <c r="K80" s="132" t="str">
        <f>VLOOKUP(E80,VIP!$A$2:$O16250,6,0)</f>
        <v>NO</v>
      </c>
      <c r="L80" s="138" t="s">
        <v>2410</v>
      </c>
      <c r="M80" s="94" t="s">
        <v>2438</v>
      </c>
      <c r="N80" s="94" t="s">
        <v>2444</v>
      </c>
      <c r="O80" s="132" t="s">
        <v>2629</v>
      </c>
      <c r="P80" s="138"/>
      <c r="Q80" s="94" t="s">
        <v>2410</v>
      </c>
    </row>
    <row r="81" spans="1:17" s="121" customFormat="1" ht="18" x14ac:dyDescent="0.25">
      <c r="A81" s="132" t="str">
        <f>VLOOKUP(E81,'LISTADO ATM'!$A$2:$C$901,3,0)</f>
        <v>ESTE</v>
      </c>
      <c r="B81" s="124" t="s">
        <v>2674</v>
      </c>
      <c r="C81" s="95">
        <v>44445.672384259262</v>
      </c>
      <c r="D81" s="95" t="s">
        <v>2441</v>
      </c>
      <c r="E81" s="124">
        <v>742</v>
      </c>
      <c r="F81" s="132" t="str">
        <f>VLOOKUP(E81,VIP!$A$2:$O15794,2,0)</f>
        <v>DRBR990</v>
      </c>
      <c r="G81" s="132" t="str">
        <f>VLOOKUP(E81,'LISTADO ATM'!$A$2:$B$900,2,0)</f>
        <v xml:space="preserve">ATM Oficina Plaza del Rey (La Romana) </v>
      </c>
      <c r="H81" s="132" t="str">
        <f>VLOOKUP(E81,VIP!$A$2:$O20755,7,FALSE)</f>
        <v>Si</v>
      </c>
      <c r="I81" s="132" t="str">
        <f>VLOOKUP(E81,VIP!$A$2:$O12720,8,FALSE)</f>
        <v>Si</v>
      </c>
      <c r="J81" s="132" t="str">
        <f>VLOOKUP(E81,VIP!$A$2:$O12670,8,FALSE)</f>
        <v>Si</v>
      </c>
      <c r="K81" s="132" t="str">
        <f>VLOOKUP(E81,VIP!$A$2:$O16244,6,0)</f>
        <v>NO</v>
      </c>
      <c r="L81" s="138" t="s">
        <v>2410</v>
      </c>
      <c r="M81" s="94" t="s">
        <v>2438</v>
      </c>
      <c r="N81" s="94" t="s">
        <v>2444</v>
      </c>
      <c r="O81" s="132" t="s">
        <v>2445</v>
      </c>
      <c r="P81" s="138"/>
      <c r="Q81" s="94" t="s">
        <v>2410</v>
      </c>
    </row>
    <row r="82" spans="1:17" s="121" customFormat="1" ht="18" x14ac:dyDescent="0.25">
      <c r="A82" s="132" t="str">
        <f>VLOOKUP(E82,'LISTADO ATM'!$A$2:$C$901,3,0)</f>
        <v>NORTE</v>
      </c>
      <c r="B82" s="124" t="s">
        <v>2658</v>
      </c>
      <c r="C82" s="95">
        <v>44445.695555555554</v>
      </c>
      <c r="D82" s="95" t="s">
        <v>2460</v>
      </c>
      <c r="E82" s="124">
        <v>950</v>
      </c>
      <c r="F82" s="132" t="str">
        <f>VLOOKUP(E82,VIP!$A$2:$O15795,2,0)</f>
        <v>DRBR12G</v>
      </c>
      <c r="G82" s="132" t="str">
        <f>VLOOKUP(E82,'LISTADO ATM'!$A$2:$B$900,2,0)</f>
        <v xml:space="preserve">ATM Oficina Monterrico </v>
      </c>
      <c r="H82" s="132" t="str">
        <f>VLOOKUP(E82,VIP!$A$2:$O20756,7,FALSE)</f>
        <v>Si</v>
      </c>
      <c r="I82" s="132" t="str">
        <f>VLOOKUP(E82,VIP!$A$2:$O12721,8,FALSE)</f>
        <v>Si</v>
      </c>
      <c r="J82" s="132" t="str">
        <f>VLOOKUP(E82,VIP!$A$2:$O12671,8,FALSE)</f>
        <v>Si</v>
      </c>
      <c r="K82" s="132" t="str">
        <f>VLOOKUP(E82,VIP!$A$2:$O16245,6,0)</f>
        <v>SI</v>
      </c>
      <c r="L82" s="138" t="s">
        <v>2410</v>
      </c>
      <c r="M82" s="94" t="s">
        <v>2438</v>
      </c>
      <c r="N82" s="94" t="s">
        <v>2444</v>
      </c>
      <c r="O82" s="132" t="s">
        <v>2621</v>
      </c>
      <c r="P82" s="138"/>
      <c r="Q82" s="94" t="s">
        <v>2410</v>
      </c>
    </row>
    <row r="83" spans="1:17" s="121" customFormat="1" ht="18" x14ac:dyDescent="0.25">
      <c r="A83" s="132" t="str">
        <f>VLOOKUP(E83,'LISTADO ATM'!$A$2:$C$901,3,0)</f>
        <v>DISTRITO NACIONAL</v>
      </c>
      <c r="B83" s="124" t="s">
        <v>2659</v>
      </c>
      <c r="C83" s="95">
        <v>44445.696828703702</v>
      </c>
      <c r="D83" s="95" t="s">
        <v>2460</v>
      </c>
      <c r="E83" s="124">
        <v>946</v>
      </c>
      <c r="F83" s="132" t="str">
        <f>VLOOKUP(E83,VIP!$A$2:$O15796,2,0)</f>
        <v>DRBR24R</v>
      </c>
      <c r="G83" s="132" t="str">
        <f>VLOOKUP(E83,'LISTADO ATM'!$A$2:$B$900,2,0)</f>
        <v xml:space="preserve">ATM Oficina Núñez de Cáceres I </v>
      </c>
      <c r="H83" s="132" t="str">
        <f>VLOOKUP(E83,VIP!$A$2:$O20757,7,FALSE)</f>
        <v>Si</v>
      </c>
      <c r="I83" s="132" t="str">
        <f>VLOOKUP(E83,VIP!$A$2:$O12722,8,FALSE)</f>
        <v>Si</v>
      </c>
      <c r="J83" s="132" t="str">
        <f>VLOOKUP(E83,VIP!$A$2:$O12672,8,FALSE)</f>
        <v>Si</v>
      </c>
      <c r="K83" s="132" t="str">
        <f>VLOOKUP(E83,VIP!$A$2:$O16246,6,0)</f>
        <v>NO</v>
      </c>
      <c r="L83" s="138" t="s">
        <v>2410</v>
      </c>
      <c r="M83" s="94" t="s">
        <v>2438</v>
      </c>
      <c r="N83" s="94" t="s">
        <v>2444</v>
      </c>
      <c r="O83" s="132" t="s">
        <v>2621</v>
      </c>
      <c r="P83" s="138"/>
      <c r="Q83" s="94" t="s">
        <v>2410</v>
      </c>
    </row>
    <row r="84" spans="1:17" s="121" customFormat="1" ht="18" x14ac:dyDescent="0.25">
      <c r="A84" s="132" t="str">
        <f>VLOOKUP(E84,'LISTADO ATM'!$A$2:$C$901,3,0)</f>
        <v>ESTE</v>
      </c>
      <c r="B84" s="124" t="s">
        <v>2675</v>
      </c>
      <c r="C84" s="95">
        <v>44445.698888888888</v>
      </c>
      <c r="D84" s="95" t="s">
        <v>2441</v>
      </c>
      <c r="E84" s="124">
        <v>824</v>
      </c>
      <c r="F84" s="132" t="str">
        <f>VLOOKUP(E84,VIP!$A$2:$O15797,2,0)</f>
        <v>DRBR824</v>
      </c>
      <c r="G84" s="132" t="str">
        <f>VLOOKUP(E84,'LISTADO ATM'!$A$2:$B$900,2,0)</f>
        <v xml:space="preserve">ATM Multiplaza (Higuey) </v>
      </c>
      <c r="H84" s="132" t="str">
        <f>VLOOKUP(E84,VIP!$A$2:$O20758,7,FALSE)</f>
        <v>Si</v>
      </c>
      <c r="I84" s="132" t="str">
        <f>VLOOKUP(E84,VIP!$A$2:$O12723,8,FALSE)</f>
        <v>Si</v>
      </c>
      <c r="J84" s="132" t="str">
        <f>VLOOKUP(E84,VIP!$A$2:$O12673,8,FALSE)</f>
        <v>Si</v>
      </c>
      <c r="K84" s="132" t="str">
        <f>VLOOKUP(E84,VIP!$A$2:$O16247,6,0)</f>
        <v>NO</v>
      </c>
      <c r="L84" s="138" t="s">
        <v>2410</v>
      </c>
      <c r="M84" s="94" t="s">
        <v>2438</v>
      </c>
      <c r="N84" s="94" t="s">
        <v>2444</v>
      </c>
      <c r="O84" s="132" t="s">
        <v>2445</v>
      </c>
      <c r="P84" s="138"/>
      <c r="Q84" s="94" t="s">
        <v>2410</v>
      </c>
    </row>
    <row r="85" spans="1:17" s="121" customFormat="1" ht="18" x14ac:dyDescent="0.25">
      <c r="A85" s="132" t="str">
        <f>VLOOKUP(E85,'LISTADO ATM'!$A$2:$C$901,3,0)</f>
        <v>ESTE</v>
      </c>
      <c r="B85" s="124" t="s">
        <v>2678</v>
      </c>
      <c r="C85" s="95">
        <v>44445.788993055554</v>
      </c>
      <c r="D85" s="95" t="s">
        <v>2441</v>
      </c>
      <c r="E85" s="124">
        <v>158</v>
      </c>
      <c r="F85" s="132" t="str">
        <f>VLOOKUP(E85,VIP!$A$2:$O15801,2,0)</f>
        <v>DRBR158</v>
      </c>
      <c r="G85" s="132" t="str">
        <f>VLOOKUP(E85,'LISTADO ATM'!$A$2:$B$900,2,0)</f>
        <v xml:space="preserve">ATM Oficina Romana Norte </v>
      </c>
      <c r="H85" s="132" t="str">
        <f>VLOOKUP(E85,VIP!$A$2:$O20762,7,FALSE)</f>
        <v>Si</v>
      </c>
      <c r="I85" s="132" t="str">
        <f>VLOOKUP(E85,VIP!$A$2:$O12727,8,FALSE)</f>
        <v>Si</v>
      </c>
      <c r="J85" s="132" t="str">
        <f>VLOOKUP(E85,VIP!$A$2:$O12677,8,FALSE)</f>
        <v>Si</v>
      </c>
      <c r="K85" s="132" t="str">
        <f>VLOOKUP(E85,VIP!$A$2:$O16251,6,0)</f>
        <v>SI</v>
      </c>
      <c r="L85" s="138" t="s">
        <v>2410</v>
      </c>
      <c r="M85" s="94" t="s">
        <v>2438</v>
      </c>
      <c r="N85" s="94" t="s">
        <v>2444</v>
      </c>
      <c r="O85" s="132" t="s">
        <v>2445</v>
      </c>
      <c r="P85" s="138"/>
      <c r="Q85" s="94" t="s">
        <v>2410</v>
      </c>
    </row>
    <row r="86" spans="1:17" s="121" customFormat="1" ht="18" x14ac:dyDescent="0.25">
      <c r="A86" s="132" t="str">
        <f>VLOOKUP(E86,'LISTADO ATM'!$A$2:$C$901,3,0)</f>
        <v>SUR</v>
      </c>
      <c r="B86" s="124" t="s">
        <v>2679</v>
      </c>
      <c r="C86" s="95">
        <v>44445.791192129633</v>
      </c>
      <c r="D86" s="95" t="s">
        <v>2441</v>
      </c>
      <c r="E86" s="124">
        <v>182</v>
      </c>
      <c r="F86" s="132" t="str">
        <f>VLOOKUP(E86,VIP!$A$2:$O15802,2,0)</f>
        <v>DRBR182</v>
      </c>
      <c r="G86" s="132" t="str">
        <f>VLOOKUP(E86,'LISTADO ATM'!$A$2:$B$900,2,0)</f>
        <v xml:space="preserve">ATM Barahona Comb </v>
      </c>
      <c r="H86" s="132" t="str">
        <f>VLOOKUP(E86,VIP!$A$2:$O20763,7,FALSE)</f>
        <v>Si</v>
      </c>
      <c r="I86" s="132" t="str">
        <f>VLOOKUP(E86,VIP!$A$2:$O12728,8,FALSE)</f>
        <v>Si</v>
      </c>
      <c r="J86" s="132" t="str">
        <f>VLOOKUP(E86,VIP!$A$2:$O12678,8,FALSE)</f>
        <v>Si</v>
      </c>
      <c r="K86" s="132" t="str">
        <f>VLOOKUP(E86,VIP!$A$2:$O16252,6,0)</f>
        <v>NO</v>
      </c>
      <c r="L86" s="138" t="s">
        <v>2410</v>
      </c>
      <c r="M86" s="94" t="s">
        <v>2438</v>
      </c>
      <c r="N86" s="94" t="s">
        <v>2444</v>
      </c>
      <c r="O86" s="132" t="s">
        <v>2445</v>
      </c>
      <c r="P86" s="138"/>
      <c r="Q86" s="94" t="s">
        <v>2410</v>
      </c>
    </row>
    <row r="87" spans="1:17" s="121" customFormat="1" ht="18" x14ac:dyDescent="0.25">
      <c r="A87" s="132" t="str">
        <f>VLOOKUP(E87,'LISTADO ATM'!$A$2:$C$901,3,0)</f>
        <v>DISTRITO NACIONAL</v>
      </c>
      <c r="B87" s="124" t="s">
        <v>2661</v>
      </c>
      <c r="C87" s="95">
        <v>44445.792858796296</v>
      </c>
      <c r="D87" s="95" t="s">
        <v>2460</v>
      </c>
      <c r="E87" s="124">
        <v>722</v>
      </c>
      <c r="F87" s="132" t="str">
        <f>VLOOKUP(E87,VIP!$A$2:$O15803,2,0)</f>
        <v>DRBR393</v>
      </c>
      <c r="G87" s="132" t="str">
        <f>VLOOKUP(E87,'LISTADO ATM'!$A$2:$B$900,2,0)</f>
        <v xml:space="preserve">ATM Oficina Charles de Gaulle III </v>
      </c>
      <c r="H87" s="132" t="str">
        <f>VLOOKUP(E87,VIP!$A$2:$O20764,7,FALSE)</f>
        <v>Si</v>
      </c>
      <c r="I87" s="132" t="str">
        <f>VLOOKUP(E87,VIP!$A$2:$O12729,8,FALSE)</f>
        <v>Si</v>
      </c>
      <c r="J87" s="132" t="str">
        <f>VLOOKUP(E87,VIP!$A$2:$O12679,8,FALSE)</f>
        <v>Si</v>
      </c>
      <c r="K87" s="132" t="str">
        <f>VLOOKUP(E87,VIP!$A$2:$O16253,6,0)</f>
        <v>SI</v>
      </c>
      <c r="L87" s="138" t="s">
        <v>2410</v>
      </c>
      <c r="M87" s="94" t="s">
        <v>2438</v>
      </c>
      <c r="N87" s="94" t="s">
        <v>2444</v>
      </c>
      <c r="O87" s="132" t="s">
        <v>2621</v>
      </c>
      <c r="P87" s="138"/>
      <c r="Q87" s="94" t="s">
        <v>2410</v>
      </c>
    </row>
    <row r="88" spans="1:17" s="121" customFormat="1" ht="18" x14ac:dyDescent="0.25">
      <c r="A88" s="132" t="str">
        <f>VLOOKUP(E88,'LISTADO ATM'!$A$2:$C$901,3,0)</f>
        <v>DISTRITO NACIONAL</v>
      </c>
      <c r="B88" s="124" t="s">
        <v>2680</v>
      </c>
      <c r="C88" s="95">
        <v>44445.79488425926</v>
      </c>
      <c r="D88" s="95" t="s">
        <v>2441</v>
      </c>
      <c r="E88" s="124">
        <v>620</v>
      </c>
      <c r="F88" s="132" t="str">
        <f>VLOOKUP(E88,VIP!$A$2:$O15804,2,0)</f>
        <v>DRBR620</v>
      </c>
      <c r="G88" s="132" t="str">
        <f>VLOOKUP(E88,'LISTADO ATM'!$A$2:$B$900,2,0)</f>
        <v xml:space="preserve">ATM Ministerio de Medio Ambiente </v>
      </c>
      <c r="H88" s="132" t="str">
        <f>VLOOKUP(E88,VIP!$A$2:$O20765,7,FALSE)</f>
        <v>Si</v>
      </c>
      <c r="I88" s="132" t="str">
        <f>VLOOKUP(E88,VIP!$A$2:$O12730,8,FALSE)</f>
        <v>No</v>
      </c>
      <c r="J88" s="132" t="str">
        <f>VLOOKUP(E88,VIP!$A$2:$O12680,8,FALSE)</f>
        <v>No</v>
      </c>
      <c r="K88" s="132" t="str">
        <f>VLOOKUP(E88,VIP!$A$2:$O16254,6,0)</f>
        <v>NO</v>
      </c>
      <c r="L88" s="138" t="s">
        <v>2410</v>
      </c>
      <c r="M88" s="94" t="s">
        <v>2438</v>
      </c>
      <c r="N88" s="94" t="s">
        <v>2444</v>
      </c>
      <c r="O88" s="132" t="s">
        <v>2445</v>
      </c>
      <c r="P88" s="138"/>
      <c r="Q88" s="94" t="s">
        <v>2410</v>
      </c>
    </row>
    <row r="89" spans="1:17" s="121" customFormat="1" ht="18" x14ac:dyDescent="0.25">
      <c r="A89" s="132" t="str">
        <f>VLOOKUP(E89,'LISTADO ATM'!$A$2:$C$901,3,0)</f>
        <v>NORTE</v>
      </c>
      <c r="B89" s="124" t="s">
        <v>2662</v>
      </c>
      <c r="C89" s="95">
        <v>44445.796388888892</v>
      </c>
      <c r="D89" s="95" t="s">
        <v>2460</v>
      </c>
      <c r="E89" s="124">
        <v>151</v>
      </c>
      <c r="F89" s="132" t="str">
        <f>VLOOKUP(E89,VIP!$A$2:$O15805,2,0)</f>
        <v>DRBR151</v>
      </c>
      <c r="G89" s="132" t="str">
        <f>VLOOKUP(E89,'LISTADO ATM'!$A$2:$B$900,2,0)</f>
        <v xml:space="preserve">ATM Oficina Nagua </v>
      </c>
      <c r="H89" s="132" t="str">
        <f>VLOOKUP(E89,VIP!$A$2:$O20766,7,FALSE)</f>
        <v>Si</v>
      </c>
      <c r="I89" s="132" t="str">
        <f>VLOOKUP(E89,VIP!$A$2:$O12731,8,FALSE)</f>
        <v>Si</v>
      </c>
      <c r="J89" s="132" t="str">
        <f>VLOOKUP(E89,VIP!$A$2:$O12681,8,FALSE)</f>
        <v>Si</v>
      </c>
      <c r="K89" s="132" t="str">
        <f>VLOOKUP(E89,VIP!$A$2:$O16255,6,0)</f>
        <v>SI</v>
      </c>
      <c r="L89" s="138" t="s">
        <v>2410</v>
      </c>
      <c r="M89" s="94" t="s">
        <v>2438</v>
      </c>
      <c r="N89" s="94" t="s">
        <v>2444</v>
      </c>
      <c r="O89" s="132" t="s">
        <v>2621</v>
      </c>
      <c r="P89" s="138"/>
      <c r="Q89" s="94" t="s">
        <v>2410</v>
      </c>
    </row>
    <row r="90" spans="1:17" s="121" customFormat="1" ht="18" x14ac:dyDescent="0.25">
      <c r="A90" s="132" t="str">
        <f>VLOOKUP(E90,'LISTADO ATM'!$A$2:$C$901,3,0)</f>
        <v>NORTE</v>
      </c>
      <c r="B90" s="124" t="s">
        <v>2672</v>
      </c>
      <c r="C90" s="95">
        <v>44445.849039351851</v>
      </c>
      <c r="D90" s="95" t="s">
        <v>2460</v>
      </c>
      <c r="E90" s="124">
        <v>77</v>
      </c>
      <c r="F90" s="132" t="str">
        <f>VLOOKUP(E90,VIP!$A$2:$O15818,2,0)</f>
        <v>DRBR077</v>
      </c>
      <c r="G90" s="132" t="str">
        <f>VLOOKUP(E90,'LISTADO ATM'!$A$2:$B$900,2,0)</f>
        <v xml:space="preserve">ATM Oficina Cruce de Imbert </v>
      </c>
      <c r="H90" s="132" t="str">
        <f>VLOOKUP(E90,VIP!$A$2:$O20779,7,FALSE)</f>
        <v>Si</v>
      </c>
      <c r="I90" s="132" t="str">
        <f>VLOOKUP(E90,VIP!$A$2:$O12744,8,FALSE)</f>
        <v>Si</v>
      </c>
      <c r="J90" s="132" t="str">
        <f>VLOOKUP(E90,VIP!$A$2:$O12694,8,FALSE)</f>
        <v>Si</v>
      </c>
      <c r="K90" s="132" t="str">
        <f>VLOOKUP(E90,VIP!$A$2:$O16268,6,0)</f>
        <v>SI</v>
      </c>
      <c r="L90" s="138" t="s">
        <v>2410</v>
      </c>
      <c r="M90" s="94" t="s">
        <v>2438</v>
      </c>
      <c r="N90" s="94" t="s">
        <v>2444</v>
      </c>
      <c r="O90" s="132" t="s">
        <v>2621</v>
      </c>
      <c r="P90" s="138"/>
      <c r="Q90" s="94" t="s">
        <v>2410</v>
      </c>
    </row>
    <row r="91" spans="1:17" s="121" customFormat="1" ht="18" x14ac:dyDescent="0.25">
      <c r="A91" s="132" t="str">
        <f>VLOOKUP(E91,'LISTADO ATM'!$A$2:$C$901,3,0)</f>
        <v>ESTE</v>
      </c>
      <c r="B91" s="124" t="s">
        <v>2673</v>
      </c>
      <c r="C91" s="95">
        <v>44445.856192129628</v>
      </c>
      <c r="D91" s="95" t="s">
        <v>2460</v>
      </c>
      <c r="E91" s="124">
        <v>268</v>
      </c>
      <c r="F91" s="132" t="str">
        <f>VLOOKUP(E91,VIP!$A$2:$O15819,2,0)</f>
        <v>DRBR268</v>
      </c>
      <c r="G91" s="132" t="str">
        <f>VLOOKUP(E91,'LISTADO ATM'!$A$2:$B$900,2,0)</f>
        <v xml:space="preserve">ATM Autobanco La Altagracia (Higuey) </v>
      </c>
      <c r="H91" s="132" t="str">
        <f>VLOOKUP(E91,VIP!$A$2:$O20780,7,FALSE)</f>
        <v>Si</v>
      </c>
      <c r="I91" s="132" t="str">
        <f>VLOOKUP(E91,VIP!$A$2:$O12745,8,FALSE)</f>
        <v>Si</v>
      </c>
      <c r="J91" s="132" t="str">
        <f>VLOOKUP(E91,VIP!$A$2:$O12695,8,FALSE)</f>
        <v>Si</v>
      </c>
      <c r="K91" s="132" t="str">
        <f>VLOOKUP(E91,VIP!$A$2:$O16269,6,0)</f>
        <v>NO</v>
      </c>
      <c r="L91" s="138" t="s">
        <v>2410</v>
      </c>
      <c r="M91" s="94" t="s">
        <v>2438</v>
      </c>
      <c r="N91" s="94" t="s">
        <v>2444</v>
      </c>
      <c r="O91" s="132" t="s">
        <v>2621</v>
      </c>
      <c r="P91" s="138"/>
      <c r="Q91" s="94" t="s">
        <v>2410</v>
      </c>
    </row>
    <row r="92" spans="1:17" s="121" customFormat="1" ht="18" x14ac:dyDescent="0.25">
      <c r="A92" s="132" t="str">
        <f>VLOOKUP(E92,'LISTADO ATM'!$A$2:$C$901,3,0)</f>
        <v>DISTRITO NACIONAL</v>
      </c>
      <c r="B92" s="124" t="s">
        <v>2685</v>
      </c>
      <c r="C92" s="95">
        <v>44445.884791666664</v>
      </c>
      <c r="D92" s="95" t="s">
        <v>2460</v>
      </c>
      <c r="E92" s="124">
        <v>721</v>
      </c>
      <c r="F92" s="132" t="str">
        <f>VLOOKUP(E92,VIP!$A$2:$O15820,2,0)</f>
        <v>DRBR23A</v>
      </c>
      <c r="G92" s="132" t="str">
        <f>VLOOKUP(E92,'LISTADO ATM'!$A$2:$B$900,2,0)</f>
        <v xml:space="preserve">ATM Oficina Charles de Gaulle II </v>
      </c>
      <c r="H92" s="132" t="str">
        <f>VLOOKUP(E92,VIP!$A$2:$O20781,7,FALSE)</f>
        <v>Si</v>
      </c>
      <c r="I92" s="132" t="str">
        <f>VLOOKUP(E92,VIP!$A$2:$O12746,8,FALSE)</f>
        <v>Si</v>
      </c>
      <c r="J92" s="132" t="str">
        <f>VLOOKUP(E92,VIP!$A$2:$O12696,8,FALSE)</f>
        <v>Si</v>
      </c>
      <c r="K92" s="132" t="str">
        <f>VLOOKUP(E92,VIP!$A$2:$O16270,6,0)</f>
        <v>NO</v>
      </c>
      <c r="L92" s="138" t="s">
        <v>2410</v>
      </c>
      <c r="M92" s="94" t="s">
        <v>2438</v>
      </c>
      <c r="N92" s="94" t="s">
        <v>2444</v>
      </c>
      <c r="O92" s="132" t="s">
        <v>2621</v>
      </c>
      <c r="P92" s="138"/>
      <c r="Q92" s="94" t="s">
        <v>2410</v>
      </c>
    </row>
    <row r="93" spans="1:17" s="121" customFormat="1" ht="18" x14ac:dyDescent="0.25">
      <c r="A93" s="132" t="str">
        <f>VLOOKUP(E93,'LISTADO ATM'!$A$2:$C$901,3,0)</f>
        <v>NORTE</v>
      </c>
      <c r="B93" s="124" t="s">
        <v>2686</v>
      </c>
      <c r="C93" s="95">
        <v>44445.896817129629</v>
      </c>
      <c r="D93" s="95" t="s">
        <v>2460</v>
      </c>
      <c r="E93" s="124">
        <v>888</v>
      </c>
      <c r="F93" s="132" t="str">
        <f>VLOOKUP(E93,VIP!$A$2:$O15821,2,0)</f>
        <v>DRBR888</v>
      </c>
      <c r="G93" s="132" t="str">
        <f>VLOOKUP(E93,'LISTADO ATM'!$A$2:$B$900,2,0)</f>
        <v>ATM Oficina galeria 56 II (SFM)</v>
      </c>
      <c r="H93" s="132" t="str">
        <f>VLOOKUP(E93,VIP!$A$2:$O20782,7,FALSE)</f>
        <v>Si</v>
      </c>
      <c r="I93" s="132" t="str">
        <f>VLOOKUP(E93,VIP!$A$2:$O12747,8,FALSE)</f>
        <v>Si</v>
      </c>
      <c r="J93" s="132" t="str">
        <f>VLOOKUP(E93,VIP!$A$2:$O12697,8,FALSE)</f>
        <v>Si</v>
      </c>
      <c r="K93" s="132" t="str">
        <f>VLOOKUP(E93,VIP!$A$2:$O16271,6,0)</f>
        <v>SI</v>
      </c>
      <c r="L93" s="138" t="s">
        <v>2410</v>
      </c>
      <c r="M93" s="94" t="s">
        <v>2438</v>
      </c>
      <c r="N93" s="94" t="s">
        <v>2444</v>
      </c>
      <c r="O93" s="132" t="s">
        <v>2621</v>
      </c>
      <c r="P93" s="138"/>
      <c r="Q93" s="94" t="s">
        <v>2410</v>
      </c>
    </row>
    <row r="94" spans="1:17" s="121" customFormat="1" ht="18" x14ac:dyDescent="0.25">
      <c r="A94" s="132" t="str">
        <f>VLOOKUP(E94,'LISTADO ATM'!$A$2:$C$901,3,0)</f>
        <v>NORTE</v>
      </c>
      <c r="B94" s="124" t="s">
        <v>2702</v>
      </c>
      <c r="C94" s="95">
        <v>44446.07234953704</v>
      </c>
      <c r="D94" s="95" t="s">
        <v>2460</v>
      </c>
      <c r="E94" s="124">
        <v>606</v>
      </c>
      <c r="F94" s="132" t="str">
        <f>VLOOKUP(E94,VIP!$A$2:$O15836,2,0)</f>
        <v>DRBR704</v>
      </c>
      <c r="G94" s="132" t="str">
        <f>VLOOKUP(E94,'LISTADO ATM'!$A$2:$B$900,2,0)</f>
        <v xml:space="preserve">ATM UNP Manolo Tavarez Justo </v>
      </c>
      <c r="H94" s="132" t="str">
        <f>VLOOKUP(E94,VIP!$A$2:$O20797,7,FALSE)</f>
        <v>Si</v>
      </c>
      <c r="I94" s="132" t="str">
        <f>VLOOKUP(E94,VIP!$A$2:$O12762,8,FALSE)</f>
        <v>Si</v>
      </c>
      <c r="J94" s="132" t="str">
        <f>VLOOKUP(E94,VIP!$A$2:$O12712,8,FALSE)</f>
        <v>Si</v>
      </c>
      <c r="K94" s="132" t="str">
        <f>VLOOKUP(E94,VIP!$A$2:$O16286,6,0)</f>
        <v>NO</v>
      </c>
      <c r="L94" s="138" t="s">
        <v>2410</v>
      </c>
      <c r="M94" s="94" t="s">
        <v>2438</v>
      </c>
      <c r="N94" s="94" t="s">
        <v>2444</v>
      </c>
      <c r="O94" s="132" t="s">
        <v>2461</v>
      </c>
      <c r="P94" s="138"/>
      <c r="Q94" s="94" t="s">
        <v>2410</v>
      </c>
    </row>
    <row r="95" spans="1:17" s="121" customFormat="1" ht="18" x14ac:dyDescent="0.25">
      <c r="A95" s="132" t="str">
        <f>VLOOKUP(E95,'LISTADO ATM'!$A$2:$C$901,3,0)</f>
        <v>NORTE</v>
      </c>
      <c r="B95" s="124" t="s">
        <v>2701</v>
      </c>
      <c r="C95" s="95">
        <v>44446.072812500002</v>
      </c>
      <c r="D95" s="95" t="s">
        <v>2460</v>
      </c>
      <c r="E95" s="124">
        <v>944</v>
      </c>
      <c r="F95" s="132" t="str">
        <f>VLOOKUP(E95,VIP!$A$2:$O15835,2,0)</f>
        <v>DRBR944</v>
      </c>
      <c r="G95" s="132" t="str">
        <f>VLOOKUP(E95,'LISTADO ATM'!$A$2:$B$900,2,0)</f>
        <v xml:space="preserve">ATM UNP Mao </v>
      </c>
      <c r="H95" s="132" t="str">
        <f>VLOOKUP(E95,VIP!$A$2:$O20796,7,FALSE)</f>
        <v>Si</v>
      </c>
      <c r="I95" s="132" t="str">
        <f>VLOOKUP(E95,VIP!$A$2:$O12761,8,FALSE)</f>
        <v>Si</v>
      </c>
      <c r="J95" s="132" t="str">
        <f>VLOOKUP(E95,VIP!$A$2:$O12711,8,FALSE)</f>
        <v>Si</v>
      </c>
      <c r="K95" s="132" t="str">
        <f>VLOOKUP(E95,VIP!$A$2:$O16285,6,0)</f>
        <v>NO</v>
      </c>
      <c r="L95" s="138" t="s">
        <v>2410</v>
      </c>
      <c r="M95" s="94" t="s">
        <v>2438</v>
      </c>
      <c r="N95" s="94" t="s">
        <v>2444</v>
      </c>
      <c r="O95" s="132" t="s">
        <v>2461</v>
      </c>
      <c r="P95" s="138"/>
      <c r="Q95" s="94" t="s">
        <v>2410</v>
      </c>
    </row>
    <row r="96" spans="1:17" s="121" customFormat="1" ht="18" x14ac:dyDescent="0.25">
      <c r="A96" s="132" t="str">
        <f>VLOOKUP(E96,'LISTADO ATM'!$A$2:$C$901,3,0)</f>
        <v>DISTRITO NACIONAL</v>
      </c>
      <c r="B96" s="124" t="s">
        <v>2700</v>
      </c>
      <c r="C96" s="95">
        <v>44446.073159722226</v>
      </c>
      <c r="D96" s="95" t="s">
        <v>2441</v>
      </c>
      <c r="E96" s="124">
        <v>192</v>
      </c>
      <c r="F96" s="132" t="str">
        <f>VLOOKUP(E96,VIP!$A$2:$O15834,2,0)</f>
        <v>DRBR192</v>
      </c>
      <c r="G96" s="132" t="str">
        <f>VLOOKUP(E96,'LISTADO ATM'!$A$2:$B$900,2,0)</f>
        <v xml:space="preserve">ATM Autobanco Luperón II </v>
      </c>
      <c r="H96" s="132" t="str">
        <f>VLOOKUP(E96,VIP!$A$2:$O20795,7,FALSE)</f>
        <v>Si</v>
      </c>
      <c r="I96" s="132" t="str">
        <f>VLOOKUP(E96,VIP!$A$2:$O12760,8,FALSE)</f>
        <v>Si</v>
      </c>
      <c r="J96" s="132" t="str">
        <f>VLOOKUP(E96,VIP!$A$2:$O12710,8,FALSE)</f>
        <v>Si</v>
      </c>
      <c r="K96" s="132" t="str">
        <f>VLOOKUP(E96,VIP!$A$2:$O16284,6,0)</f>
        <v>NO</v>
      </c>
      <c r="L96" s="138" t="s">
        <v>2410</v>
      </c>
      <c r="M96" s="94" t="s">
        <v>2438</v>
      </c>
      <c r="N96" s="94" t="s">
        <v>2444</v>
      </c>
      <c r="O96" s="132" t="s">
        <v>2445</v>
      </c>
      <c r="P96" s="138"/>
      <c r="Q96" s="94" t="s">
        <v>2410</v>
      </c>
    </row>
    <row r="97" spans="1:17" s="121" customFormat="1" ht="18" x14ac:dyDescent="0.25">
      <c r="A97" s="132" t="str">
        <f>VLOOKUP(E97,'LISTADO ATM'!$A$2:$C$901,3,0)</f>
        <v>NORTE</v>
      </c>
      <c r="B97" s="124" t="s">
        <v>2724</v>
      </c>
      <c r="C97" s="95">
        <v>44446.087638888886</v>
      </c>
      <c r="D97" s="95" t="s">
        <v>2631</v>
      </c>
      <c r="E97" s="124">
        <v>395</v>
      </c>
      <c r="F97" s="132" t="str">
        <f>VLOOKUP(E97,VIP!$A$2:$O15845,2,0)</f>
        <v>DRBR395</v>
      </c>
      <c r="G97" s="132" t="str">
        <f>VLOOKUP(E97,'LISTADO ATM'!$A$2:$B$900,2,0)</f>
        <v xml:space="preserve">ATM UNP Sabana Iglesia </v>
      </c>
      <c r="H97" s="132" t="str">
        <f>VLOOKUP(E97,VIP!$A$2:$O20806,7,FALSE)</f>
        <v>Si</v>
      </c>
      <c r="I97" s="132" t="str">
        <f>VLOOKUP(E97,VIP!$A$2:$O12771,8,FALSE)</f>
        <v>Si</v>
      </c>
      <c r="J97" s="132" t="str">
        <f>VLOOKUP(E97,VIP!$A$2:$O12721,8,FALSE)</f>
        <v>Si</v>
      </c>
      <c r="K97" s="132" t="str">
        <f>VLOOKUP(E97,VIP!$A$2:$O16295,6,0)</f>
        <v>NO</v>
      </c>
      <c r="L97" s="138" t="s">
        <v>2410</v>
      </c>
      <c r="M97" s="94" t="s">
        <v>2438</v>
      </c>
      <c r="N97" s="94" t="s">
        <v>2444</v>
      </c>
      <c r="O97" s="132" t="s">
        <v>2632</v>
      </c>
      <c r="P97" s="138"/>
      <c r="Q97" s="94" t="s">
        <v>2410</v>
      </c>
    </row>
    <row r="98" spans="1:17" s="121" customFormat="1" ht="18" x14ac:dyDescent="0.25">
      <c r="A98" s="132" t="str">
        <f>VLOOKUP(E98,'LISTADO ATM'!$A$2:$C$901,3,0)</f>
        <v>DISTRITO NACIONAL</v>
      </c>
      <c r="B98" s="124" t="s">
        <v>2716</v>
      </c>
      <c r="C98" s="95">
        <v>44446.113692129627</v>
      </c>
      <c r="D98" s="95" t="s">
        <v>2441</v>
      </c>
      <c r="E98" s="124">
        <v>563</v>
      </c>
      <c r="F98" s="132" t="str">
        <f>VLOOKUP(E98,VIP!$A$2:$O15837,2,0)</f>
        <v>DRBR233</v>
      </c>
      <c r="G98" s="132" t="str">
        <f>VLOOKUP(E98,'LISTADO ATM'!$A$2:$B$900,2,0)</f>
        <v xml:space="preserve">ATM Base Aérea San Isidro </v>
      </c>
      <c r="H98" s="132" t="str">
        <f>VLOOKUP(E98,VIP!$A$2:$O20798,7,FALSE)</f>
        <v>Si</v>
      </c>
      <c r="I98" s="132" t="str">
        <f>VLOOKUP(E98,VIP!$A$2:$O12763,8,FALSE)</f>
        <v>Si</v>
      </c>
      <c r="J98" s="132" t="str">
        <f>VLOOKUP(E98,VIP!$A$2:$O12713,8,FALSE)</f>
        <v>Si</v>
      </c>
      <c r="K98" s="132" t="str">
        <f>VLOOKUP(E98,VIP!$A$2:$O16287,6,0)</f>
        <v>NO</v>
      </c>
      <c r="L98" s="138" t="s">
        <v>2410</v>
      </c>
      <c r="M98" s="94" t="s">
        <v>2438</v>
      </c>
      <c r="N98" s="94" t="s">
        <v>2444</v>
      </c>
      <c r="O98" s="132" t="s">
        <v>2445</v>
      </c>
      <c r="P98" s="138"/>
      <c r="Q98" s="94" t="s">
        <v>2410</v>
      </c>
    </row>
    <row r="99" spans="1:17" s="121" customFormat="1" ht="18" x14ac:dyDescent="0.25">
      <c r="A99" s="132" t="str">
        <f>VLOOKUP(E99,'LISTADO ATM'!$A$2:$C$901,3,0)</f>
        <v>ESTE</v>
      </c>
      <c r="B99" s="124" t="s">
        <v>2650</v>
      </c>
      <c r="C99" s="95">
        <v>44445.484236111108</v>
      </c>
      <c r="D99" s="95" t="s">
        <v>2441</v>
      </c>
      <c r="E99" s="124">
        <v>16</v>
      </c>
      <c r="F99" s="132" t="str">
        <f>VLOOKUP(E99,VIP!$A$2:$O15815,2,0)</f>
        <v>DRBR046</v>
      </c>
      <c r="G99" s="132" t="str">
        <f>VLOOKUP(E99,'LISTADO ATM'!$A$2:$B$900,2,0)</f>
        <v>ATM Estación Texaco Sabana de la Mar</v>
      </c>
      <c r="H99" s="132" t="str">
        <f>VLOOKUP(E99,VIP!$A$2:$O20776,7,FALSE)</f>
        <v>Si</v>
      </c>
      <c r="I99" s="132" t="str">
        <f>VLOOKUP(E99,VIP!$A$2:$O12741,8,FALSE)</f>
        <v>Si</v>
      </c>
      <c r="J99" s="132" t="str">
        <f>VLOOKUP(E99,VIP!$A$2:$O12691,8,FALSE)</f>
        <v>Si</v>
      </c>
      <c r="K99" s="132" t="str">
        <f>VLOOKUP(E99,VIP!$A$2:$O16265,6,0)</f>
        <v>NO</v>
      </c>
      <c r="L99" s="138" t="s">
        <v>2651</v>
      </c>
      <c r="M99" s="94" t="s">
        <v>2438</v>
      </c>
      <c r="N99" s="94" t="s">
        <v>2444</v>
      </c>
      <c r="O99" s="132" t="s">
        <v>2445</v>
      </c>
      <c r="P99" s="138"/>
      <c r="Q99" s="94" t="s">
        <v>2651</v>
      </c>
    </row>
    <row r="100" spans="1:17" s="121" customFormat="1" ht="18" x14ac:dyDescent="0.25">
      <c r="A100" s="132" t="str">
        <f>VLOOKUP(E100,'LISTADO ATM'!$A$2:$C$901,3,0)</f>
        <v>DISTRITO NACIONAL</v>
      </c>
      <c r="B100" s="124" t="s">
        <v>2652</v>
      </c>
      <c r="C100" s="95">
        <v>44445.480127314811</v>
      </c>
      <c r="D100" s="95" t="s">
        <v>2174</v>
      </c>
      <c r="E100" s="124">
        <v>355</v>
      </c>
      <c r="F100" s="132" t="str">
        <f>VLOOKUP(E100,VIP!$A$2:$O15820,2,0)</f>
        <v>DRBR355</v>
      </c>
      <c r="G100" s="132" t="str">
        <f>VLOOKUP(E100,'LISTADO ATM'!$A$2:$B$900,2,0)</f>
        <v xml:space="preserve">ATM UNP Metro II </v>
      </c>
      <c r="H100" s="132" t="str">
        <f>VLOOKUP(E100,VIP!$A$2:$O20781,7,FALSE)</f>
        <v>Si</v>
      </c>
      <c r="I100" s="132" t="str">
        <f>VLOOKUP(E100,VIP!$A$2:$O12746,8,FALSE)</f>
        <v>Si</v>
      </c>
      <c r="J100" s="132" t="str">
        <f>VLOOKUP(E100,VIP!$A$2:$O12696,8,FALSE)</f>
        <v>Si</v>
      </c>
      <c r="K100" s="132" t="str">
        <f>VLOOKUP(E100,VIP!$A$2:$O16270,6,0)</f>
        <v>SI</v>
      </c>
      <c r="L100" s="138" t="s">
        <v>2653</v>
      </c>
      <c r="M100" s="94" t="s">
        <v>2438</v>
      </c>
      <c r="N100" s="94" t="s">
        <v>2444</v>
      </c>
      <c r="O100" s="132" t="s">
        <v>2446</v>
      </c>
      <c r="P100" s="138"/>
      <c r="Q100" s="94" t="s">
        <v>2653</v>
      </c>
    </row>
    <row r="101" spans="1:17" s="121" customFormat="1" ht="18" x14ac:dyDescent="0.25">
      <c r="A101" s="132" t="str">
        <f>VLOOKUP(E101,'LISTADO ATM'!$A$2:$C$901,3,0)</f>
        <v>SUR</v>
      </c>
      <c r="B101" s="124" t="s">
        <v>2656</v>
      </c>
      <c r="C101" s="95">
        <v>44445.641284722224</v>
      </c>
      <c r="D101" s="95" t="s">
        <v>2174</v>
      </c>
      <c r="E101" s="124">
        <v>584</v>
      </c>
      <c r="F101" s="132" t="str">
        <f>VLOOKUP(E101,VIP!$A$2:$O15792,2,0)</f>
        <v>DRBR404</v>
      </c>
      <c r="G101" s="132" t="str">
        <f>VLOOKUP(E101,'LISTADO ATM'!$A$2:$B$900,2,0)</f>
        <v xml:space="preserve">ATM Oficina San Cristóbal I </v>
      </c>
      <c r="H101" s="132" t="str">
        <f>VLOOKUP(E101,VIP!$A$2:$O20753,7,FALSE)</f>
        <v>Si</v>
      </c>
      <c r="I101" s="132" t="str">
        <f>VLOOKUP(E101,VIP!$A$2:$O12718,8,FALSE)</f>
        <v>Si</v>
      </c>
      <c r="J101" s="132" t="str">
        <f>VLOOKUP(E101,VIP!$A$2:$O12668,8,FALSE)</f>
        <v>Si</v>
      </c>
      <c r="K101" s="132" t="str">
        <f>VLOOKUP(E101,VIP!$A$2:$O16242,6,0)</f>
        <v>SI</v>
      </c>
      <c r="L101" s="138" t="s">
        <v>2456</v>
      </c>
      <c r="M101" s="94" t="s">
        <v>2438</v>
      </c>
      <c r="N101" s="94" t="s">
        <v>2444</v>
      </c>
      <c r="O101" s="132" t="s">
        <v>2446</v>
      </c>
      <c r="P101" s="138"/>
      <c r="Q101" s="94" t="s">
        <v>2456</v>
      </c>
    </row>
    <row r="102" spans="1:17" s="121" customFormat="1" ht="18" x14ac:dyDescent="0.25">
      <c r="A102" s="132" t="str">
        <f>VLOOKUP(E102,'LISTADO ATM'!$A$2:$C$901,3,0)</f>
        <v>DISTRITO NACIONAL</v>
      </c>
      <c r="B102" s="124" t="s">
        <v>2657</v>
      </c>
      <c r="C102" s="95">
        <v>44445.652731481481</v>
      </c>
      <c r="D102" s="95" t="s">
        <v>2174</v>
      </c>
      <c r="E102" s="124">
        <v>835</v>
      </c>
      <c r="F102" s="132" t="str">
        <f>VLOOKUP(E102,VIP!$A$2:$O15793,2,0)</f>
        <v>DRBR835</v>
      </c>
      <c r="G102" s="132" t="str">
        <f>VLOOKUP(E102,'LISTADO ATM'!$A$2:$B$900,2,0)</f>
        <v xml:space="preserve">ATM UNP Megacentro </v>
      </c>
      <c r="H102" s="132" t="str">
        <f>VLOOKUP(E102,VIP!$A$2:$O20754,7,FALSE)</f>
        <v>Si</v>
      </c>
      <c r="I102" s="132" t="str">
        <f>VLOOKUP(E102,VIP!$A$2:$O12719,8,FALSE)</f>
        <v>Si</v>
      </c>
      <c r="J102" s="132" t="str">
        <f>VLOOKUP(E102,VIP!$A$2:$O12669,8,FALSE)</f>
        <v>Si</v>
      </c>
      <c r="K102" s="132" t="str">
        <f>VLOOKUP(E102,VIP!$A$2:$O16243,6,0)</f>
        <v>SI</v>
      </c>
      <c r="L102" s="138" t="s">
        <v>2456</v>
      </c>
      <c r="M102" s="94" t="s">
        <v>2438</v>
      </c>
      <c r="N102" s="94" t="s">
        <v>2444</v>
      </c>
      <c r="O102" s="132" t="s">
        <v>2446</v>
      </c>
      <c r="P102" s="138"/>
      <c r="Q102" s="94" t="s">
        <v>2456</v>
      </c>
    </row>
    <row r="103" spans="1:17" s="121" customFormat="1" ht="18" x14ac:dyDescent="0.25">
      <c r="A103" s="132" t="str">
        <f>VLOOKUP(E103,'LISTADO ATM'!$A$2:$C$901,3,0)</f>
        <v>NORTE</v>
      </c>
      <c r="B103" s="124" t="s">
        <v>2677</v>
      </c>
      <c r="C103" s="95">
        <v>44445.785370370373</v>
      </c>
      <c r="D103" s="95" t="s">
        <v>2175</v>
      </c>
      <c r="E103" s="124">
        <v>288</v>
      </c>
      <c r="F103" s="132" t="str">
        <f>VLOOKUP(E103,VIP!$A$2:$O15800,2,0)</f>
        <v>DRBR288</v>
      </c>
      <c r="G103" s="132" t="str">
        <f>VLOOKUP(E103,'LISTADO ATM'!$A$2:$B$900,2,0)</f>
        <v xml:space="preserve">ATM Oficina Camino Real II (Puerto Plata) </v>
      </c>
      <c r="H103" s="132" t="str">
        <f>VLOOKUP(E103,VIP!$A$2:$O20761,7,FALSE)</f>
        <v>N/A</v>
      </c>
      <c r="I103" s="132" t="str">
        <f>VLOOKUP(E103,VIP!$A$2:$O12726,8,FALSE)</f>
        <v>N/A</v>
      </c>
      <c r="J103" s="132" t="str">
        <f>VLOOKUP(E103,VIP!$A$2:$O12676,8,FALSE)</f>
        <v>N/A</v>
      </c>
      <c r="K103" s="132" t="str">
        <f>VLOOKUP(E103,VIP!$A$2:$O16250,6,0)</f>
        <v>N/A</v>
      </c>
      <c r="L103" s="138" t="s">
        <v>2456</v>
      </c>
      <c r="M103" s="94" t="s">
        <v>2438</v>
      </c>
      <c r="N103" s="94" t="s">
        <v>2444</v>
      </c>
      <c r="O103" s="132" t="s">
        <v>2578</v>
      </c>
      <c r="P103" s="138"/>
      <c r="Q103" s="94" t="s">
        <v>2456</v>
      </c>
    </row>
    <row r="104" spans="1:17" s="121" customFormat="1" ht="18" x14ac:dyDescent="0.25">
      <c r="A104" s="132" t="str">
        <f>VLOOKUP(E104,'LISTADO ATM'!$A$2:$C$901,3,0)</f>
        <v>DISTRITO NACIONAL</v>
      </c>
      <c r="B104" s="124" t="s">
        <v>2663</v>
      </c>
      <c r="C104" s="95">
        <v>44445.835115740738</v>
      </c>
      <c r="D104" s="95" t="s">
        <v>2174</v>
      </c>
      <c r="E104" s="124">
        <v>318</v>
      </c>
      <c r="F104" s="132" t="str">
        <f>VLOOKUP(E104,VIP!$A$2:$O15806,2,0)</f>
        <v>DRBR318</v>
      </c>
      <c r="G104" s="132" t="str">
        <f>VLOOKUP(E104,'LISTADO ATM'!$A$2:$B$900,2,0)</f>
        <v>ATM Autoservicio Lope de Vega</v>
      </c>
      <c r="H104" s="132" t="str">
        <f>VLOOKUP(E104,VIP!$A$2:$O20767,7,FALSE)</f>
        <v>Si</v>
      </c>
      <c r="I104" s="132" t="str">
        <f>VLOOKUP(E104,VIP!$A$2:$O12732,8,FALSE)</f>
        <v>Si</v>
      </c>
      <c r="J104" s="132" t="str">
        <f>VLOOKUP(E104,VIP!$A$2:$O12682,8,FALSE)</f>
        <v>Si</v>
      </c>
      <c r="K104" s="132" t="str">
        <f>VLOOKUP(E104,VIP!$A$2:$O16256,6,0)</f>
        <v>NO</v>
      </c>
      <c r="L104" s="138" t="s">
        <v>2456</v>
      </c>
      <c r="M104" s="94" t="s">
        <v>2438</v>
      </c>
      <c r="N104" s="94" t="s">
        <v>2444</v>
      </c>
      <c r="O104" s="132" t="s">
        <v>2446</v>
      </c>
      <c r="P104" s="138"/>
      <c r="Q104" s="94" t="s">
        <v>2456</v>
      </c>
    </row>
    <row r="105" spans="1:17" s="121" customFormat="1" ht="18" x14ac:dyDescent="0.25">
      <c r="A105" s="132" t="str">
        <f>VLOOKUP(E105,'LISTADO ATM'!$A$2:$C$901,3,0)</f>
        <v>DISTRITO NACIONAL</v>
      </c>
      <c r="B105" s="124" t="s">
        <v>2664</v>
      </c>
      <c r="C105" s="95">
        <v>44445.835833333331</v>
      </c>
      <c r="D105" s="95" t="s">
        <v>2174</v>
      </c>
      <c r="E105" s="124">
        <v>788</v>
      </c>
      <c r="F105" s="132" t="str">
        <f>VLOOKUP(E105,VIP!$A$2:$O15807,2,0)</f>
        <v>DRBR452</v>
      </c>
      <c r="G105" s="132" t="str">
        <f>VLOOKUP(E105,'LISTADO ATM'!$A$2:$B$900,2,0)</f>
        <v xml:space="preserve">ATM Relaciones Exteriores (Cancillería) </v>
      </c>
      <c r="H105" s="132" t="str">
        <f>VLOOKUP(E105,VIP!$A$2:$O20768,7,FALSE)</f>
        <v>No</v>
      </c>
      <c r="I105" s="132" t="str">
        <f>VLOOKUP(E105,VIP!$A$2:$O12733,8,FALSE)</f>
        <v>No</v>
      </c>
      <c r="J105" s="132" t="str">
        <f>VLOOKUP(E105,VIP!$A$2:$O12683,8,FALSE)</f>
        <v>No</v>
      </c>
      <c r="K105" s="132" t="str">
        <f>VLOOKUP(E105,VIP!$A$2:$O16257,6,0)</f>
        <v>NO</v>
      </c>
      <c r="L105" s="138" t="s">
        <v>2456</v>
      </c>
      <c r="M105" s="94" t="s">
        <v>2438</v>
      </c>
      <c r="N105" s="94" t="s">
        <v>2444</v>
      </c>
      <c r="O105" s="132" t="s">
        <v>2446</v>
      </c>
      <c r="P105" s="138"/>
      <c r="Q105" s="94" t="s">
        <v>2456</v>
      </c>
    </row>
    <row r="106" spans="1:17" s="121" customFormat="1" ht="18" x14ac:dyDescent="0.25">
      <c r="A106" s="132" t="str">
        <f>VLOOKUP(E106,'LISTADO ATM'!$A$2:$C$901,3,0)</f>
        <v>DISTRITO NACIONAL</v>
      </c>
      <c r="B106" s="124" t="s">
        <v>2665</v>
      </c>
      <c r="C106" s="95">
        <v>44445.836643518516</v>
      </c>
      <c r="D106" s="95" t="s">
        <v>2174</v>
      </c>
      <c r="E106" s="124">
        <v>525</v>
      </c>
      <c r="F106" s="132" t="str">
        <f>VLOOKUP(E106,VIP!$A$2:$O15808,2,0)</f>
        <v>DRBR525</v>
      </c>
      <c r="G106" s="132" t="str">
        <f>VLOOKUP(E106,'LISTADO ATM'!$A$2:$B$900,2,0)</f>
        <v>ATM S/M Bravo Las Americas</v>
      </c>
      <c r="H106" s="132" t="str">
        <f>VLOOKUP(E106,VIP!$A$2:$O20769,7,FALSE)</f>
        <v>Si</v>
      </c>
      <c r="I106" s="132" t="str">
        <f>VLOOKUP(E106,VIP!$A$2:$O12734,8,FALSE)</f>
        <v>Si</v>
      </c>
      <c r="J106" s="132" t="str">
        <f>VLOOKUP(E106,VIP!$A$2:$O12684,8,FALSE)</f>
        <v>Si</v>
      </c>
      <c r="K106" s="132" t="str">
        <f>VLOOKUP(E106,VIP!$A$2:$O16258,6,0)</f>
        <v>NO</v>
      </c>
      <c r="L106" s="138" t="s">
        <v>2456</v>
      </c>
      <c r="M106" s="94" t="s">
        <v>2438</v>
      </c>
      <c r="N106" s="94" t="s">
        <v>2444</v>
      </c>
      <c r="O106" s="132" t="s">
        <v>2446</v>
      </c>
      <c r="P106" s="138"/>
      <c r="Q106" s="94" t="s">
        <v>2456</v>
      </c>
    </row>
    <row r="107" spans="1:17" s="121" customFormat="1" ht="18" x14ac:dyDescent="0.25">
      <c r="A107" s="132" t="str">
        <f>VLOOKUP(E107,'LISTADO ATM'!$A$2:$C$901,3,0)</f>
        <v>NORTE</v>
      </c>
      <c r="B107" s="124" t="s">
        <v>2681</v>
      </c>
      <c r="C107" s="95">
        <v>44445.837476851855</v>
      </c>
      <c r="D107" s="95" t="s">
        <v>2175</v>
      </c>
      <c r="E107" s="124">
        <v>290</v>
      </c>
      <c r="F107" s="132" t="str">
        <f>VLOOKUP(E107,VIP!$A$2:$O15809,2,0)</f>
        <v>DRBR290</v>
      </c>
      <c r="G107" s="132" t="str">
        <f>VLOOKUP(E107,'LISTADO ATM'!$A$2:$B$900,2,0)</f>
        <v xml:space="preserve">ATM Oficina San Francisco de Macorís </v>
      </c>
      <c r="H107" s="132" t="str">
        <f>VLOOKUP(E107,VIP!$A$2:$O20770,7,FALSE)</f>
        <v>Si</v>
      </c>
      <c r="I107" s="132" t="str">
        <f>VLOOKUP(E107,VIP!$A$2:$O12735,8,FALSE)</f>
        <v>Si</v>
      </c>
      <c r="J107" s="132" t="str">
        <f>VLOOKUP(E107,VIP!$A$2:$O12685,8,FALSE)</f>
        <v>Si</v>
      </c>
      <c r="K107" s="132" t="str">
        <f>VLOOKUP(E107,VIP!$A$2:$O16259,6,0)</f>
        <v>NO</v>
      </c>
      <c r="L107" s="138" t="s">
        <v>2456</v>
      </c>
      <c r="M107" s="94" t="s">
        <v>2438</v>
      </c>
      <c r="N107" s="94" t="s">
        <v>2444</v>
      </c>
      <c r="O107" s="132" t="s">
        <v>2578</v>
      </c>
      <c r="P107" s="138"/>
      <c r="Q107" s="94" t="s">
        <v>2456</v>
      </c>
    </row>
    <row r="108" spans="1:17" s="121" customFormat="1" ht="18" x14ac:dyDescent="0.25">
      <c r="A108" s="132" t="str">
        <f>VLOOKUP(E108,'LISTADO ATM'!$A$2:$C$901,3,0)</f>
        <v>NORTE</v>
      </c>
      <c r="B108" s="124" t="s">
        <v>2682</v>
      </c>
      <c r="C108" s="95">
        <v>44445.838206018518</v>
      </c>
      <c r="D108" s="95" t="s">
        <v>2175</v>
      </c>
      <c r="E108" s="124">
        <v>666</v>
      </c>
      <c r="F108" s="132" t="str">
        <f>VLOOKUP(E108,VIP!$A$2:$O15810,2,0)</f>
        <v>DRBR666</v>
      </c>
      <c r="G108" s="132" t="str">
        <f>VLOOKUP(E108,'LISTADO ATM'!$A$2:$B$900,2,0)</f>
        <v>ATM S/M El Porvernir Libert</v>
      </c>
      <c r="H108" s="132" t="str">
        <f>VLOOKUP(E108,VIP!$A$2:$O20771,7,FALSE)</f>
        <v>N/A</v>
      </c>
      <c r="I108" s="132" t="str">
        <f>VLOOKUP(E108,VIP!$A$2:$O12736,8,FALSE)</f>
        <v>N/A</v>
      </c>
      <c r="J108" s="132" t="str">
        <f>VLOOKUP(E108,VIP!$A$2:$O12686,8,FALSE)</f>
        <v>N/A</v>
      </c>
      <c r="K108" s="132" t="str">
        <f>VLOOKUP(E108,VIP!$A$2:$O16260,6,0)</f>
        <v>N/A</v>
      </c>
      <c r="L108" s="138" t="s">
        <v>2456</v>
      </c>
      <c r="M108" s="94" t="s">
        <v>2438</v>
      </c>
      <c r="N108" s="94" t="s">
        <v>2444</v>
      </c>
      <c r="O108" s="132" t="s">
        <v>2578</v>
      </c>
      <c r="P108" s="138"/>
      <c r="Q108" s="94" t="s">
        <v>2456</v>
      </c>
    </row>
    <row r="109" spans="1:17" s="121" customFormat="1" ht="18" x14ac:dyDescent="0.25">
      <c r="A109" s="132" t="str">
        <f>VLOOKUP(E109,'LISTADO ATM'!$A$2:$C$901,3,0)</f>
        <v>DISTRITO NACIONAL</v>
      </c>
      <c r="B109" s="124" t="s">
        <v>2729</v>
      </c>
      <c r="C109" s="95">
        <v>44446.079606481479</v>
      </c>
      <c r="D109" s="95" t="s">
        <v>2174</v>
      </c>
      <c r="E109" s="124">
        <v>35</v>
      </c>
      <c r="F109" s="132" t="str">
        <f>VLOOKUP(E109,VIP!$A$2:$O15850,2,0)</f>
        <v>DRBR035</v>
      </c>
      <c r="G109" s="132" t="str">
        <f>VLOOKUP(E109,'LISTADO ATM'!$A$2:$B$900,2,0)</f>
        <v xml:space="preserve">ATM Dirección General de Aduanas I </v>
      </c>
      <c r="H109" s="132" t="str">
        <f>VLOOKUP(E109,VIP!$A$2:$O20811,7,FALSE)</f>
        <v>Si</v>
      </c>
      <c r="I109" s="132" t="str">
        <f>VLOOKUP(E109,VIP!$A$2:$O12776,8,FALSE)</f>
        <v>Si</v>
      </c>
      <c r="J109" s="132" t="str">
        <f>VLOOKUP(E109,VIP!$A$2:$O12726,8,FALSE)</f>
        <v>Si</v>
      </c>
      <c r="K109" s="132" t="str">
        <f>VLOOKUP(E109,VIP!$A$2:$O16300,6,0)</f>
        <v>NO</v>
      </c>
      <c r="L109" s="138" t="s">
        <v>2456</v>
      </c>
      <c r="M109" s="94" t="s">
        <v>2438</v>
      </c>
      <c r="N109" s="94" t="s">
        <v>2444</v>
      </c>
      <c r="O109" s="132" t="s">
        <v>2446</v>
      </c>
      <c r="P109" s="138"/>
      <c r="Q109" s="94" t="s">
        <v>2456</v>
      </c>
    </row>
    <row r="110" spans="1:17" s="121" customFormat="1" ht="18" x14ac:dyDescent="0.25">
      <c r="A110" s="132" t="str">
        <f>VLOOKUP(E110,'LISTADO ATM'!$A$2:$C$901,3,0)</f>
        <v>DISTRITO NACIONAL</v>
      </c>
      <c r="B110" s="124" t="s">
        <v>2728</v>
      </c>
      <c r="C110" s="95">
        <v>44446.079872685186</v>
      </c>
      <c r="D110" s="95" t="s">
        <v>2174</v>
      </c>
      <c r="E110" s="124">
        <v>239</v>
      </c>
      <c r="F110" s="132" t="str">
        <f>VLOOKUP(E110,VIP!$A$2:$O15849,2,0)</f>
        <v>DRBR239</v>
      </c>
      <c r="G110" s="132" t="str">
        <f>VLOOKUP(E110,'LISTADO ATM'!$A$2:$B$900,2,0)</f>
        <v xml:space="preserve">ATM Autobanco Charles de Gaulle </v>
      </c>
      <c r="H110" s="132" t="str">
        <f>VLOOKUP(E110,VIP!$A$2:$O20810,7,FALSE)</f>
        <v>Si</v>
      </c>
      <c r="I110" s="132" t="str">
        <f>VLOOKUP(E110,VIP!$A$2:$O12775,8,FALSE)</f>
        <v>Si</v>
      </c>
      <c r="J110" s="132" t="str">
        <f>VLOOKUP(E110,VIP!$A$2:$O12725,8,FALSE)</f>
        <v>Si</v>
      </c>
      <c r="K110" s="132" t="str">
        <f>VLOOKUP(E110,VIP!$A$2:$O16299,6,0)</f>
        <v>SI</v>
      </c>
      <c r="L110" s="138" t="s">
        <v>2456</v>
      </c>
      <c r="M110" s="94" t="s">
        <v>2438</v>
      </c>
      <c r="N110" s="94" t="s">
        <v>2444</v>
      </c>
      <c r="O110" s="132" t="s">
        <v>2446</v>
      </c>
      <c r="P110" s="138"/>
      <c r="Q110" s="94" t="s">
        <v>2456</v>
      </c>
    </row>
    <row r="111" spans="1:17" s="121" customFormat="1" ht="18" x14ac:dyDescent="0.25">
      <c r="A111" s="132" t="str">
        <f>VLOOKUP(E111,'LISTADO ATM'!$A$2:$C$901,3,0)</f>
        <v>NORTE</v>
      </c>
      <c r="B111" s="124" t="s">
        <v>2727</v>
      </c>
      <c r="C111" s="95">
        <v>44446.08017361111</v>
      </c>
      <c r="D111" s="95" t="s">
        <v>2175</v>
      </c>
      <c r="E111" s="124">
        <v>910</v>
      </c>
      <c r="F111" s="132" t="str">
        <f>VLOOKUP(E111,VIP!$A$2:$O15848,2,0)</f>
        <v>DRBR12A</v>
      </c>
      <c r="G111" s="132" t="str">
        <f>VLOOKUP(E111,'LISTADO ATM'!$A$2:$B$900,2,0)</f>
        <v xml:space="preserve">ATM Oficina El Sol II (Santiago) </v>
      </c>
      <c r="H111" s="132" t="str">
        <f>VLOOKUP(E111,VIP!$A$2:$O20809,7,FALSE)</f>
        <v>Si</v>
      </c>
      <c r="I111" s="132" t="str">
        <f>VLOOKUP(E111,VIP!$A$2:$O12774,8,FALSE)</f>
        <v>Si</v>
      </c>
      <c r="J111" s="132" t="str">
        <f>VLOOKUP(E111,VIP!$A$2:$O12724,8,FALSE)</f>
        <v>Si</v>
      </c>
      <c r="K111" s="132" t="str">
        <f>VLOOKUP(E111,VIP!$A$2:$O16298,6,0)</f>
        <v>SI</v>
      </c>
      <c r="L111" s="138" t="s">
        <v>2456</v>
      </c>
      <c r="M111" s="94" t="s">
        <v>2438</v>
      </c>
      <c r="N111" s="94" t="s">
        <v>2444</v>
      </c>
      <c r="O111" s="132" t="s">
        <v>2624</v>
      </c>
      <c r="P111" s="138"/>
      <c r="Q111" s="94" t="s">
        <v>2456</v>
      </c>
    </row>
    <row r="112" spans="1:17" s="121" customFormat="1" ht="18" x14ac:dyDescent="0.25">
      <c r="A112" s="132" t="str">
        <f>VLOOKUP(E112,'LISTADO ATM'!$A$2:$C$901,3,0)</f>
        <v>DISTRITO NACIONAL</v>
      </c>
      <c r="B112" s="124" t="s">
        <v>2726</v>
      </c>
      <c r="C112" s="95">
        <v>44446.080474537041</v>
      </c>
      <c r="D112" s="95" t="s">
        <v>2174</v>
      </c>
      <c r="E112" s="124">
        <v>663</v>
      </c>
      <c r="F112" s="132" t="str">
        <f>VLOOKUP(E112,VIP!$A$2:$O15847,2,0)</f>
        <v>DRBR663</v>
      </c>
      <c r="G112" s="132" t="str">
        <f>VLOOKUP(E112,'LISTADO ATM'!$A$2:$B$900,2,0)</f>
        <v>ATM S/M Olé Av. España</v>
      </c>
      <c r="H112" s="132" t="str">
        <f>VLOOKUP(E112,VIP!$A$2:$O20808,7,FALSE)</f>
        <v>N/A</v>
      </c>
      <c r="I112" s="132" t="str">
        <f>VLOOKUP(E112,VIP!$A$2:$O12773,8,FALSE)</f>
        <v>N/A</v>
      </c>
      <c r="J112" s="132" t="str">
        <f>VLOOKUP(E112,VIP!$A$2:$O12723,8,FALSE)</f>
        <v>N/A</v>
      </c>
      <c r="K112" s="132" t="str">
        <f>VLOOKUP(E112,VIP!$A$2:$O16297,6,0)</f>
        <v>N/A</v>
      </c>
      <c r="L112" s="138" t="s">
        <v>2456</v>
      </c>
      <c r="M112" s="94" t="s">
        <v>2438</v>
      </c>
      <c r="N112" s="94" t="s">
        <v>2444</v>
      </c>
      <c r="O112" s="132" t="s">
        <v>2446</v>
      </c>
      <c r="P112" s="138"/>
      <c r="Q112" s="94" t="s">
        <v>2456</v>
      </c>
    </row>
    <row r="1029867" spans="16:16" ht="18" x14ac:dyDescent="0.25">
      <c r="P1029867" s="138"/>
    </row>
  </sheetData>
  <autoFilter ref="A4:Q79">
    <sortState ref="A5:Q112">
      <sortCondition ref="L4:L7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13:B1048576 B1:B4">
    <cfRule type="duplicateValues" dxfId="285" priority="139108"/>
    <cfRule type="duplicateValues" dxfId="284" priority="139109"/>
  </conditionalFormatting>
  <conditionalFormatting sqref="B113:B1048576 B1:B4">
    <cfRule type="duplicateValues" dxfId="283" priority="139122"/>
  </conditionalFormatting>
  <conditionalFormatting sqref="B113:B1048576">
    <cfRule type="duplicateValues" dxfId="282" priority="139129"/>
    <cfRule type="duplicateValues" dxfId="281" priority="139130"/>
  </conditionalFormatting>
  <conditionalFormatting sqref="E113:E1048576 E1:E4">
    <cfRule type="duplicateValues" dxfId="280" priority="139240"/>
    <cfRule type="duplicateValues" dxfId="279" priority="139241"/>
  </conditionalFormatting>
  <conditionalFormatting sqref="E113:E1048576 E1:E4">
    <cfRule type="duplicateValues" dxfId="278" priority="139248"/>
    <cfRule type="duplicateValues" dxfId="277" priority="139249"/>
    <cfRule type="duplicateValues" dxfId="276" priority="139250"/>
  </conditionalFormatting>
  <conditionalFormatting sqref="E113:E1048576 E1:E4">
    <cfRule type="duplicateValues" dxfId="275" priority="139263"/>
  </conditionalFormatting>
  <conditionalFormatting sqref="E113:E1048576">
    <cfRule type="duplicateValues" dxfId="274" priority="139268"/>
  </conditionalFormatting>
  <conditionalFormatting sqref="E113:E1048576">
    <cfRule type="duplicateValues" dxfId="273" priority="139272"/>
    <cfRule type="duplicateValues" dxfId="272" priority="139273"/>
    <cfRule type="duplicateValues" dxfId="271" priority="139274"/>
  </conditionalFormatting>
  <conditionalFormatting sqref="E113:E1048576 E1:E39">
    <cfRule type="duplicateValues" dxfId="270" priority="139288"/>
    <cfRule type="duplicateValues" dxfId="269" priority="139289"/>
  </conditionalFormatting>
  <conditionalFormatting sqref="E113:E1048576 E1:E39">
    <cfRule type="duplicateValues" dxfId="268" priority="139294"/>
  </conditionalFormatting>
  <conditionalFormatting sqref="E40:E69">
    <cfRule type="duplicateValues" dxfId="267" priority="106"/>
    <cfRule type="duplicateValues" dxfId="266" priority="107"/>
  </conditionalFormatting>
  <conditionalFormatting sqref="E40:E69">
    <cfRule type="duplicateValues" dxfId="265" priority="103"/>
    <cfRule type="duplicateValues" dxfId="264" priority="104"/>
    <cfRule type="duplicateValues" dxfId="263" priority="105"/>
  </conditionalFormatting>
  <conditionalFormatting sqref="E40:E69">
    <cfRule type="duplicateValues" dxfId="262" priority="102"/>
  </conditionalFormatting>
  <conditionalFormatting sqref="B40:B69">
    <cfRule type="duplicateValues" dxfId="261" priority="100"/>
    <cfRule type="duplicateValues" dxfId="260" priority="101"/>
  </conditionalFormatting>
  <conditionalFormatting sqref="B40:B69">
    <cfRule type="duplicateValues" dxfId="259" priority="99"/>
  </conditionalFormatting>
  <conditionalFormatting sqref="E40:E69">
    <cfRule type="duplicateValues" dxfId="258" priority="97"/>
    <cfRule type="duplicateValues" dxfId="257" priority="98"/>
  </conditionalFormatting>
  <conditionalFormatting sqref="E40:E69">
    <cfRule type="duplicateValues" dxfId="256" priority="94"/>
    <cfRule type="duplicateValues" dxfId="255" priority="95"/>
    <cfRule type="duplicateValues" dxfId="254" priority="96"/>
  </conditionalFormatting>
  <conditionalFormatting sqref="E40:E69">
    <cfRule type="duplicateValues" dxfId="253" priority="93"/>
  </conditionalFormatting>
  <conditionalFormatting sqref="E40:E69">
    <cfRule type="duplicateValues" dxfId="252" priority="91"/>
    <cfRule type="duplicateValues" dxfId="251" priority="92"/>
  </conditionalFormatting>
  <conditionalFormatting sqref="E40:E69">
    <cfRule type="duplicateValues" dxfId="250" priority="90"/>
  </conditionalFormatting>
  <conditionalFormatting sqref="E80:E92">
    <cfRule type="duplicateValues" dxfId="249" priority="70"/>
    <cfRule type="duplicateValues" dxfId="248" priority="71"/>
  </conditionalFormatting>
  <conditionalFormatting sqref="E80:E92">
    <cfRule type="duplicateValues" dxfId="247" priority="67"/>
    <cfRule type="duplicateValues" dxfId="246" priority="68"/>
    <cfRule type="duplicateValues" dxfId="245" priority="69"/>
  </conditionalFormatting>
  <conditionalFormatting sqref="E80:E92">
    <cfRule type="duplicateValues" dxfId="244" priority="66"/>
  </conditionalFormatting>
  <conditionalFormatting sqref="B80:B92">
    <cfRule type="duplicateValues" dxfId="243" priority="64"/>
    <cfRule type="duplicateValues" dxfId="242" priority="65"/>
  </conditionalFormatting>
  <conditionalFormatting sqref="B80:B92">
    <cfRule type="duplicateValues" dxfId="241" priority="63"/>
  </conditionalFormatting>
  <conditionalFormatting sqref="E80:E92">
    <cfRule type="duplicateValues" dxfId="240" priority="61"/>
    <cfRule type="duplicateValues" dxfId="239" priority="62"/>
  </conditionalFormatting>
  <conditionalFormatting sqref="E80:E92">
    <cfRule type="duplicateValues" dxfId="238" priority="58"/>
    <cfRule type="duplicateValues" dxfId="237" priority="59"/>
    <cfRule type="duplicateValues" dxfId="236" priority="60"/>
  </conditionalFormatting>
  <conditionalFormatting sqref="E80:E92">
    <cfRule type="duplicateValues" dxfId="235" priority="57"/>
  </conditionalFormatting>
  <conditionalFormatting sqref="E80:E92">
    <cfRule type="duplicateValues" dxfId="234" priority="55"/>
    <cfRule type="duplicateValues" dxfId="233" priority="56"/>
  </conditionalFormatting>
  <conditionalFormatting sqref="E80:E92">
    <cfRule type="duplicateValues" dxfId="232" priority="54"/>
  </conditionalFormatting>
  <conditionalFormatting sqref="B113:B1048576 B1:B92">
    <cfRule type="duplicateValues" dxfId="231" priority="51"/>
    <cfRule type="duplicateValues" dxfId="230" priority="53"/>
  </conditionalFormatting>
  <conditionalFormatting sqref="B5:B11">
    <cfRule type="duplicateValues" dxfId="229" priority="139366"/>
    <cfRule type="duplicateValues" dxfId="228" priority="139367"/>
  </conditionalFormatting>
  <conditionalFormatting sqref="B5:B11">
    <cfRule type="duplicateValues" dxfId="227" priority="139368"/>
  </conditionalFormatting>
  <conditionalFormatting sqref="E113:E1048576 E1:E92">
    <cfRule type="duplicateValues" dxfId="226" priority="52"/>
  </conditionalFormatting>
  <conditionalFormatting sqref="E93:E111">
    <cfRule type="duplicateValues" dxfId="225" priority="49"/>
    <cfRule type="duplicateValues" dxfId="224" priority="50"/>
  </conditionalFormatting>
  <conditionalFormatting sqref="E93:E111">
    <cfRule type="duplicateValues" dxfId="223" priority="46"/>
    <cfRule type="duplicateValues" dxfId="222" priority="47"/>
    <cfRule type="duplicateValues" dxfId="221" priority="48"/>
  </conditionalFormatting>
  <conditionalFormatting sqref="E93:E111">
    <cfRule type="duplicateValues" dxfId="220" priority="45"/>
  </conditionalFormatting>
  <conditionalFormatting sqref="B93:B111">
    <cfRule type="duplicateValues" dxfId="219" priority="43"/>
    <cfRule type="duplicateValues" dxfId="218" priority="44"/>
  </conditionalFormatting>
  <conditionalFormatting sqref="B93:B111">
    <cfRule type="duplicateValues" dxfId="217" priority="42"/>
  </conditionalFormatting>
  <conditionalFormatting sqref="E93:E111">
    <cfRule type="duplicateValues" dxfId="216" priority="40"/>
    <cfRule type="duplicateValues" dxfId="215" priority="41"/>
  </conditionalFormatting>
  <conditionalFormatting sqref="E93:E111">
    <cfRule type="duplicateValues" dxfId="214" priority="37"/>
    <cfRule type="duplicateValues" dxfId="213" priority="38"/>
    <cfRule type="duplicateValues" dxfId="212" priority="39"/>
  </conditionalFormatting>
  <conditionalFormatting sqref="E93:E111">
    <cfRule type="duplicateValues" dxfId="211" priority="36"/>
  </conditionalFormatting>
  <conditionalFormatting sqref="E93:E111">
    <cfRule type="duplicateValues" dxfId="210" priority="34"/>
    <cfRule type="duplicateValues" dxfId="209" priority="35"/>
  </conditionalFormatting>
  <conditionalFormatting sqref="E93:E111">
    <cfRule type="duplicateValues" dxfId="208" priority="33"/>
  </conditionalFormatting>
  <conditionalFormatting sqref="B93:B111">
    <cfRule type="duplicateValues" dxfId="207" priority="30"/>
    <cfRule type="duplicateValues" dxfId="206" priority="32"/>
  </conditionalFormatting>
  <conditionalFormatting sqref="E93:E111">
    <cfRule type="duplicateValues" dxfId="205" priority="31"/>
  </conditionalFormatting>
  <conditionalFormatting sqref="B1:B111 B113:B1048576">
    <cfRule type="duplicateValues" dxfId="204" priority="27"/>
    <cfRule type="duplicateValues" dxfId="203" priority="28"/>
    <cfRule type="duplicateValues" dxfId="202" priority="29"/>
  </conditionalFormatting>
  <conditionalFormatting sqref="B12:B39">
    <cfRule type="duplicateValues" dxfId="201" priority="139667"/>
    <cfRule type="duplicateValues" dxfId="200" priority="139668"/>
  </conditionalFormatting>
  <conditionalFormatting sqref="B12:B39">
    <cfRule type="duplicateValues" dxfId="199" priority="139671"/>
  </conditionalFormatting>
  <conditionalFormatting sqref="E12:E39">
    <cfRule type="duplicateValues" dxfId="198" priority="139673"/>
    <cfRule type="duplicateValues" dxfId="197" priority="139674"/>
  </conditionalFormatting>
  <conditionalFormatting sqref="E12:E39">
    <cfRule type="duplicateValues" dxfId="196" priority="139677"/>
    <cfRule type="duplicateValues" dxfId="195" priority="139678"/>
    <cfRule type="duplicateValues" dxfId="194" priority="139679"/>
  </conditionalFormatting>
  <conditionalFormatting sqref="E12:E39">
    <cfRule type="duplicateValues" dxfId="193" priority="139683"/>
  </conditionalFormatting>
  <conditionalFormatting sqref="E5:E39">
    <cfRule type="duplicateValues" dxfId="192" priority="139685"/>
    <cfRule type="duplicateValues" dxfId="191" priority="139686"/>
  </conditionalFormatting>
  <conditionalFormatting sqref="E5:E39">
    <cfRule type="duplicateValues" dxfId="190" priority="139689"/>
    <cfRule type="duplicateValues" dxfId="189" priority="139690"/>
    <cfRule type="duplicateValues" dxfId="188" priority="139691"/>
  </conditionalFormatting>
  <conditionalFormatting sqref="E5:E39">
    <cfRule type="duplicateValues" dxfId="187" priority="139695"/>
  </conditionalFormatting>
  <conditionalFormatting sqref="E70:E79">
    <cfRule type="duplicateValues" dxfId="186" priority="139708"/>
    <cfRule type="duplicateValues" dxfId="185" priority="139709"/>
  </conditionalFormatting>
  <conditionalFormatting sqref="E70:E79">
    <cfRule type="duplicateValues" dxfId="184" priority="139710"/>
    <cfRule type="duplicateValues" dxfId="183" priority="139711"/>
    <cfRule type="duplicateValues" dxfId="182" priority="139712"/>
  </conditionalFormatting>
  <conditionalFormatting sqref="E70:E79">
    <cfRule type="duplicateValues" dxfId="181" priority="139713"/>
  </conditionalFormatting>
  <conditionalFormatting sqref="B70:B79">
    <cfRule type="duplicateValues" dxfId="180" priority="139714"/>
    <cfRule type="duplicateValues" dxfId="179" priority="139715"/>
  </conditionalFormatting>
  <conditionalFormatting sqref="B70:B79">
    <cfRule type="duplicateValues" dxfId="178" priority="139716"/>
  </conditionalFormatting>
  <conditionalFormatting sqref="E1:E111 E113:E1048576">
    <cfRule type="duplicateValues" dxfId="177" priority="26"/>
  </conditionalFormatting>
  <conditionalFormatting sqref="E112">
    <cfRule type="duplicateValues" dxfId="24" priority="24"/>
    <cfRule type="duplicateValues" dxfId="23" priority="25"/>
  </conditionalFormatting>
  <conditionalFormatting sqref="E112">
    <cfRule type="duplicateValues" dxfId="22" priority="21"/>
    <cfRule type="duplicateValues" dxfId="21" priority="22"/>
    <cfRule type="duplicateValues" dxfId="20" priority="23"/>
  </conditionalFormatting>
  <conditionalFormatting sqref="E112">
    <cfRule type="duplicateValues" dxfId="19" priority="20"/>
  </conditionalFormatting>
  <conditionalFormatting sqref="B112">
    <cfRule type="duplicateValues" dxfId="18" priority="18"/>
    <cfRule type="duplicateValues" dxfId="17" priority="19"/>
  </conditionalFormatting>
  <conditionalFormatting sqref="B112">
    <cfRule type="duplicateValues" dxfId="16" priority="17"/>
  </conditionalFormatting>
  <conditionalFormatting sqref="E112">
    <cfRule type="duplicateValues" dxfId="15" priority="15"/>
    <cfRule type="duplicateValues" dxfId="14" priority="16"/>
  </conditionalFormatting>
  <conditionalFormatting sqref="E112">
    <cfRule type="duplicateValues" dxfId="13" priority="12"/>
    <cfRule type="duplicateValues" dxfId="12" priority="13"/>
    <cfRule type="duplicateValues" dxfId="11" priority="14"/>
  </conditionalFormatting>
  <conditionalFormatting sqref="E112">
    <cfRule type="duplicateValues" dxfId="10" priority="11"/>
  </conditionalFormatting>
  <conditionalFormatting sqref="E112">
    <cfRule type="duplicateValues" dxfId="9" priority="9"/>
    <cfRule type="duplicateValues" dxfId="8" priority="10"/>
  </conditionalFormatting>
  <conditionalFormatting sqref="E112">
    <cfRule type="duplicateValues" dxfId="7" priority="8"/>
  </conditionalFormatting>
  <conditionalFormatting sqref="B112">
    <cfRule type="duplicateValues" dxfId="6" priority="5"/>
    <cfRule type="duplicateValues" dxfId="5" priority="7"/>
  </conditionalFormatting>
  <conditionalFormatting sqref="E112">
    <cfRule type="duplicateValues" dxfId="4" priority="6"/>
  </conditionalFormatting>
  <conditionalFormatting sqref="B112">
    <cfRule type="duplicateValues" dxfId="3" priority="2"/>
    <cfRule type="duplicateValues" dxfId="2" priority="3"/>
    <cfRule type="duplicateValues" dxfId="1" priority="4"/>
  </conditionalFormatting>
  <conditionalFormatting sqref="E112">
    <cfRule type="duplicateValues" dxfId="0" priority="1"/>
  </conditionalFormatting>
  <hyperlinks>
    <hyperlink ref="B91" r:id="rId7" display="http://s460-helpdesk/CAisd/pdmweb.exe?OP=SEARCH+FACTORY=in+SKIPLIST=1+QBE.EQ.id=3725406"/>
    <hyperlink ref="B90" r:id="rId8" display="http://s460-helpdesk/CAisd/pdmweb.exe?OP=SEARCH+FACTORY=in+SKIPLIST=1+QBE.EQ.id=3725405"/>
    <hyperlink ref="B30" r:id="rId9" display="http://s460-helpdesk/CAisd/pdmweb.exe?OP=SEARCH+FACTORY=in+SKIPLIST=1+QBE.EQ.id=3725403"/>
    <hyperlink ref="B70" r:id="rId10" display="http://s460-helpdesk/CAisd/pdmweb.exe?OP=SEARCH+FACTORY=in+SKIPLIST=1+QBE.EQ.id=3725402"/>
    <hyperlink ref="B69" r:id="rId11" display="http://s460-helpdesk/CAisd/pdmweb.exe?OP=SEARCH+FACTORY=in+SKIPLIST=1+QBE.EQ.id=3725401"/>
    <hyperlink ref="B17" r:id="rId12" display="http://s460-helpdesk/CAisd/pdmweb.exe?OP=SEARCH+FACTORY=in+SKIPLIST=1+QBE.EQ.id=3725400"/>
    <hyperlink ref="B16" r:id="rId13" display="http://s460-helpdesk/CAisd/pdmweb.exe?OP=SEARCH+FACTORY=in+SKIPLIST=1+QBE.EQ.id=3725399"/>
    <hyperlink ref="B15" r:id="rId14" display="http://s460-helpdesk/CAisd/pdmweb.exe?OP=SEARCH+FACTORY=in+SKIPLIST=1+QBE.EQ.id=3725398"/>
    <hyperlink ref="B14" r:id="rId15" display="http://s460-helpdesk/CAisd/pdmweb.exe?OP=SEARCH+FACTORY=in+SKIPLIST=1+QBE.EQ.id=3725397"/>
    <hyperlink ref="B108" r:id="rId16" display="http://s460-helpdesk/CAisd/pdmweb.exe?OP=SEARCH+FACTORY=in+SKIPLIST=1+QBE.EQ.id=3725396"/>
    <hyperlink ref="B107" r:id="rId17" display="http://s460-helpdesk/CAisd/pdmweb.exe?OP=SEARCH+FACTORY=in+SKIPLIST=1+QBE.EQ.id=3725395"/>
    <hyperlink ref="B106" r:id="rId18" display="http://s460-helpdesk/CAisd/pdmweb.exe?OP=SEARCH+FACTORY=in+SKIPLIST=1+QBE.EQ.id=3725394"/>
    <hyperlink ref="B105" r:id="rId19" display="http://s460-helpdesk/CAisd/pdmweb.exe?OP=SEARCH+FACTORY=in+SKIPLIST=1+QBE.EQ.id=3725393"/>
    <hyperlink ref="B104" r:id="rId20" display="http://s460-helpdesk/CAisd/pdmweb.exe?OP=SEARCH+FACTORY=in+SKIPLIST=1+QBE.EQ.id=3725392"/>
    <hyperlink ref="B89" r:id="rId21" display="http://s460-helpdesk/CAisd/pdmweb.exe?OP=SEARCH+FACTORY=in+SKIPLIST=1+QBE.EQ.id=3725376"/>
    <hyperlink ref="B88" r:id="rId22" display="http://s460-helpdesk/CAisd/pdmweb.exe?OP=SEARCH+FACTORY=in+SKIPLIST=1+QBE.EQ.id=3725374"/>
    <hyperlink ref="B87" r:id="rId23" display="http://s460-helpdesk/CAisd/pdmweb.exe?OP=SEARCH+FACTORY=in+SKIPLIST=1+QBE.EQ.id=3725371"/>
    <hyperlink ref="B86" r:id="rId24" display="http://s460-helpdesk/CAisd/pdmweb.exe?OP=SEARCH+FACTORY=in+SKIPLIST=1+QBE.EQ.id=3725368"/>
    <hyperlink ref="B85" r:id="rId25" display="http://s460-helpdesk/CAisd/pdmweb.exe?OP=SEARCH+FACTORY=in+SKIPLIST=1+QBE.EQ.id=3725366"/>
    <hyperlink ref="B103" r:id="rId26" display="http://s460-helpdesk/CAisd/pdmweb.exe?OP=SEARCH+FACTORY=in+SKIPLIST=1+QBE.EQ.id=3725362"/>
    <hyperlink ref="B63" r:id="rId27" display="http://s460-helpdesk/CAisd/pdmweb.exe?OP=SEARCH+FACTORY=in+SKIPLIST=1+QBE.EQ.id=3725343"/>
    <hyperlink ref="B44" r:id="rId28" display="http://s460-helpdesk/CAisd/pdmweb.exe?OP=SEARCH+FACTORY=in+SKIPLIST=1+QBE.EQ.id=3725336"/>
    <hyperlink ref="B84" r:id="rId29" display="http://s460-helpdesk/CAisd/pdmweb.exe?OP=SEARCH+FACTORY=in+SKIPLIST=1+QBE.EQ.id=3725218"/>
    <hyperlink ref="B83" r:id="rId30" display="http://s460-helpdesk/CAisd/pdmweb.exe?OP=SEARCH+FACTORY=in+SKIPLIST=1+QBE.EQ.id=3725213"/>
    <hyperlink ref="B82" r:id="rId31" display="http://s460-helpdesk/CAisd/pdmweb.exe?OP=SEARCH+FACTORY=in+SKIPLIST=1+QBE.EQ.id=3725207"/>
    <hyperlink ref="B81" r:id="rId32" display="http://s460-helpdesk/CAisd/pdmweb.exe?OP=SEARCH+FACTORY=in+SKIPLIST=1+QBE.EQ.id=3725084"/>
    <hyperlink ref="B102" r:id="rId33" display="http://s460-helpdesk/CAisd/pdmweb.exe?OP=SEARCH+FACTORY=in+SKIPLIST=1+QBE.EQ.id=3725020"/>
    <hyperlink ref="B101" r:id="rId34" display="http://s460-helpdesk/CAisd/pdmweb.exe?OP=SEARCH+FACTORY=in+SKIPLIST=1+QBE.EQ.id=3724978"/>
    <hyperlink ref="B13" r:id="rId35" display="http://s460-helpdesk/CAisd/pdmweb.exe?OP=SEARCH+FACTORY=in+SKIPLIST=1+QBE.EQ.id=3724967"/>
    <hyperlink ref="B68" r:id="rId36" display="http://s460-helpdesk/CAisd/pdmweb.exe?OP=SEARCH+FACTORY=in+SKIPLIST=1+QBE.EQ.id=3725431"/>
    <hyperlink ref="B67" r:id="rId37" display="http://s460-helpdesk/CAisd/pdmweb.exe?OP=SEARCH+FACTORY=in+SKIPLIST=1+QBE.EQ.id=3725429"/>
    <hyperlink ref="B66" r:id="rId38" display="http://s460-helpdesk/CAisd/pdmweb.exe?OP=SEARCH+FACTORY=in+SKIPLIST=1+QBE.EQ.id=3725428"/>
    <hyperlink ref="B65" r:id="rId39" display="http://s460-helpdesk/CAisd/pdmweb.exe?OP=SEARCH+FACTORY=in+SKIPLIST=1+QBE.EQ.id=3725427"/>
    <hyperlink ref="B33" r:id="rId40" display="http://s460-helpdesk/CAisd/pdmweb.exe?OP=SEARCH+FACTORY=in+SKIPLIST=1+QBE.EQ.id=3725426"/>
    <hyperlink ref="B32" r:id="rId41" display="http://s460-helpdesk/CAisd/pdmweb.exe?OP=SEARCH+FACTORY=in+SKIPLIST=1+QBE.EQ.id=3725425"/>
    <hyperlink ref="B31" r:id="rId42" display="http://s460-helpdesk/CAisd/pdmweb.exe?OP=SEARCH+FACTORY=in+SKIPLIST=1+QBE.EQ.id=3725424"/>
    <hyperlink ref="B46" r:id="rId43" display="http://s460-helpdesk/CAisd/pdmweb.exe?OP=SEARCH+FACTORY=in+SKIPLIST=1+QBE.EQ.id=3725418"/>
    <hyperlink ref="B64" r:id="rId44" display="http://s460-helpdesk/CAisd/pdmweb.exe?OP=SEARCH+FACTORY=in+SKIPLIST=1+QBE.EQ.id=3725416"/>
    <hyperlink ref="B93" r:id="rId45" display="http://s460-helpdesk/CAisd/pdmweb.exe?OP=SEARCH+FACTORY=in+SKIPLIST=1+QBE.EQ.id=3725411"/>
    <hyperlink ref="B92" r:id="rId46" display="http://s460-helpdesk/CAisd/pdmweb.exe?OP=SEARCH+FACTORY=in+SKIPLIST=1+QBE.EQ.id=3725409"/>
  </hyperlinks>
  <pageMargins left="0.7" right="0.7" top="0.75" bottom="0.75" header="0.3" footer="0.3"/>
  <pageSetup scale="60" orientation="landscape" r:id="rId4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5"/>
  <sheetViews>
    <sheetView topLeftCell="A37" zoomScale="70" zoomScaleNormal="70" workbookViewId="0">
      <selection activeCell="B47" sqref="B47:D49"/>
    </sheetView>
  </sheetViews>
  <sheetFormatPr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95" t="s">
        <v>2144</v>
      </c>
      <c r="B1" s="196"/>
      <c r="C1" s="196"/>
      <c r="D1" s="196"/>
      <c r="E1" s="197"/>
      <c r="F1" s="193" t="s">
        <v>2538</v>
      </c>
      <c r="G1" s="194"/>
      <c r="H1" s="99">
        <f>COUNTIF(A:E,"2 Gavetas Vacias + 1 Fallando")</f>
        <v>0</v>
      </c>
      <c r="I1" s="99">
        <f>COUNTIF(A:E,("3 Gavetas Vacías"))</f>
        <v>7</v>
      </c>
      <c r="J1" s="121">
        <f>COUNTIF(A:E,"2 Gavetas Fallando + 1 Vacia")</f>
        <v>0</v>
      </c>
      <c r="K1" s="121"/>
    </row>
    <row r="2" spans="1:11" ht="25.5" customHeight="1" x14ac:dyDescent="0.25">
      <c r="A2" s="198" t="s">
        <v>2616</v>
      </c>
      <c r="B2" s="199"/>
      <c r="C2" s="199"/>
      <c r="D2" s="199"/>
      <c r="E2" s="200"/>
      <c r="F2" s="98" t="s">
        <v>2537</v>
      </c>
      <c r="G2" s="97">
        <f>G3+G4</f>
        <v>110</v>
      </c>
      <c r="H2" s="98" t="s">
        <v>2544</v>
      </c>
      <c r="I2" s="97">
        <f>COUNTIF(A:E,"Abastecido")</f>
        <v>1</v>
      </c>
      <c r="J2" s="98" t="s">
        <v>2561</v>
      </c>
      <c r="K2" s="97">
        <f>COUNTIF(REPORTE!A:Q,"REINICIO FALLIDO")</f>
        <v>0</v>
      </c>
    </row>
    <row r="3" spans="1:11" ht="15" customHeight="1" x14ac:dyDescent="0.25">
      <c r="A3" s="201"/>
      <c r="B3" s="172"/>
      <c r="C3" s="202"/>
      <c r="D3" s="202"/>
      <c r="E3" s="203"/>
      <c r="F3" s="98" t="s">
        <v>2536</v>
      </c>
      <c r="G3" s="97">
        <f>COUNTIF(REPORTE!A:Q,"fuera de Servicio")</f>
        <v>110</v>
      </c>
      <c r="H3" s="98" t="s">
        <v>2633</v>
      </c>
      <c r="I3" s="97">
        <f>COUNTIF(A:E,"Gavetas Vacías + Gavetas Fallando")</f>
        <v>11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39" t="s">
        <v>2406</v>
      </c>
      <c r="B4" s="129">
        <v>44445.708333333336</v>
      </c>
      <c r="C4" s="204"/>
      <c r="D4" s="204"/>
      <c r="E4" s="205"/>
      <c r="F4" s="98" t="s">
        <v>2533</v>
      </c>
      <c r="G4" s="97">
        <f>COUNTIF(REPORTE!A:Q,"En Servicio")</f>
        <v>0</v>
      </c>
      <c r="H4" s="98" t="s">
        <v>2628</v>
      </c>
      <c r="I4" s="97">
        <f>COUNTIF(A:E,"Solucionado")</f>
        <v>1</v>
      </c>
      <c r="J4" s="98" t="s">
        <v>2563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44446.25</v>
      </c>
      <c r="C5" s="204"/>
      <c r="D5" s="204"/>
      <c r="E5" s="205"/>
      <c r="F5" s="98" t="s">
        <v>2534</v>
      </c>
      <c r="G5" s="97">
        <f>COUNTIF(REPORTE!A:Q,"REINICIO EXITOSO")</f>
        <v>0</v>
      </c>
      <c r="H5" s="98" t="s">
        <v>2539</v>
      </c>
      <c r="I5" s="97">
        <f>I1+H1+J1</f>
        <v>7</v>
      </c>
      <c r="J5" s="121"/>
      <c r="K5" s="121"/>
    </row>
    <row r="6" spans="1:11" ht="15" customHeight="1" x14ac:dyDescent="0.25">
      <c r="A6" s="184"/>
      <c r="B6" s="185"/>
      <c r="C6" s="206"/>
      <c r="D6" s="206"/>
      <c r="E6" s="207"/>
      <c r="F6" s="98" t="s">
        <v>2535</v>
      </c>
      <c r="G6" s="97">
        <f>COUNTIF(REPORTE!A:Q,"CARGA EXITOSA")</f>
        <v>0</v>
      </c>
      <c r="H6" s="98" t="s">
        <v>2543</v>
      </c>
      <c r="I6" s="97">
        <f>COUNTIF(A:E,"GAVETA DE DEPOSITO LLENA")</f>
        <v>1</v>
      </c>
      <c r="J6" s="121"/>
      <c r="K6" s="121"/>
    </row>
    <row r="7" spans="1:11" ht="18" customHeight="1" thickBot="1" x14ac:dyDescent="0.3">
      <c r="A7" s="187" t="s">
        <v>2565</v>
      </c>
      <c r="B7" s="188"/>
      <c r="C7" s="188"/>
      <c r="D7" s="188"/>
      <c r="E7" s="189"/>
      <c r="F7" s="98" t="s">
        <v>2626</v>
      </c>
      <c r="G7" s="97">
        <f>COUNTIF(A:E,"Sin Efectivo")</f>
        <v>21</v>
      </c>
      <c r="H7" s="98" t="s">
        <v>2542</v>
      </c>
      <c r="I7" s="97">
        <f>COUNTIF(A:E,"GAVETA DE RECHAZO LLENA")</f>
        <v>4</v>
      </c>
      <c r="J7" s="121"/>
      <c r="K7" s="121"/>
    </row>
    <row r="8" spans="1:11" ht="18.75" customHeight="1" x14ac:dyDescent="0.25">
      <c r="A8" s="130" t="s">
        <v>15</v>
      </c>
      <c r="B8" s="130" t="s">
        <v>2408</v>
      </c>
      <c r="C8" s="130" t="s">
        <v>46</v>
      </c>
      <c r="D8" s="150" t="s">
        <v>2411</v>
      </c>
      <c r="E8" s="130" t="s">
        <v>2409</v>
      </c>
    </row>
    <row r="9" spans="1:11" s="121" customFormat="1" ht="18" customHeight="1" x14ac:dyDescent="0.25">
      <c r="A9" s="134" t="str">
        <f>VLOOKUP(B45,'[1]LISTADO ATM'!$A$2:$C$922,3,0)</f>
        <v>DISTRITO NACIONAL</v>
      </c>
      <c r="B9" s="132"/>
      <c r="C9" s="134" t="e">
        <f>VLOOKUP(B9,'[1]LISTADO ATM'!$A$2:$B$922,2,0)</f>
        <v>#N/A</v>
      </c>
      <c r="D9" s="133" t="s">
        <v>2641</v>
      </c>
      <c r="E9" s="142"/>
    </row>
    <row r="10" spans="1:11" s="107" customFormat="1" ht="18" x14ac:dyDescent="0.25">
      <c r="A10" s="135" t="s">
        <v>2462</v>
      </c>
      <c r="B10" s="136">
        <f>COUNT(B9:B9)</f>
        <v>0</v>
      </c>
      <c r="C10" s="183"/>
      <c r="D10" s="183"/>
      <c r="E10" s="183"/>
    </row>
    <row r="11" spans="1:11" s="107" customFormat="1" x14ac:dyDescent="0.25">
      <c r="A11" s="184"/>
      <c r="B11" s="185"/>
      <c r="C11" s="185"/>
      <c r="D11" s="185"/>
      <c r="E11" s="186"/>
    </row>
    <row r="12" spans="1:11" s="107" customFormat="1" ht="18" customHeight="1" thickBot="1" x14ac:dyDescent="0.3">
      <c r="A12" s="187" t="s">
        <v>2566</v>
      </c>
      <c r="B12" s="188"/>
      <c r="C12" s="188"/>
      <c r="D12" s="188"/>
      <c r="E12" s="189"/>
    </row>
    <row r="13" spans="1:11" s="107" customFormat="1" ht="18" customHeight="1" x14ac:dyDescent="0.25">
      <c r="A13" s="130" t="s">
        <v>15</v>
      </c>
      <c r="B13" s="130" t="s">
        <v>2408</v>
      </c>
      <c r="C13" s="130" t="s">
        <v>46</v>
      </c>
      <c r="D13" s="168" t="s">
        <v>2411</v>
      </c>
      <c r="E13" s="169" t="s">
        <v>2409</v>
      </c>
    </row>
    <row r="14" spans="1:11" s="107" customFormat="1" ht="18" customHeight="1" x14ac:dyDescent="0.25">
      <c r="A14" s="134" t="e">
        <f>VLOOKUP(B14,'[1]LISTADO ATM'!$A$2:$C$922,3,0)</f>
        <v>#N/A</v>
      </c>
      <c r="B14" s="132"/>
      <c r="C14" s="134" t="e">
        <f>VLOOKUP(B14,'[1]LISTADO ATM'!$A$2:$B$922,2,0)</f>
        <v>#N/A</v>
      </c>
      <c r="D14" s="133" t="s">
        <v>2630</v>
      </c>
      <c r="E14" s="142"/>
    </row>
    <row r="15" spans="1:11" s="107" customFormat="1" ht="18" x14ac:dyDescent="0.25">
      <c r="A15" s="135" t="s">
        <v>2462</v>
      </c>
      <c r="B15" s="136">
        <f>COUNT(B13:B14)</f>
        <v>0</v>
      </c>
      <c r="C15" s="183"/>
      <c r="D15" s="183"/>
      <c r="E15" s="183"/>
    </row>
    <row r="16" spans="1:11" s="107" customFormat="1" ht="18" customHeight="1" thickBot="1" x14ac:dyDescent="0.3">
      <c r="A16" s="170"/>
      <c r="B16" s="171"/>
      <c r="C16" s="171"/>
      <c r="D16" s="171"/>
      <c r="E16" s="176"/>
    </row>
    <row r="17" spans="1:5" s="107" customFormat="1" ht="18.75" customHeight="1" thickBot="1" x14ac:dyDescent="0.3">
      <c r="A17" s="165" t="s">
        <v>2463</v>
      </c>
      <c r="B17" s="166"/>
      <c r="C17" s="166"/>
      <c r="D17" s="166"/>
      <c r="E17" s="167"/>
    </row>
    <row r="18" spans="1:5" s="107" customFormat="1" ht="18" customHeight="1" x14ac:dyDescent="0.25">
      <c r="A18" s="130" t="s">
        <v>15</v>
      </c>
      <c r="B18" s="130" t="s">
        <v>2408</v>
      </c>
      <c r="C18" s="130" t="s">
        <v>46</v>
      </c>
      <c r="D18" s="150" t="s">
        <v>2411</v>
      </c>
      <c r="E18" s="130" t="s">
        <v>2409</v>
      </c>
    </row>
    <row r="19" spans="1:5" s="107" customFormat="1" ht="18" customHeight="1" x14ac:dyDescent="0.25">
      <c r="A19" s="134" t="str">
        <f>VLOOKUP(B19,'[1]LISTADO ATM'!$A$2:$C$922,3,0)</f>
        <v>DISTRITO NACIONAL</v>
      </c>
      <c r="B19" s="132">
        <v>563</v>
      </c>
      <c r="C19" s="134" t="str">
        <f>VLOOKUP(B19,'[1]LISTADO ATM'!$A$2:$B$922,2,0)</f>
        <v xml:space="preserve">ATM Base Aérea San Isidro </v>
      </c>
      <c r="D19" s="137" t="s">
        <v>2429</v>
      </c>
      <c r="E19" s="140">
        <v>3336016668</v>
      </c>
    </row>
    <row r="20" spans="1:5" s="112" customFormat="1" ht="18" customHeight="1" x14ac:dyDescent="0.25">
      <c r="A20" s="134" t="str">
        <f>VLOOKUP(B20,'[1]LISTADO ATM'!$A$2:$C$922,3,0)</f>
        <v>DISTRITO NACIONAL</v>
      </c>
      <c r="B20" s="132">
        <v>354</v>
      </c>
      <c r="C20" s="134" t="str">
        <f>VLOOKUP(B20,'[1]LISTADO ATM'!$A$2:$B$922,2,0)</f>
        <v xml:space="preserve">ATM Oficina Núñez de Cáceres II </v>
      </c>
      <c r="D20" s="137" t="s">
        <v>2429</v>
      </c>
      <c r="E20" s="142">
        <v>3336014085</v>
      </c>
    </row>
    <row r="21" spans="1:5" s="112" customFormat="1" ht="18" customHeight="1" x14ac:dyDescent="0.25">
      <c r="A21" s="134" t="str">
        <f>VLOOKUP(B21,'[1]LISTADO ATM'!$A$2:$C$922,3,0)</f>
        <v>SUR</v>
      </c>
      <c r="B21" s="132">
        <v>582</v>
      </c>
      <c r="C21" s="134" t="str">
        <f>VLOOKUP(B21,'[1]LISTADO ATM'!$A$2:$B$922,2,0)</f>
        <v>ATM Estación Sabana Yegua</v>
      </c>
      <c r="D21" s="137" t="s">
        <v>2429</v>
      </c>
      <c r="E21" s="142">
        <v>3336014170</v>
      </c>
    </row>
    <row r="22" spans="1:5" s="112" customFormat="1" ht="18" customHeight="1" x14ac:dyDescent="0.25">
      <c r="A22" s="134" t="str">
        <f>VLOOKUP(B22,'[1]LISTADO ATM'!$A$2:$C$922,3,0)</f>
        <v>ESTE</v>
      </c>
      <c r="B22" s="132">
        <v>16</v>
      </c>
      <c r="C22" s="134" t="str">
        <f>VLOOKUP(B22,'[1]LISTADO ATM'!$A$2:$B$922,2,0)</f>
        <v>ATM Estación Texaco Sabana de la Mar</v>
      </c>
      <c r="D22" s="137" t="s">
        <v>2429</v>
      </c>
      <c r="E22" s="140">
        <v>3336015671</v>
      </c>
    </row>
    <row r="23" spans="1:5" s="112" customFormat="1" ht="18" customHeight="1" x14ac:dyDescent="0.25">
      <c r="A23" s="134" t="str">
        <f>VLOOKUP(B23,'[1]LISTADO ATM'!$A$2:$C$922,3,0)</f>
        <v>ESTE</v>
      </c>
      <c r="B23" s="132">
        <v>608</v>
      </c>
      <c r="C23" s="134" t="str">
        <f>VLOOKUP(B23,'[1]LISTADO ATM'!$A$2:$B$922,2,0)</f>
        <v xml:space="preserve">ATM Oficina Jumbo (San Pedro) </v>
      </c>
      <c r="D23" s="137" t="s">
        <v>2429</v>
      </c>
      <c r="E23" s="140">
        <v>3336015870</v>
      </c>
    </row>
    <row r="24" spans="1:5" s="112" customFormat="1" ht="18" customHeight="1" x14ac:dyDescent="0.25">
      <c r="A24" s="134" t="str">
        <f>VLOOKUP(B24,'[1]LISTADO ATM'!$A$2:$C$922,3,0)</f>
        <v>ESTE</v>
      </c>
      <c r="B24" s="132">
        <v>742</v>
      </c>
      <c r="C24" s="134" t="str">
        <f>VLOOKUP(B24,'[1]LISTADO ATM'!$A$2:$B$922,2,0)</f>
        <v xml:space="preserve">ATM Oficina Plaza del Rey (La Romana) </v>
      </c>
      <c r="D24" s="137" t="s">
        <v>2429</v>
      </c>
      <c r="E24" s="140">
        <v>3336016291</v>
      </c>
    </row>
    <row r="25" spans="1:5" s="112" customFormat="1" ht="18" customHeight="1" x14ac:dyDescent="0.25">
      <c r="A25" s="134" t="str">
        <f>VLOOKUP(B25,'[1]LISTADO ATM'!$A$2:$C$922,3,0)</f>
        <v>NORTE</v>
      </c>
      <c r="B25" s="132">
        <v>950</v>
      </c>
      <c r="C25" s="134" t="str">
        <f>VLOOKUP(B25,'[1]LISTADO ATM'!$A$2:$B$922,2,0)</f>
        <v xml:space="preserve">ATM Oficina Monterrico </v>
      </c>
      <c r="D25" s="137" t="s">
        <v>2429</v>
      </c>
      <c r="E25" s="140">
        <v>3336016414</v>
      </c>
    </row>
    <row r="26" spans="1:5" s="112" customFormat="1" ht="18.75" customHeight="1" x14ac:dyDescent="0.25">
      <c r="A26" s="134" t="str">
        <f>VLOOKUP(B26,'[1]LISTADO ATM'!$A$2:$C$922,3,0)</f>
        <v>DISTRITO NACIONAL</v>
      </c>
      <c r="B26" s="132">
        <v>946</v>
      </c>
      <c r="C26" s="134" t="str">
        <f>VLOOKUP(B26,'[1]LISTADO ATM'!$A$2:$B$922,2,0)</f>
        <v xml:space="preserve">ATM Oficina Núñez de Cáceres I </v>
      </c>
      <c r="D26" s="137" t="s">
        <v>2429</v>
      </c>
      <c r="E26" s="140">
        <v>3336016420</v>
      </c>
    </row>
    <row r="27" spans="1:5" s="121" customFormat="1" ht="18.75" customHeight="1" x14ac:dyDescent="0.25">
      <c r="A27" s="134" t="str">
        <f>VLOOKUP(B27,'[1]LISTADO ATM'!$A$2:$C$922,3,0)</f>
        <v>ESTE</v>
      </c>
      <c r="B27" s="132">
        <v>824</v>
      </c>
      <c r="C27" s="134" t="str">
        <f>VLOOKUP(B27,'[1]LISTADO ATM'!$A$2:$B$922,2,0)</f>
        <v xml:space="preserve">ATM Multiplaza (Higuey) </v>
      </c>
      <c r="D27" s="137" t="s">
        <v>2429</v>
      </c>
      <c r="E27" s="140">
        <v>3336016425</v>
      </c>
    </row>
    <row r="28" spans="1:5" s="121" customFormat="1" ht="18.75" customHeight="1" x14ac:dyDescent="0.25">
      <c r="A28" s="134" t="str">
        <f>VLOOKUP(B28,'[1]LISTADO ATM'!$A$2:$C$922,3,0)</f>
        <v>ESTE</v>
      </c>
      <c r="B28" s="132">
        <v>158</v>
      </c>
      <c r="C28" s="134" t="str">
        <f>VLOOKUP(B28,'[1]LISTADO ATM'!$A$2:$B$922,2,0)</f>
        <v xml:space="preserve">ATM Oficina Romana Norte </v>
      </c>
      <c r="D28" s="137" t="s">
        <v>2429</v>
      </c>
      <c r="E28" s="140">
        <v>3336016573</v>
      </c>
    </row>
    <row r="29" spans="1:5" s="121" customFormat="1" ht="18.75" customHeight="1" x14ac:dyDescent="0.25">
      <c r="A29" s="134" t="str">
        <f>VLOOKUP(B29,'[1]LISTADO ATM'!$A$2:$C$922,3,0)</f>
        <v>SUR</v>
      </c>
      <c r="B29" s="132">
        <v>182</v>
      </c>
      <c r="C29" s="134" t="str">
        <f>VLOOKUP(B29,'[1]LISTADO ATM'!$A$2:$B$922,2,0)</f>
        <v xml:space="preserve">ATM Barahona Comb </v>
      </c>
      <c r="D29" s="137" t="s">
        <v>2429</v>
      </c>
      <c r="E29" s="140">
        <v>3336016575</v>
      </c>
    </row>
    <row r="30" spans="1:5" s="121" customFormat="1" ht="18.75" customHeight="1" x14ac:dyDescent="0.25">
      <c r="A30" s="134" t="str">
        <f>VLOOKUP(B30,'[1]LISTADO ATM'!$A$2:$C$922,3,0)</f>
        <v>DISTRITO NACIONAL</v>
      </c>
      <c r="B30" s="134">
        <v>722</v>
      </c>
      <c r="C30" s="134" t="str">
        <f>VLOOKUP(B30,'[1]LISTADO ATM'!$A$2:$B$922,2,0)</f>
        <v xml:space="preserve">ATM Oficina Charles de Gaulle III </v>
      </c>
      <c r="D30" s="137" t="s">
        <v>2429</v>
      </c>
      <c r="E30" s="140">
        <v>3336016578</v>
      </c>
    </row>
    <row r="31" spans="1:5" s="121" customFormat="1" ht="18.75" customHeight="1" x14ac:dyDescent="0.25">
      <c r="A31" s="134" t="str">
        <f>VLOOKUP(B31,'[1]LISTADO ATM'!$A$2:$C$922,3,0)</f>
        <v>NORTE</v>
      </c>
      <c r="B31" s="132">
        <v>606</v>
      </c>
      <c r="C31" s="134" t="str">
        <f>VLOOKUP(B31,'[1]LISTADO ATM'!$A$2:$B$922,2,0)</f>
        <v xml:space="preserve">ATM UNP Manolo Tavarez Justo </v>
      </c>
      <c r="D31" s="137" t="s">
        <v>2429</v>
      </c>
      <c r="E31" s="140">
        <v>3336016648</v>
      </c>
    </row>
    <row r="32" spans="1:5" s="121" customFormat="1" ht="18.75" customHeight="1" x14ac:dyDescent="0.25">
      <c r="A32" s="134" t="str">
        <f>VLOOKUP(B32,'[1]LISTADO ATM'!$A$2:$C$922,3,0)</f>
        <v>DISTRITO NACIONAL</v>
      </c>
      <c r="B32" s="132">
        <v>620</v>
      </c>
      <c r="C32" s="134" t="str">
        <f>VLOOKUP(B32,'[1]LISTADO ATM'!$A$2:$B$922,2,0)</f>
        <v xml:space="preserve">ATM Ministerio de Medio Ambiente </v>
      </c>
      <c r="D32" s="137" t="s">
        <v>2429</v>
      </c>
      <c r="E32" s="140">
        <v>3336016581</v>
      </c>
    </row>
    <row r="33" spans="1:5" s="121" customFormat="1" ht="18.75" customHeight="1" x14ac:dyDescent="0.25">
      <c r="A33" s="128" t="str">
        <f>VLOOKUP(B33,'[1]LISTADO ATM'!$A$2:$C$922,3,0)</f>
        <v>NORTE</v>
      </c>
      <c r="B33" s="148">
        <v>944</v>
      </c>
      <c r="C33" s="128" t="str">
        <f>VLOOKUP(B33,'[1]LISTADO ATM'!$A$2:$B$822,2,0)</f>
        <v xml:space="preserve">ATM UNP Mao </v>
      </c>
      <c r="D33" s="137" t="s">
        <v>2429</v>
      </c>
      <c r="E33" s="140">
        <v>3336016649</v>
      </c>
    </row>
    <row r="34" spans="1:5" s="121" customFormat="1" ht="18.75" customHeight="1" x14ac:dyDescent="0.25">
      <c r="A34" s="128" t="str">
        <f>VLOOKUP(B34,'[1]LISTADO ATM'!$A$2:$C$922,3,0)</f>
        <v>DISTRITO NACIONAL</v>
      </c>
      <c r="B34" s="132">
        <v>192</v>
      </c>
      <c r="C34" s="128" t="str">
        <f>VLOOKUP(B34,'[1]LISTADO ATM'!$A$2:$B$822,2,0)</f>
        <v xml:space="preserve">ATM Autobanco Luperón II </v>
      </c>
      <c r="D34" s="137" t="s">
        <v>2429</v>
      </c>
      <c r="E34" s="140">
        <v>3336016650</v>
      </c>
    </row>
    <row r="35" spans="1:5" s="121" customFormat="1" ht="18.75" customHeight="1" x14ac:dyDescent="0.25">
      <c r="A35" s="128" t="str">
        <f>VLOOKUP(B35,'[1]LISTADO ATM'!$A$2:$C$922,3,0)</f>
        <v>DISTRITO NACIONAL</v>
      </c>
      <c r="B35" s="132">
        <v>813</v>
      </c>
      <c r="C35" s="128" t="str">
        <f>VLOOKUP(B35,'[1]LISTADO ATM'!$A$2:$B$822,2,0)</f>
        <v>ATM Oficina Occidental Mall</v>
      </c>
      <c r="D35" s="137" t="s">
        <v>2429</v>
      </c>
      <c r="E35" s="142">
        <v>3336014505</v>
      </c>
    </row>
    <row r="36" spans="1:5" s="121" customFormat="1" ht="18.75" customHeight="1" x14ac:dyDescent="0.25">
      <c r="A36" s="134" t="str">
        <f>VLOOKUP(B36,'[1]LISTADO ATM'!$A$2:$C$922,3,0)</f>
        <v>NORTE</v>
      </c>
      <c r="B36" s="132">
        <v>151</v>
      </c>
      <c r="C36" s="134" t="str">
        <f>VLOOKUP(B36,'[1]LISTADO ATM'!$A$2:$B$922,2,0)</f>
        <v xml:space="preserve">ATM Oficina Nagua </v>
      </c>
      <c r="D36" s="137" t="s">
        <v>2429</v>
      </c>
      <c r="E36" s="140">
        <v>3336016583</v>
      </c>
    </row>
    <row r="37" spans="1:5" s="121" customFormat="1" ht="18.75" customHeight="1" x14ac:dyDescent="0.25">
      <c r="A37" s="134" t="str">
        <f>VLOOKUP(B37,'[1]LISTADO ATM'!$A$2:$C$922,3,0)</f>
        <v>NORTE</v>
      </c>
      <c r="B37" s="132">
        <v>77</v>
      </c>
      <c r="C37" s="134" t="str">
        <f>VLOOKUP(B37,'[1]LISTADO ATM'!$A$2:$B$922,2,0)</f>
        <v xml:space="preserve">ATM Oficina Cruce de Imbert </v>
      </c>
      <c r="D37" s="137" t="s">
        <v>2429</v>
      </c>
      <c r="E37" s="140">
        <v>3336016612</v>
      </c>
    </row>
    <row r="38" spans="1:5" s="121" customFormat="1" ht="18.75" customHeight="1" x14ac:dyDescent="0.25">
      <c r="A38" s="134" t="str">
        <f>VLOOKUP(B38,'[1]LISTADO ATM'!$A$2:$C$922,3,0)</f>
        <v>ESTE</v>
      </c>
      <c r="B38" s="132">
        <v>268</v>
      </c>
      <c r="C38" s="134" t="str">
        <f>VLOOKUP(B38,'[1]LISTADO ATM'!$A$2:$B$922,2,0)</f>
        <v xml:space="preserve">ATM Autobanco La Altagracia (Higuey) </v>
      </c>
      <c r="D38" s="137" t="s">
        <v>2429</v>
      </c>
      <c r="E38" s="140">
        <v>3336016613</v>
      </c>
    </row>
    <row r="39" spans="1:5" s="121" customFormat="1" ht="18.75" customHeight="1" x14ac:dyDescent="0.25">
      <c r="A39" s="134" t="str">
        <f>VLOOKUP(B39,'[1]LISTADO ATM'!$A$2:$C$922,3,0)</f>
        <v>DISTRITO NACIONAL</v>
      </c>
      <c r="B39" s="132">
        <v>721</v>
      </c>
      <c r="C39" s="134" t="str">
        <f>VLOOKUP(B39,'[1]LISTADO ATM'!$A$2:$B$922,2,0)</f>
        <v xml:space="preserve">ATM Oficina Charles de Gaulle II </v>
      </c>
      <c r="D39" s="137" t="s">
        <v>2429</v>
      </c>
      <c r="E39" s="140">
        <v>3336016616</v>
      </c>
    </row>
    <row r="40" spans="1:5" s="121" customFormat="1" ht="18.75" customHeight="1" x14ac:dyDescent="0.25">
      <c r="A40" s="135"/>
      <c r="B40" s="136">
        <f>COUNT(B19:B39)</f>
        <v>21</v>
      </c>
      <c r="C40" s="208"/>
      <c r="D40" s="209"/>
      <c r="E40" s="210"/>
    </row>
    <row r="41" spans="1:5" s="121" customFormat="1" ht="18.75" customHeight="1" thickBot="1" x14ac:dyDescent="0.3">
      <c r="A41" s="170"/>
      <c r="B41" s="171"/>
      <c r="C41" s="171"/>
      <c r="D41" s="171"/>
      <c r="E41" s="176"/>
    </row>
    <row r="42" spans="1:5" s="121" customFormat="1" ht="18.75" customHeight="1" thickBot="1" x14ac:dyDescent="0.3">
      <c r="A42" s="211" t="s">
        <v>2434</v>
      </c>
      <c r="B42" s="212"/>
      <c r="C42" s="212"/>
      <c r="D42" s="212"/>
      <c r="E42" s="213"/>
    </row>
    <row r="43" spans="1:5" s="121" customFormat="1" ht="18.75" customHeight="1" x14ac:dyDescent="0.25">
      <c r="A43" s="130" t="s">
        <v>15</v>
      </c>
      <c r="B43" s="130" t="s">
        <v>2408</v>
      </c>
      <c r="C43" s="130" t="s">
        <v>46</v>
      </c>
      <c r="D43" s="150" t="s">
        <v>2411</v>
      </c>
      <c r="E43" s="130" t="s">
        <v>2409</v>
      </c>
    </row>
    <row r="44" spans="1:5" s="121" customFormat="1" ht="18.75" customHeight="1" x14ac:dyDescent="0.25">
      <c r="A44" s="134" t="str">
        <f>VLOOKUP(B44,'[1]LISTADO ATM'!$A$2:$C$922,3,0)</f>
        <v>DISTRITO NACIONAL</v>
      </c>
      <c r="B44" s="132">
        <v>180</v>
      </c>
      <c r="C44" s="134" t="str">
        <f>VLOOKUP(B44,'[1]LISTADO ATM'!$A$2:$B$922,2,0)</f>
        <v xml:space="preserve">ATM Megacentro II </v>
      </c>
      <c r="D44" s="134" t="s">
        <v>2469</v>
      </c>
      <c r="E44" s="132">
        <v>3336014521</v>
      </c>
    </row>
    <row r="45" spans="1:5" s="121" customFormat="1" ht="18.75" customHeight="1" x14ac:dyDescent="0.25">
      <c r="A45" s="134" t="str">
        <f>VLOOKUP(B45,'[1]LISTADO ATM'!$A$2:$C$922,3,0)</f>
        <v>DISTRITO NACIONAL</v>
      </c>
      <c r="B45" s="132">
        <v>147</v>
      </c>
      <c r="C45" s="134" t="str">
        <f>VLOOKUP(B45,'[1]LISTADO ATM'!$A$2:$B$922,2,0)</f>
        <v xml:space="preserve">ATM Kiosco Megacentro I </v>
      </c>
      <c r="D45" s="134" t="s">
        <v>2469</v>
      </c>
      <c r="E45" s="142">
        <v>3336016669</v>
      </c>
    </row>
    <row r="46" spans="1:5" s="121" customFormat="1" ht="18.75" customHeight="1" x14ac:dyDescent="0.25">
      <c r="A46" s="134" t="str">
        <f>VLOOKUP(B46,'[1]LISTADO ATM'!$A$2:$C$922,3,0)</f>
        <v>NORTE</v>
      </c>
      <c r="B46" s="132">
        <v>888</v>
      </c>
      <c r="C46" s="134" t="str">
        <f>VLOOKUP(B46,'[1]LISTADO ATM'!$A$2:$B$922,2,0)</f>
        <v>ATM Oficina galeria 56 II (SFM)</v>
      </c>
      <c r="D46" s="134" t="s">
        <v>2469</v>
      </c>
      <c r="E46" s="140">
        <v>3336016618</v>
      </c>
    </row>
    <row r="47" spans="1:5" s="121" customFormat="1" ht="18.75" customHeight="1" x14ac:dyDescent="0.25">
      <c r="A47" s="134" t="str">
        <f>VLOOKUP(B47,'[1]LISTADO ATM'!$A$2:$C$922,3,0)</f>
        <v>NORTE</v>
      </c>
      <c r="B47" s="132">
        <v>395</v>
      </c>
      <c r="C47" s="134" t="str">
        <f>VLOOKUP(B47,'[1]LISTADO ATM'!$A$2:$B$922,2,0)</f>
        <v xml:space="preserve">ATM UNP Sabana Iglesia </v>
      </c>
      <c r="D47" s="134" t="s">
        <v>2469</v>
      </c>
      <c r="E47" s="140">
        <v>3336015577</v>
      </c>
    </row>
    <row r="48" spans="1:5" s="121" customFormat="1" ht="18.75" customHeight="1" x14ac:dyDescent="0.25">
      <c r="A48" s="134" t="str">
        <f>VLOOKUP(B48,'[1]LISTADO ATM'!$A$2:$C$922,3,0)</f>
        <v>DISTRITO NACIONAL</v>
      </c>
      <c r="B48" s="132">
        <v>515</v>
      </c>
      <c r="C48" s="134" t="str">
        <f>VLOOKUP(B48,'[1]LISTADO ATM'!$A$2:$B$922,2,0)</f>
        <v xml:space="preserve">ATM Oficina Agora Mall I </v>
      </c>
      <c r="D48" s="134" t="s">
        <v>2469</v>
      </c>
      <c r="E48" s="132">
        <v>3336014341</v>
      </c>
    </row>
    <row r="49" spans="1:10" s="121" customFormat="1" ht="18.75" customHeight="1" x14ac:dyDescent="0.25">
      <c r="A49" s="134" t="str">
        <f>VLOOKUP(B49,'[1]LISTADO ATM'!$A$2:$C$922,3,0)</f>
        <v>DISTRITO NACIONAL</v>
      </c>
      <c r="B49" s="132">
        <v>769</v>
      </c>
      <c r="C49" s="134" t="str">
        <f>VLOOKUP(B49,'[1]LISTADO ATM'!$A$2:$B$922,2,0)</f>
        <v>ATM UNP Pablo Mella Morales</v>
      </c>
      <c r="D49" s="134" t="s">
        <v>2469</v>
      </c>
      <c r="E49" s="132">
        <v>3336015859</v>
      </c>
    </row>
    <row r="50" spans="1:10" s="121" customFormat="1" ht="18.75" customHeight="1" x14ac:dyDescent="0.25">
      <c r="A50" s="134" t="str">
        <f>VLOOKUP(B50,'[1]LISTADO ATM'!$A$2:$C$922,3,0)</f>
        <v>DISTRITO NACIONAL</v>
      </c>
      <c r="B50" s="132">
        <v>701</v>
      </c>
      <c r="C50" s="134" t="str">
        <f>VLOOKUP(B50,'[1]LISTADO ATM'!$A$2:$B$922,2,0)</f>
        <v>ATM Autoservicio Los Alcarrizos</v>
      </c>
      <c r="D50" s="134" t="s">
        <v>2469</v>
      </c>
      <c r="E50" s="132">
        <v>3336016651</v>
      </c>
    </row>
    <row r="51" spans="1:10" s="121" customFormat="1" ht="18.75" customHeight="1" x14ac:dyDescent="0.25">
      <c r="A51" s="134" t="str">
        <f>VLOOKUP(B51,'[1]LISTADO ATM'!$A$2:$C$922,3,0)</f>
        <v>NORTE</v>
      </c>
      <c r="B51" s="132">
        <v>208</v>
      </c>
      <c r="C51" s="134" t="str">
        <f>VLOOKUP(B51,'[1]LISTADO ATM'!$A$2:$B$922,2,0)</f>
        <v xml:space="preserve">ATM UNP Tireo </v>
      </c>
      <c r="D51" s="134" t="s">
        <v>2469</v>
      </c>
      <c r="E51" s="132">
        <v>3336016652</v>
      </c>
    </row>
    <row r="52" spans="1:10" s="121" customFormat="1" ht="18.75" customHeight="1" x14ac:dyDescent="0.25">
      <c r="A52" s="134" t="str">
        <f>VLOOKUP(B52,'[1]LISTADO ATM'!$A$2:$C$922,3,0)</f>
        <v>DISTRITO NACIONAL</v>
      </c>
      <c r="B52" s="132">
        <v>567</v>
      </c>
      <c r="C52" s="134" t="str">
        <f>VLOOKUP(B52,'[1]LISTADO ATM'!$A$2:$B$922,2,0)</f>
        <v xml:space="preserve">ATM Oficina Máximo Gómez </v>
      </c>
      <c r="D52" s="134" t="s">
        <v>2469</v>
      </c>
      <c r="E52" s="132">
        <v>3336014486</v>
      </c>
    </row>
    <row r="53" spans="1:10" s="121" customFormat="1" ht="18.75" customHeight="1" x14ac:dyDescent="0.25">
      <c r="A53" s="128" t="str">
        <f>VLOOKUP(B53,'[1]LISTADO ATM'!$A$2:$C$922,3,0)</f>
        <v>DISTRITO NACIONAL</v>
      </c>
      <c r="B53" s="132">
        <v>415</v>
      </c>
      <c r="C53" s="134" t="str">
        <f>VLOOKUP(B53,'[1]LISTADO ATM'!$A$2:$B$922,2,0)</f>
        <v xml:space="preserve">ATM Autobanco San Martín I </v>
      </c>
      <c r="D53" s="134" t="s">
        <v>2469</v>
      </c>
      <c r="E53" s="132">
        <v>3336014601</v>
      </c>
    </row>
    <row r="54" spans="1:10" s="121" customFormat="1" ht="18.75" customHeight="1" x14ac:dyDescent="0.25">
      <c r="A54" s="128" t="str">
        <f>VLOOKUP(B54,'[1]LISTADO ATM'!$A$2:$C$922,3,0)</f>
        <v>DISTRITO NACIONAL</v>
      </c>
      <c r="B54" s="132">
        <v>735</v>
      </c>
      <c r="C54" s="134" t="str">
        <f>VLOOKUP(B54,'[1]LISTADO ATM'!$A$2:$B$922,2,0)</f>
        <v xml:space="preserve">ATM Oficina Independencia II  </v>
      </c>
      <c r="D54" s="134" t="s">
        <v>2469</v>
      </c>
      <c r="E54" s="132">
        <v>3336015579</v>
      </c>
    </row>
    <row r="55" spans="1:10" s="121" customFormat="1" ht="18.75" customHeight="1" thickBot="1" x14ac:dyDescent="0.3">
      <c r="A55" s="141" t="s">
        <v>2462</v>
      </c>
      <c r="B55" s="131">
        <f>COUNTA(B44:B54)</f>
        <v>11</v>
      </c>
      <c r="C55" s="162"/>
      <c r="D55" s="163"/>
      <c r="E55" s="164"/>
    </row>
    <row r="56" spans="1:10" s="112" customFormat="1" ht="18.75" customHeight="1" thickBot="1" x14ac:dyDescent="0.3">
      <c r="A56" s="170"/>
      <c r="B56" s="171"/>
      <c r="C56" s="171"/>
      <c r="D56" s="171"/>
      <c r="E56" s="176"/>
    </row>
    <row r="57" spans="1:10" s="112" customFormat="1" ht="18.75" customHeight="1" thickBot="1" x14ac:dyDescent="0.3">
      <c r="A57" s="190" t="s">
        <v>2580</v>
      </c>
      <c r="B57" s="191"/>
      <c r="C57" s="191"/>
      <c r="D57" s="191"/>
      <c r="E57" s="192"/>
      <c r="F57" s="121"/>
    </row>
    <row r="58" spans="1:10" s="112" customFormat="1" ht="18" customHeight="1" x14ac:dyDescent="0.25">
      <c r="A58" s="130" t="s">
        <v>15</v>
      </c>
      <c r="B58" s="130" t="s">
        <v>2408</v>
      </c>
      <c r="C58" s="130" t="s">
        <v>46</v>
      </c>
      <c r="D58" s="150" t="s">
        <v>2411</v>
      </c>
      <c r="E58" s="130" t="s">
        <v>2409</v>
      </c>
      <c r="F58" s="121"/>
    </row>
    <row r="59" spans="1:10" s="112" customFormat="1" ht="18.75" customHeight="1" x14ac:dyDescent="0.25">
      <c r="A59" s="128" t="str">
        <f>VLOOKUP(B59,'[1]LISTADO ATM'!$A$2:$C$922,3,0)</f>
        <v>DISTRITO NACIONAL</v>
      </c>
      <c r="B59" s="132">
        <v>983</v>
      </c>
      <c r="C59" s="128" t="str">
        <f>VLOOKUP(B59,'[1]LISTADO ATM'!$A$2:$B$822,2,0)</f>
        <v xml:space="preserve">ATM Bravo República de Colombia </v>
      </c>
      <c r="D59" s="138" t="s">
        <v>2545</v>
      </c>
      <c r="E59" s="142">
        <v>3336012296</v>
      </c>
      <c r="F59" s="121"/>
      <c r="G59" s="120"/>
    </row>
    <row r="60" spans="1:10" s="112" customFormat="1" ht="18" customHeight="1" x14ac:dyDescent="0.25">
      <c r="A60" s="134" t="str">
        <f>VLOOKUP(B60,'[1]LISTADO ATM'!$A$2:$C$922,3,0)</f>
        <v>DISTRITO NACIONAL</v>
      </c>
      <c r="B60" s="132">
        <v>979</v>
      </c>
      <c r="C60" s="134" t="str">
        <f>VLOOKUP(B60,'[1]LISTADO ATM'!$A$2:$B$822,2,0)</f>
        <v xml:space="preserve">ATM Oficina Luperón I </v>
      </c>
      <c r="D60" s="138" t="s">
        <v>2545</v>
      </c>
      <c r="E60" s="149">
        <v>3336014599</v>
      </c>
      <c r="F60" s="121"/>
      <c r="G60" s="120"/>
      <c r="H60" s="120"/>
      <c r="I60" s="120"/>
      <c r="J60" s="120"/>
    </row>
    <row r="61" spans="1:10" s="112" customFormat="1" ht="18.75" customHeight="1" x14ac:dyDescent="0.25">
      <c r="A61" s="134" t="str">
        <f>VLOOKUP(B61,'[1]LISTADO ATM'!$A$2:$C$922,3,0)</f>
        <v>DISTRITO NACIONAL</v>
      </c>
      <c r="B61" s="132">
        <v>818</v>
      </c>
      <c r="C61" s="134" t="str">
        <f>VLOOKUP(B61,'[1]LISTADO ATM'!$A$2:$B$822,2,0)</f>
        <v xml:space="preserve">ATM Juridicción Inmobiliaria </v>
      </c>
      <c r="D61" s="138" t="s">
        <v>2545</v>
      </c>
      <c r="E61" s="149">
        <v>3336013500</v>
      </c>
      <c r="F61" s="121"/>
      <c r="G61" s="120"/>
      <c r="H61" s="120"/>
      <c r="I61" s="120"/>
      <c r="J61" s="120"/>
    </row>
    <row r="62" spans="1:10" s="120" customFormat="1" ht="18" customHeight="1" x14ac:dyDescent="0.25">
      <c r="A62" s="134" t="str">
        <f>VLOOKUP(B62,'[1]LISTADO ATM'!$A$2:$C$922,3,0)</f>
        <v>DISTRITO NACIONAL</v>
      </c>
      <c r="B62" s="132">
        <v>494</v>
      </c>
      <c r="C62" s="134" t="str">
        <f>VLOOKUP(B62,'[1]LISTADO ATM'!$A$2:$B$822,2,0)</f>
        <v xml:space="preserve">ATM Oficina Blue Mall </v>
      </c>
      <c r="D62" s="145" t="s">
        <v>2618</v>
      </c>
      <c r="E62" s="149">
        <v>3336016543</v>
      </c>
      <c r="F62" s="121"/>
    </row>
    <row r="63" spans="1:10" s="120" customFormat="1" ht="18" customHeight="1" x14ac:dyDescent="0.25">
      <c r="A63" s="134" t="str">
        <f>VLOOKUP(B63,'[1]LISTADO ATM'!$A$2:$C$922,3,0)</f>
        <v>SUR</v>
      </c>
      <c r="B63" s="132">
        <v>297</v>
      </c>
      <c r="C63" s="134" t="str">
        <f>VLOOKUP(B63,'[1]LISTADO ATM'!$A$2:$B$822,2,0)</f>
        <v xml:space="preserve">ATM S/M Cadena Ocoa </v>
      </c>
      <c r="D63" s="138" t="s">
        <v>2545</v>
      </c>
      <c r="E63" s="149">
        <v>3336016625</v>
      </c>
      <c r="F63" s="121"/>
    </row>
    <row r="64" spans="1:10" s="112" customFormat="1" ht="18" customHeight="1" thickBot="1" x14ac:dyDescent="0.3">
      <c r="A64" s="141" t="s">
        <v>2462</v>
      </c>
      <c r="B64" s="131">
        <f>COUNT(B59:B63)</f>
        <v>5</v>
      </c>
      <c r="C64" s="162"/>
      <c r="D64" s="163"/>
      <c r="E64" s="164"/>
      <c r="F64" s="121"/>
      <c r="G64" s="120"/>
      <c r="H64" s="120"/>
      <c r="I64" s="120"/>
      <c r="J64" s="120"/>
    </row>
    <row r="65" spans="1:10" s="112" customFormat="1" ht="18.75" customHeight="1" thickBot="1" x14ac:dyDescent="0.3">
      <c r="A65" s="170"/>
      <c r="B65" s="171"/>
      <c r="C65" s="172"/>
      <c r="D65" s="172"/>
      <c r="E65" s="173"/>
      <c r="F65" s="121"/>
      <c r="G65" s="120"/>
      <c r="H65" s="120"/>
      <c r="I65" s="120"/>
      <c r="J65" s="120"/>
    </row>
    <row r="66" spans="1:10" s="112" customFormat="1" ht="18" customHeight="1" thickBot="1" x14ac:dyDescent="0.3">
      <c r="A66" s="177" t="s">
        <v>2464</v>
      </c>
      <c r="B66" s="178"/>
      <c r="C66" s="174"/>
      <c r="D66" s="174"/>
      <c r="E66" s="175"/>
      <c r="F66" s="121"/>
      <c r="G66" s="120"/>
      <c r="H66" s="120"/>
      <c r="I66" s="120"/>
      <c r="J66" s="120"/>
    </row>
    <row r="67" spans="1:10" s="112" customFormat="1" ht="18" customHeight="1" thickBot="1" x14ac:dyDescent="0.3">
      <c r="A67" s="179">
        <f>+B40+B55+B64</f>
        <v>37</v>
      </c>
      <c r="B67" s="180"/>
      <c r="C67" s="174"/>
      <c r="D67" s="174"/>
      <c r="E67" s="175"/>
    </row>
    <row r="68" spans="1:10" s="120" customFormat="1" ht="18" customHeight="1" thickBot="1" x14ac:dyDescent="0.3">
      <c r="A68" s="181"/>
      <c r="B68" s="182"/>
      <c r="C68" s="171"/>
      <c r="D68" s="171"/>
      <c r="E68" s="176"/>
    </row>
    <row r="69" spans="1:10" s="120" customFormat="1" ht="18" customHeight="1" thickBot="1" x14ac:dyDescent="0.3">
      <c r="A69" s="165" t="s">
        <v>2465</v>
      </c>
      <c r="B69" s="166"/>
      <c r="C69" s="166"/>
      <c r="D69" s="166"/>
      <c r="E69" s="167"/>
    </row>
    <row r="70" spans="1:10" s="120" customFormat="1" ht="18" customHeight="1" x14ac:dyDescent="0.25">
      <c r="A70" s="130" t="s">
        <v>15</v>
      </c>
      <c r="B70" s="130" t="s">
        <v>2408</v>
      </c>
      <c r="C70" s="130" t="s">
        <v>46</v>
      </c>
      <c r="D70" s="168" t="s">
        <v>2411</v>
      </c>
      <c r="E70" s="169"/>
    </row>
    <row r="71" spans="1:10" s="120" customFormat="1" ht="18.75" customHeight="1" x14ac:dyDescent="0.25">
      <c r="A71" s="128" t="str">
        <f>VLOOKUP(B71,'[1]LISTADO ATM'!$A$2:$C$922,3,0)</f>
        <v>DISTRITO NACIONAL</v>
      </c>
      <c r="B71" s="132">
        <v>227</v>
      </c>
      <c r="C71" s="128" t="str">
        <f>VLOOKUP(B71,'[1]LISTADO ATM'!$A$2:$B$822,2,0)</f>
        <v xml:space="preserve">ATM S/M Bravo Av. Enriquillo </v>
      </c>
      <c r="D71" s="160" t="s">
        <v>2582</v>
      </c>
      <c r="E71" s="161"/>
    </row>
    <row r="72" spans="1:10" s="120" customFormat="1" ht="18" customHeight="1" x14ac:dyDescent="0.25">
      <c r="A72" s="128" t="e">
        <f>VLOOKUP(B72,'[1]LISTADO ATM'!$A$2:$C$922,3,0)</f>
        <v>#N/A</v>
      </c>
      <c r="B72" s="132">
        <v>379</v>
      </c>
      <c r="C72" s="128" t="e">
        <f>VLOOKUP(B72,'[1]LISTADO ATM'!$A$2:$B$822,2,0)</f>
        <v>#N/A</v>
      </c>
      <c r="D72" s="160" t="s">
        <v>2582</v>
      </c>
      <c r="E72" s="161"/>
    </row>
    <row r="73" spans="1:10" s="120" customFormat="1" ht="18.75" customHeight="1" x14ac:dyDescent="0.25">
      <c r="A73" s="128" t="str">
        <f>VLOOKUP(B73,'[1]LISTADO ATM'!$A$2:$C$922,3,0)</f>
        <v>DISTRITO NACIONAL</v>
      </c>
      <c r="B73" s="132">
        <v>338</v>
      </c>
      <c r="C73" s="128" t="str">
        <f>VLOOKUP(B73,'[1]LISTADO ATM'!$A$2:$B$822,2,0)</f>
        <v>ATM S/M Aprezio Pantoja</v>
      </c>
      <c r="D73" s="160" t="s">
        <v>2582</v>
      </c>
      <c r="E73" s="161"/>
    </row>
    <row r="74" spans="1:10" s="121" customFormat="1" ht="18" customHeight="1" x14ac:dyDescent="0.25">
      <c r="A74" s="128" t="str">
        <f>VLOOKUP(B74,'[1]LISTADO ATM'!$A$2:$C$922,3,0)</f>
        <v>NORTE</v>
      </c>
      <c r="B74" s="148">
        <v>712</v>
      </c>
      <c r="C74" s="128" t="str">
        <f>VLOOKUP(B74,'[1]LISTADO ATM'!$A$2:$B$822,2,0)</f>
        <v xml:space="preserve">ATM Oficina Imbert </v>
      </c>
      <c r="D74" s="160" t="s">
        <v>2582</v>
      </c>
      <c r="E74" s="161"/>
    </row>
    <row r="75" spans="1:10" s="121" customFormat="1" ht="18" customHeight="1" x14ac:dyDescent="0.25">
      <c r="A75" s="128" t="str">
        <f>VLOOKUP(B75,'[1]LISTADO ATM'!$A$2:$C$922,3,0)</f>
        <v>ESTE</v>
      </c>
      <c r="B75" s="132">
        <v>673</v>
      </c>
      <c r="C75" s="128" t="str">
        <f>VLOOKUP(B75,'[1]LISTADO ATM'!$A$2:$B$822,2,0)</f>
        <v>ATM Clínica Dr. Cruz Jiminián</v>
      </c>
      <c r="D75" s="160" t="s">
        <v>2582</v>
      </c>
      <c r="E75" s="161"/>
    </row>
    <row r="76" spans="1:10" s="121" customFormat="1" ht="18" customHeight="1" x14ac:dyDescent="0.25">
      <c r="A76" s="128" t="str">
        <f>VLOOKUP(B76,'[1]LISTADO ATM'!$A$2:$C$922,3,0)</f>
        <v>DISTRITO NACIONAL</v>
      </c>
      <c r="B76" s="148">
        <v>618</v>
      </c>
      <c r="C76" s="128" t="str">
        <f>VLOOKUP(B76,'[1]LISTADO ATM'!$A$2:$B$822,2,0)</f>
        <v xml:space="preserve">ATM Bienes Nacionales </v>
      </c>
      <c r="D76" s="160" t="s">
        <v>2731</v>
      </c>
      <c r="E76" s="161"/>
    </row>
    <row r="77" spans="1:10" s="121" customFormat="1" ht="18" customHeight="1" x14ac:dyDescent="0.25">
      <c r="A77" s="128" t="str">
        <f>VLOOKUP(B77,'[1]LISTADO ATM'!$A$2:$C$922,3,0)</f>
        <v>ESTE</v>
      </c>
      <c r="B77" s="132">
        <v>963</v>
      </c>
      <c r="C77" s="128" t="str">
        <f>VLOOKUP(B77,'[1]LISTADO ATM'!$A$2:$B$822,2,0)</f>
        <v xml:space="preserve">ATM Multiplaza La Romana </v>
      </c>
      <c r="D77" s="160" t="s">
        <v>2582</v>
      </c>
      <c r="E77" s="161"/>
    </row>
    <row r="78" spans="1:10" s="121" customFormat="1" ht="18" customHeight="1" x14ac:dyDescent="0.25">
      <c r="A78" s="128" t="str">
        <f>VLOOKUP(B78,'[1]LISTADO ATM'!$A$2:$C$922,3,0)</f>
        <v>ESTE</v>
      </c>
      <c r="B78" s="132">
        <v>867</v>
      </c>
      <c r="C78" s="128" t="str">
        <f>VLOOKUP(B78,'[1]LISTADO ATM'!$A$2:$B$822,2,0)</f>
        <v xml:space="preserve">ATM Estación Combustible Autopista El Coral </v>
      </c>
      <c r="D78" s="160" t="s">
        <v>2731</v>
      </c>
      <c r="E78" s="161"/>
    </row>
    <row r="79" spans="1:10" s="121" customFormat="1" ht="18" customHeight="1" x14ac:dyDescent="0.25">
      <c r="A79" s="128" t="str">
        <f>VLOOKUP(B79,'[1]LISTADO ATM'!$A$2:$C$922,3,0)</f>
        <v>NORTE</v>
      </c>
      <c r="B79" s="132">
        <v>729</v>
      </c>
      <c r="C79" s="128" t="str">
        <f>VLOOKUP(B79,'[1]LISTADO ATM'!$A$2:$B$822,2,0)</f>
        <v xml:space="preserve">ATM Zona Franca (La Vega) </v>
      </c>
      <c r="D79" s="160" t="s">
        <v>2582</v>
      </c>
      <c r="E79" s="161"/>
    </row>
    <row r="80" spans="1:10" s="120" customFormat="1" ht="18.75" customHeight="1" thickBot="1" x14ac:dyDescent="0.3">
      <c r="A80" s="141" t="s">
        <v>2462</v>
      </c>
      <c r="B80" s="131">
        <f>COUNT(B71:B79)</f>
        <v>9</v>
      </c>
      <c r="C80" s="162"/>
      <c r="D80" s="163"/>
      <c r="E80" s="164"/>
    </row>
    <row r="81" spans="1:5" s="120" customFormat="1" ht="18.75" customHeight="1" x14ac:dyDescent="0.25">
      <c r="A81" s="121"/>
      <c r="B81" s="115"/>
      <c r="C81" s="121"/>
      <c r="D81" s="121"/>
      <c r="E81" s="69"/>
    </row>
    <row r="82" spans="1:5" s="112" customFormat="1" ht="18.75" customHeight="1" x14ac:dyDescent="0.25">
      <c r="A82" s="121"/>
      <c r="B82" s="115"/>
      <c r="C82" s="121"/>
      <c r="D82" s="121"/>
      <c r="E82" s="69"/>
    </row>
    <row r="83" spans="1:5" s="112" customFormat="1" ht="18" customHeight="1" x14ac:dyDescent="0.25">
      <c r="A83" s="121"/>
      <c r="B83" s="115"/>
      <c r="C83" s="121"/>
      <c r="D83" s="121"/>
      <c r="E83" s="69"/>
    </row>
    <row r="84" spans="1:5" s="120" customFormat="1" ht="18.75" customHeight="1" x14ac:dyDescent="0.25">
      <c r="A84" s="121"/>
      <c r="B84" s="115"/>
      <c r="C84" s="121"/>
      <c r="D84" s="121"/>
      <c r="E84" s="69"/>
    </row>
    <row r="85" spans="1:5" s="121" customFormat="1" ht="18.75" customHeight="1" x14ac:dyDescent="0.25">
      <c r="B85" s="115"/>
      <c r="E85" s="69"/>
    </row>
    <row r="86" spans="1:5" s="121" customFormat="1" ht="18.75" customHeight="1" x14ac:dyDescent="0.25">
      <c r="B86" s="115"/>
      <c r="E86" s="69"/>
    </row>
    <row r="87" spans="1:5" s="121" customFormat="1" ht="18.75" customHeight="1" x14ac:dyDescent="0.25">
      <c r="B87" s="115"/>
      <c r="E87" s="69"/>
    </row>
    <row r="88" spans="1:5" s="121" customFormat="1" ht="18" customHeight="1" x14ac:dyDescent="0.25">
      <c r="B88" s="115"/>
      <c r="E88" s="69"/>
    </row>
    <row r="89" spans="1:5" ht="18.75" customHeight="1" x14ac:dyDescent="0.25">
      <c r="A89" s="121"/>
      <c r="C89" s="121"/>
      <c r="D89" s="121"/>
    </row>
    <row r="90" spans="1:5" ht="18.75" customHeight="1" x14ac:dyDescent="0.25">
      <c r="A90" s="121"/>
      <c r="C90" s="121"/>
      <c r="D90" s="121"/>
    </row>
    <row r="91" spans="1:5" ht="18" customHeight="1" x14ac:dyDescent="0.25">
      <c r="A91" s="121"/>
      <c r="C91" s="121"/>
      <c r="D91" s="121"/>
    </row>
    <row r="92" spans="1:5" ht="18.75" customHeight="1" x14ac:dyDescent="0.25">
      <c r="A92" s="121"/>
      <c r="C92" s="121"/>
      <c r="D92" s="121"/>
    </row>
    <row r="93" spans="1:5" ht="18.75" customHeight="1" x14ac:dyDescent="0.25">
      <c r="A93" s="121"/>
      <c r="C93" s="121"/>
      <c r="D93" s="121"/>
    </row>
    <row r="94" spans="1:5" ht="18.75" customHeight="1" x14ac:dyDescent="0.25">
      <c r="A94" s="121"/>
      <c r="C94" s="121"/>
      <c r="D94" s="121"/>
    </row>
    <row r="95" spans="1:5" ht="18.75" customHeight="1" x14ac:dyDescent="0.25">
      <c r="A95" s="121"/>
      <c r="C95" s="121"/>
      <c r="D95" s="121"/>
    </row>
    <row r="96" spans="1:5" ht="18.75" customHeight="1" x14ac:dyDescent="0.25">
      <c r="A96" s="121"/>
      <c r="C96" s="121"/>
      <c r="D96" s="121"/>
    </row>
    <row r="97" spans="1:4" ht="18.75" customHeight="1" x14ac:dyDescent="0.25">
      <c r="A97" s="121"/>
      <c r="C97" s="121"/>
      <c r="D97" s="121"/>
    </row>
    <row r="98" spans="1:4" ht="18.75" customHeight="1" x14ac:dyDescent="0.25">
      <c r="A98" s="121"/>
      <c r="C98" s="121"/>
      <c r="D98" s="121"/>
    </row>
    <row r="99" spans="1:4" ht="18.75" customHeight="1" x14ac:dyDescent="0.25">
      <c r="A99" s="121"/>
      <c r="C99" s="121"/>
      <c r="D99" s="121"/>
    </row>
    <row r="100" spans="1:4" ht="18.75" customHeight="1" x14ac:dyDescent="0.25">
      <c r="A100" s="121"/>
      <c r="C100" s="121"/>
      <c r="D100" s="121"/>
    </row>
    <row r="101" spans="1:4" ht="18" customHeight="1" x14ac:dyDescent="0.25">
      <c r="A101" s="121"/>
      <c r="C101" s="121"/>
      <c r="D101" s="121"/>
    </row>
    <row r="102" spans="1:4" ht="18.75" customHeight="1" x14ac:dyDescent="0.25">
      <c r="A102" s="121"/>
      <c r="C102" s="121"/>
      <c r="D102" s="121"/>
    </row>
    <row r="103" spans="1:4" ht="18.75" customHeight="1" x14ac:dyDescent="0.25">
      <c r="A103" s="121"/>
      <c r="C103" s="121"/>
      <c r="D103" s="121"/>
    </row>
    <row r="104" spans="1:4" ht="18.75" customHeight="1" x14ac:dyDescent="0.25">
      <c r="A104" s="121"/>
      <c r="C104" s="121"/>
      <c r="D104" s="121"/>
    </row>
    <row r="105" spans="1:4" ht="18.75" customHeight="1" x14ac:dyDescent="0.25">
      <c r="A105" s="121"/>
      <c r="C105" s="121"/>
      <c r="D105" s="121"/>
    </row>
    <row r="106" spans="1:4" x14ac:dyDescent="0.25">
      <c r="A106" s="121"/>
      <c r="C106" s="121"/>
      <c r="D106" s="121"/>
    </row>
    <row r="107" spans="1:4" ht="18.75" customHeight="1" x14ac:dyDescent="0.25">
      <c r="A107" s="121"/>
      <c r="C107" s="121"/>
      <c r="D107" s="121"/>
    </row>
    <row r="108" spans="1:4" ht="18.75" customHeight="1" x14ac:dyDescent="0.25">
      <c r="A108" s="121"/>
      <c r="C108" s="121"/>
      <c r="D108" s="121"/>
    </row>
    <row r="109" spans="1:4" x14ac:dyDescent="0.25">
      <c r="A109" s="121"/>
      <c r="C109" s="121"/>
      <c r="D109" s="121"/>
    </row>
    <row r="110" spans="1:4" x14ac:dyDescent="0.25">
      <c r="A110" s="121"/>
      <c r="C110" s="121"/>
      <c r="D110" s="121"/>
    </row>
    <row r="111" spans="1:4" x14ac:dyDescent="0.25">
      <c r="A111" s="121"/>
      <c r="C111" s="121"/>
      <c r="D111" s="121"/>
    </row>
    <row r="112" spans="1:4" x14ac:dyDescent="0.25">
      <c r="A112" s="121"/>
      <c r="C112" s="121"/>
      <c r="D112" s="121"/>
    </row>
    <row r="113" spans="1:4" x14ac:dyDescent="0.25">
      <c r="A113" s="121"/>
      <c r="C113" s="121"/>
      <c r="D113" s="121"/>
    </row>
    <row r="114" spans="1:4" x14ac:dyDescent="0.25">
      <c r="A114" s="121"/>
      <c r="C114" s="121"/>
      <c r="D114" s="121"/>
    </row>
    <row r="115" spans="1:4" x14ac:dyDescent="0.25">
      <c r="A115" s="121"/>
      <c r="C115" s="121"/>
      <c r="D115" s="121"/>
    </row>
    <row r="116" spans="1:4" x14ac:dyDescent="0.25">
      <c r="A116" s="121"/>
      <c r="C116" s="121"/>
      <c r="D116" s="121"/>
    </row>
    <row r="117" spans="1:4" x14ac:dyDescent="0.25">
      <c r="A117" s="121"/>
      <c r="C117" s="121"/>
      <c r="D117" s="121"/>
    </row>
    <row r="118" spans="1:4" x14ac:dyDescent="0.25">
      <c r="A118" s="121"/>
      <c r="C118" s="121"/>
      <c r="D118" s="121"/>
    </row>
    <row r="119" spans="1:4" x14ac:dyDescent="0.25">
      <c r="A119" s="121"/>
      <c r="C119" s="121"/>
      <c r="D119" s="121"/>
    </row>
    <row r="120" spans="1:4" x14ac:dyDescent="0.25">
      <c r="A120" s="121"/>
      <c r="C120" s="121"/>
      <c r="D120" s="121"/>
    </row>
    <row r="121" spans="1:4" x14ac:dyDescent="0.25">
      <c r="A121" s="121"/>
      <c r="C121" s="121"/>
      <c r="D121" s="121"/>
    </row>
    <row r="122" spans="1:4" x14ac:dyDescent="0.25">
      <c r="A122" s="121"/>
      <c r="C122" s="121"/>
      <c r="D122" s="121"/>
    </row>
    <row r="123" spans="1:4" x14ac:dyDescent="0.25">
      <c r="A123" s="121"/>
      <c r="C123" s="121"/>
      <c r="D123" s="121"/>
    </row>
    <row r="124" spans="1:4" x14ac:dyDescent="0.25">
      <c r="A124" s="121"/>
      <c r="C124" s="121"/>
      <c r="D124" s="121"/>
    </row>
    <row r="125" spans="1:4" x14ac:dyDescent="0.25">
      <c r="A125" s="121"/>
      <c r="C125" s="121"/>
      <c r="D125" s="121"/>
    </row>
    <row r="126" spans="1:4" x14ac:dyDescent="0.25">
      <c r="A126" s="121"/>
      <c r="C126" s="121"/>
      <c r="D126" s="121"/>
    </row>
    <row r="127" spans="1:4" x14ac:dyDescent="0.25">
      <c r="A127" s="121"/>
      <c r="C127" s="121"/>
      <c r="D127" s="121"/>
    </row>
    <row r="128" spans="1:4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5" x14ac:dyDescent="0.25">
      <c r="A289" s="121"/>
      <c r="C289" s="121"/>
      <c r="D289" s="121"/>
    </row>
    <row r="290" spans="1:5" x14ac:dyDescent="0.25">
      <c r="A290" s="121"/>
      <c r="C290" s="121"/>
      <c r="D290" s="121"/>
    </row>
    <row r="291" spans="1:5" x14ac:dyDescent="0.25">
      <c r="A291" s="121"/>
      <c r="C291" s="121"/>
      <c r="D291" s="121"/>
    </row>
    <row r="292" spans="1:5" x14ac:dyDescent="0.25">
      <c r="A292" s="121"/>
      <c r="C292" s="121"/>
      <c r="D292" s="12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81"/>
      <c r="B308" s="81"/>
      <c r="C308" s="81"/>
      <c r="D308" s="81"/>
      <c r="E308" s="81"/>
    </row>
    <row r="309" spans="1:5" x14ac:dyDescent="0.25">
      <c r="A309" s="81"/>
      <c r="B309" s="81"/>
      <c r="C309" s="81"/>
      <c r="D309" s="81"/>
      <c r="E309" s="81"/>
    </row>
    <row r="310" spans="1:5" x14ac:dyDescent="0.25">
      <c r="A310" s="81"/>
      <c r="B310" s="81"/>
      <c r="C310" s="81"/>
      <c r="D310" s="81"/>
      <c r="E310" s="81"/>
    </row>
    <row r="311" spans="1:5" x14ac:dyDescent="0.25">
      <c r="A311" s="81"/>
      <c r="B311" s="81"/>
      <c r="C311" s="81"/>
      <c r="D311" s="81"/>
      <c r="E311" s="81"/>
    </row>
    <row r="312" spans="1:5" x14ac:dyDescent="0.25">
      <c r="A312" s="81"/>
      <c r="B312" s="81"/>
      <c r="C312" s="81"/>
      <c r="D312" s="81"/>
      <c r="E312" s="81"/>
    </row>
    <row r="313" spans="1:5" x14ac:dyDescent="0.25">
      <c r="A313" s="81"/>
      <c r="B313" s="81"/>
      <c r="C313" s="81"/>
      <c r="D313" s="81"/>
      <c r="E313" s="81"/>
    </row>
    <row r="314" spans="1:5" x14ac:dyDescent="0.25">
      <c r="A314" s="81"/>
      <c r="B314" s="81"/>
      <c r="C314" s="81"/>
      <c r="D314" s="81"/>
      <c r="E314" s="81"/>
    </row>
    <row r="315" spans="1:5" x14ac:dyDescent="0.25">
      <c r="A315" s="81"/>
      <c r="B315" s="81"/>
      <c r="C315" s="81"/>
      <c r="D315" s="81"/>
      <c r="E315" s="81"/>
    </row>
    <row r="316" spans="1:5" x14ac:dyDescent="0.25">
      <c r="A316" s="81"/>
      <c r="B316" s="81"/>
      <c r="C316" s="81"/>
      <c r="D316" s="81"/>
      <c r="E316" s="81"/>
    </row>
    <row r="317" spans="1:5" x14ac:dyDescent="0.25">
      <c r="A317" s="81"/>
      <c r="B317" s="81"/>
      <c r="C317" s="81"/>
      <c r="D317" s="81"/>
      <c r="E317" s="81"/>
    </row>
    <row r="318" spans="1:5" x14ac:dyDescent="0.25">
      <c r="A318" s="81"/>
      <c r="B318" s="81"/>
      <c r="C318" s="81"/>
      <c r="D318" s="81"/>
      <c r="E318" s="81"/>
    </row>
    <row r="319" spans="1:5" x14ac:dyDescent="0.25">
      <c r="A319" s="81"/>
      <c r="B319" s="81"/>
      <c r="C319" s="81"/>
      <c r="D319" s="81"/>
      <c r="E319" s="81"/>
    </row>
    <row r="320" spans="1:5" x14ac:dyDescent="0.25">
      <c r="A320" s="81"/>
      <c r="B320" s="81"/>
      <c r="C320" s="81"/>
      <c r="D320" s="81"/>
      <c r="E320" s="81"/>
    </row>
    <row r="321" spans="1:5" x14ac:dyDescent="0.25">
      <c r="A321" s="81"/>
      <c r="B321" s="81"/>
      <c r="C321" s="81"/>
      <c r="D321" s="81"/>
      <c r="E321" s="81"/>
    </row>
    <row r="322" spans="1:5" x14ac:dyDescent="0.25">
      <c r="A322" s="81"/>
      <c r="B322" s="81"/>
      <c r="C322" s="81"/>
      <c r="D322" s="81"/>
      <c r="E322" s="81"/>
    </row>
    <row r="323" spans="1:5" x14ac:dyDescent="0.25">
      <c r="A323" s="81"/>
      <c r="B323" s="81"/>
      <c r="C323" s="81"/>
      <c r="D323" s="81"/>
      <c r="E323" s="81"/>
    </row>
    <row r="324" spans="1:5" x14ac:dyDescent="0.25">
      <c r="A324" s="81"/>
      <c r="B324" s="81"/>
      <c r="C324" s="81"/>
      <c r="D324" s="81"/>
      <c r="E324" s="81"/>
    </row>
    <row r="325" spans="1:5" x14ac:dyDescent="0.25">
      <c r="A325" s="81"/>
      <c r="B325" s="81"/>
      <c r="C325" s="81"/>
      <c r="D325" s="81"/>
      <c r="E325" s="81"/>
    </row>
    <row r="326" spans="1:5" x14ac:dyDescent="0.25">
      <c r="A326" s="81"/>
      <c r="B326" s="81"/>
      <c r="C326" s="81"/>
      <c r="D326" s="81"/>
      <c r="E326" s="81"/>
    </row>
    <row r="327" spans="1:5" x14ac:dyDescent="0.25">
      <c r="A327" s="81"/>
      <c r="B327" s="81"/>
      <c r="C327" s="81"/>
      <c r="D327" s="81"/>
      <c r="E327" s="81"/>
    </row>
    <row r="328" spans="1:5" x14ac:dyDescent="0.25">
      <c r="A328" s="81"/>
      <c r="B328" s="81"/>
      <c r="C328" s="81"/>
      <c r="D328" s="81"/>
      <c r="E328" s="81"/>
    </row>
    <row r="329" spans="1:5" x14ac:dyDescent="0.25">
      <c r="A329" s="81"/>
      <c r="B329" s="81"/>
      <c r="C329" s="81"/>
      <c r="D329" s="81"/>
      <c r="E329" s="81"/>
    </row>
    <row r="330" spans="1:5" x14ac:dyDescent="0.25">
      <c r="A330" s="81"/>
      <c r="B330" s="81"/>
      <c r="C330" s="81"/>
      <c r="D330" s="81"/>
      <c r="E330" s="81"/>
    </row>
    <row r="331" spans="1:5" x14ac:dyDescent="0.25">
      <c r="A331" s="81"/>
      <c r="B331" s="81"/>
      <c r="C331" s="81"/>
      <c r="D331" s="81"/>
      <c r="E331" s="81"/>
    </row>
    <row r="332" spans="1:5" x14ac:dyDescent="0.25">
      <c r="A332" s="121"/>
      <c r="C332" s="121"/>
      <c r="D332" s="121"/>
    </row>
    <row r="333" spans="1:5" x14ac:dyDescent="0.25">
      <c r="A333" s="121"/>
      <c r="C333" s="121"/>
      <c r="D333" s="121"/>
    </row>
    <row r="334" spans="1:5" x14ac:dyDescent="0.25">
      <c r="A334" s="121"/>
      <c r="C334" s="121"/>
      <c r="D334" s="121"/>
    </row>
    <row r="335" spans="1:5" x14ac:dyDescent="0.25">
      <c r="A335" s="121"/>
      <c r="C335" s="121"/>
      <c r="D335" s="121"/>
    </row>
    <row r="336" spans="1:5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</sheetData>
  <mergeCells count="38">
    <mergeCell ref="D79:E79"/>
    <mergeCell ref="C80:E80"/>
    <mergeCell ref="D74:E74"/>
    <mergeCell ref="D75:E75"/>
    <mergeCell ref="D76:E76"/>
    <mergeCell ref="D77:E77"/>
    <mergeCell ref="D78:E78"/>
    <mergeCell ref="A69:E69"/>
    <mergeCell ref="D70:E70"/>
    <mergeCell ref="D71:E71"/>
    <mergeCell ref="D72:E72"/>
    <mergeCell ref="D73:E73"/>
    <mergeCell ref="A65:B65"/>
    <mergeCell ref="C65:E68"/>
    <mergeCell ref="A66:B66"/>
    <mergeCell ref="A67:B67"/>
    <mergeCell ref="A68:B68"/>
    <mergeCell ref="A16:E16"/>
    <mergeCell ref="A17:E17"/>
    <mergeCell ref="C40:E40"/>
    <mergeCell ref="A41:E41"/>
    <mergeCell ref="A42:E42"/>
    <mergeCell ref="C10:E10"/>
    <mergeCell ref="A11:E11"/>
    <mergeCell ref="A12:E12"/>
    <mergeCell ref="D13:E13"/>
    <mergeCell ref="C15:E15"/>
    <mergeCell ref="F1:G1"/>
    <mergeCell ref="A1:E1"/>
    <mergeCell ref="A2:E2"/>
    <mergeCell ref="A6:B6"/>
    <mergeCell ref="A7:E7"/>
    <mergeCell ref="A3:B3"/>
    <mergeCell ref="C3:E6"/>
    <mergeCell ref="C55:E55"/>
    <mergeCell ref="A56:E56"/>
    <mergeCell ref="A57:E57"/>
    <mergeCell ref="C64:E64"/>
  </mergeCells>
  <phoneticPr fontId="45" type="noConversion"/>
  <conditionalFormatting sqref="B59:B292 B44:B57 B1:B7 B9:B12 B14:B17 B19:B29 B31:B42">
    <cfRule type="duplicateValues" dxfId="17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788</v>
      </c>
      <c r="C1" s="146" t="s">
        <v>2405</v>
      </c>
      <c r="E1" s="147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788 249 347 149 910 836 974 676 520 238 304 562                                                        </v>
      </c>
    </row>
    <row r="2" spans="2:5" s="121" customFormat="1" ht="18.75" thickBot="1" x14ac:dyDescent="0.3">
      <c r="B2" s="124">
        <v>249</v>
      </c>
      <c r="C2" s="146" t="s">
        <v>2405</v>
      </c>
    </row>
    <row r="3" spans="2:5" s="121" customFormat="1" ht="18.75" thickBot="1" x14ac:dyDescent="0.3">
      <c r="B3" s="124">
        <v>347</v>
      </c>
      <c r="C3" s="146" t="s">
        <v>2405</v>
      </c>
    </row>
    <row r="4" spans="2:5" s="121" customFormat="1" ht="18.75" thickBot="1" x14ac:dyDescent="0.3">
      <c r="B4" s="124">
        <v>149</v>
      </c>
      <c r="C4" s="146" t="s">
        <v>2405</v>
      </c>
    </row>
    <row r="5" spans="2:5" s="121" customFormat="1" ht="18.75" thickBot="1" x14ac:dyDescent="0.3">
      <c r="B5" s="124">
        <v>910</v>
      </c>
      <c r="C5" s="146" t="s">
        <v>2405</v>
      </c>
    </row>
    <row r="6" spans="2:5" s="121" customFormat="1" ht="18.75" thickBot="1" x14ac:dyDescent="0.3">
      <c r="B6" s="124">
        <v>836</v>
      </c>
      <c r="C6" s="146" t="s">
        <v>2405</v>
      </c>
    </row>
    <row r="7" spans="2:5" s="121" customFormat="1" ht="18.75" thickBot="1" x14ac:dyDescent="0.3">
      <c r="B7" s="124">
        <v>974</v>
      </c>
      <c r="C7" s="146" t="s">
        <v>2405</v>
      </c>
    </row>
    <row r="8" spans="2:5" s="121" customFormat="1" ht="18.75" thickBot="1" x14ac:dyDescent="0.3">
      <c r="B8" s="124">
        <v>676</v>
      </c>
      <c r="C8" s="146" t="s">
        <v>2405</v>
      </c>
    </row>
    <row r="9" spans="2:5" s="121" customFormat="1" ht="18.75" thickBot="1" x14ac:dyDescent="0.3">
      <c r="B9" s="124">
        <v>520</v>
      </c>
      <c r="C9" s="146" t="s">
        <v>2405</v>
      </c>
    </row>
    <row r="10" spans="2:5" s="121" customFormat="1" ht="18.75" thickBot="1" x14ac:dyDescent="0.3">
      <c r="B10" s="124">
        <v>238</v>
      </c>
      <c r="C10" s="146" t="s">
        <v>2405</v>
      </c>
    </row>
    <row r="11" spans="2:5" s="121" customFormat="1" ht="18.75" thickBot="1" x14ac:dyDescent="0.3">
      <c r="B11" s="124">
        <v>304</v>
      </c>
      <c r="C11" s="146" t="s">
        <v>2405</v>
      </c>
    </row>
    <row r="12" spans="2:5" s="121" customFormat="1" ht="18.75" thickBot="1" x14ac:dyDescent="0.3">
      <c r="B12" s="124">
        <v>562</v>
      </c>
      <c r="C12" s="146" t="s">
        <v>2405</v>
      </c>
    </row>
    <row r="13" spans="2:5" s="121" customFormat="1" ht="18.75" thickBot="1" x14ac:dyDescent="0.3">
      <c r="B13" s="124"/>
      <c r="C13" s="146" t="s">
        <v>2405</v>
      </c>
    </row>
    <row r="14" spans="2:5" s="121" customFormat="1" ht="18.75" thickBot="1" x14ac:dyDescent="0.3">
      <c r="B14" s="124"/>
      <c r="C14" s="146" t="s">
        <v>2405</v>
      </c>
    </row>
    <row r="15" spans="2:5" s="121" customFormat="1" ht="18.75" thickBot="1" x14ac:dyDescent="0.3">
      <c r="B15" s="124"/>
      <c r="C15" s="146" t="s">
        <v>2405</v>
      </c>
    </row>
    <row r="16" spans="2:5" s="121" customFormat="1" ht="18.75" thickBot="1" x14ac:dyDescent="0.3">
      <c r="B16" s="132"/>
      <c r="C16" s="146" t="s">
        <v>2405</v>
      </c>
    </row>
    <row r="17" spans="2:3" s="121" customFormat="1" ht="18.75" thickBot="1" x14ac:dyDescent="0.3">
      <c r="B17" s="132"/>
      <c r="C17" s="146" t="s">
        <v>2405</v>
      </c>
    </row>
    <row r="18" spans="2:3" s="121" customFormat="1" ht="18.75" thickBot="1" x14ac:dyDescent="0.3">
      <c r="B18" s="132"/>
      <c r="C18" s="146" t="s">
        <v>2405</v>
      </c>
    </row>
    <row r="19" spans="2:3" s="121" customFormat="1" ht="18.75" thickBot="1" x14ac:dyDescent="0.3">
      <c r="B19" s="132"/>
      <c r="C19" s="146" t="s">
        <v>2405</v>
      </c>
    </row>
    <row r="20" spans="2:3" s="121" customFormat="1" ht="18.75" thickBot="1" x14ac:dyDescent="0.3">
      <c r="B20" s="132"/>
      <c r="C20" s="146" t="s">
        <v>2405</v>
      </c>
    </row>
    <row r="21" spans="2:3" s="121" customFormat="1" ht="18.75" thickBot="1" x14ac:dyDescent="0.3">
      <c r="B21" s="132"/>
      <c r="C21" s="146" t="s">
        <v>2405</v>
      </c>
    </row>
    <row r="22" spans="2:3" s="121" customFormat="1" ht="18.75" thickBot="1" x14ac:dyDescent="0.3">
      <c r="B22" s="132"/>
      <c r="C22" s="146" t="s">
        <v>2405</v>
      </c>
    </row>
    <row r="23" spans="2:3" s="121" customFormat="1" ht="18.75" thickBot="1" x14ac:dyDescent="0.3">
      <c r="B23" s="132"/>
      <c r="C23" s="146" t="s">
        <v>2405</v>
      </c>
    </row>
    <row r="24" spans="2:3" s="121" customFormat="1" ht="18.75" thickBot="1" x14ac:dyDescent="0.3">
      <c r="B24" s="132"/>
      <c r="C24" s="146" t="s">
        <v>2405</v>
      </c>
    </row>
    <row r="25" spans="2:3" s="121" customFormat="1" ht="18.75" thickBot="1" x14ac:dyDescent="0.3">
      <c r="B25" s="132"/>
      <c r="C25" s="146" t="s">
        <v>2405</v>
      </c>
    </row>
    <row r="26" spans="2:3" s="121" customFormat="1" ht="18.75" thickBot="1" x14ac:dyDescent="0.3">
      <c r="B26" s="132"/>
      <c r="C26" s="146" t="s">
        <v>2405</v>
      </c>
    </row>
    <row r="27" spans="2:3" s="121" customFormat="1" ht="18.75" thickBot="1" x14ac:dyDescent="0.3">
      <c r="B27" s="132"/>
      <c r="C27" s="146" t="s">
        <v>2405</v>
      </c>
    </row>
    <row r="28" spans="2:3" s="121" customFormat="1" ht="18.75" thickBot="1" x14ac:dyDescent="0.3">
      <c r="B28" s="132"/>
      <c r="C28" s="146" t="s">
        <v>2405</v>
      </c>
    </row>
    <row r="29" spans="2:3" s="121" customFormat="1" ht="18.75" thickBot="1" x14ac:dyDescent="0.3">
      <c r="B29" s="132"/>
      <c r="C29" s="146" t="s">
        <v>2405</v>
      </c>
    </row>
    <row r="30" spans="2:3" s="121" customFormat="1" ht="18.75" thickBot="1" x14ac:dyDescent="0.3">
      <c r="B30" s="132"/>
      <c r="C30" s="146" t="s">
        <v>2405</v>
      </c>
    </row>
    <row r="31" spans="2:3" s="121" customFormat="1" ht="18.75" thickBot="1" x14ac:dyDescent="0.3">
      <c r="B31" s="132"/>
      <c r="C31" s="146" t="s">
        <v>2405</v>
      </c>
    </row>
    <row r="32" spans="2:3" s="121" customFormat="1" ht="18.75" thickBot="1" x14ac:dyDescent="0.3">
      <c r="B32" s="132"/>
      <c r="C32" s="146" t="s">
        <v>2405</v>
      </c>
    </row>
    <row r="33" spans="2:3" s="121" customFormat="1" ht="18.75" thickBot="1" x14ac:dyDescent="0.3">
      <c r="B33" s="132"/>
      <c r="C33" s="146" t="s">
        <v>2405</v>
      </c>
    </row>
    <row r="34" spans="2:3" s="121" customFormat="1" ht="18.75" thickBot="1" x14ac:dyDescent="0.3">
      <c r="B34" s="132"/>
      <c r="C34" s="146" t="s">
        <v>2405</v>
      </c>
    </row>
    <row r="35" spans="2:3" s="121" customFormat="1" ht="18.75" thickBot="1" x14ac:dyDescent="0.3">
      <c r="B35" s="132"/>
      <c r="C35" s="146" t="s">
        <v>2405</v>
      </c>
    </row>
    <row r="36" spans="2:3" s="121" customFormat="1" ht="18.75" thickBot="1" x14ac:dyDescent="0.3">
      <c r="B36" s="132"/>
      <c r="C36" s="146" t="s">
        <v>2405</v>
      </c>
    </row>
    <row r="37" spans="2:3" s="121" customFormat="1" ht="18.75" thickBot="1" x14ac:dyDescent="0.3">
      <c r="B37" s="132"/>
      <c r="C37" s="146" t="s">
        <v>2405</v>
      </c>
    </row>
    <row r="38" spans="2:3" s="121" customFormat="1" ht="18.75" thickBot="1" x14ac:dyDescent="0.3">
      <c r="B38" s="132"/>
      <c r="C38" s="146" t="s">
        <v>2405</v>
      </c>
    </row>
    <row r="39" spans="2:3" s="121" customFormat="1" ht="18.75" thickBot="1" x14ac:dyDescent="0.3">
      <c r="B39" s="132"/>
      <c r="C39" s="146" t="s">
        <v>2405</v>
      </c>
    </row>
    <row r="40" spans="2:3" s="121" customFormat="1" ht="18.75" thickBot="1" x14ac:dyDescent="0.3">
      <c r="B40" s="132"/>
      <c r="C40" s="146" t="s">
        <v>2405</v>
      </c>
    </row>
    <row r="41" spans="2:3" s="121" customFormat="1" ht="18.75" thickBot="1" x14ac:dyDescent="0.3">
      <c r="B41" s="132"/>
      <c r="C41" s="146" t="s">
        <v>2405</v>
      </c>
    </row>
    <row r="42" spans="2:3" s="121" customFormat="1" ht="18.75" thickBot="1" x14ac:dyDescent="0.3">
      <c r="B42" s="132"/>
      <c r="C42" s="146" t="s">
        <v>2405</v>
      </c>
    </row>
    <row r="43" spans="2:3" s="121" customFormat="1" ht="18.75" thickBot="1" x14ac:dyDescent="0.3">
      <c r="B43" s="132"/>
      <c r="C43" s="146" t="s">
        <v>2405</v>
      </c>
    </row>
    <row r="44" spans="2:3" s="121" customFormat="1" ht="18.75" thickBot="1" x14ac:dyDescent="0.3">
      <c r="B44" s="132"/>
      <c r="C44" s="146" t="s">
        <v>2405</v>
      </c>
    </row>
    <row r="45" spans="2:3" s="121" customFormat="1" ht="18.75" thickBot="1" x14ac:dyDescent="0.3">
      <c r="B45" s="132"/>
      <c r="C45" s="146" t="s">
        <v>2405</v>
      </c>
    </row>
    <row r="46" spans="2:3" s="121" customFormat="1" ht="18.75" thickBot="1" x14ac:dyDescent="0.3">
      <c r="B46" s="132"/>
      <c r="C46" s="146" t="s">
        <v>2405</v>
      </c>
    </row>
    <row r="47" spans="2:3" s="121" customFormat="1" ht="18.75" thickBot="1" x14ac:dyDescent="0.3">
      <c r="B47" s="132"/>
      <c r="C47" s="146" t="s">
        <v>2405</v>
      </c>
    </row>
    <row r="48" spans="2:3" s="121" customFormat="1" ht="18.75" thickBot="1" x14ac:dyDescent="0.3">
      <c r="B48" s="132"/>
      <c r="C48" s="146" t="s">
        <v>2405</v>
      </c>
    </row>
    <row r="49" spans="2:3" s="121" customFormat="1" ht="18.75" thickBot="1" x14ac:dyDescent="0.3">
      <c r="B49" s="132"/>
      <c r="C49" s="146" t="s">
        <v>2405</v>
      </c>
    </row>
    <row r="50" spans="2:3" s="121" customFormat="1" ht="18.75" thickBot="1" x14ac:dyDescent="0.3">
      <c r="B50" s="132"/>
      <c r="C50" s="146" t="s">
        <v>2405</v>
      </c>
    </row>
    <row r="51" spans="2:3" s="121" customFormat="1" ht="18.75" thickBot="1" x14ac:dyDescent="0.3">
      <c r="B51" s="132"/>
      <c r="C51" s="146" t="s">
        <v>2405</v>
      </c>
    </row>
    <row r="52" spans="2:3" s="121" customFormat="1" ht="18.75" thickBot="1" x14ac:dyDescent="0.3">
      <c r="B52" s="132"/>
      <c r="C52" s="146" t="s">
        <v>2405</v>
      </c>
    </row>
    <row r="53" spans="2:3" s="121" customFormat="1" ht="18.75" thickBot="1" x14ac:dyDescent="0.3">
      <c r="B53" s="132"/>
      <c r="C53" s="146" t="s">
        <v>2405</v>
      </c>
    </row>
    <row r="54" spans="2:3" s="121" customFormat="1" ht="18.75" thickBot="1" x14ac:dyDescent="0.3">
      <c r="B54" s="132"/>
      <c r="C54" s="146" t="s">
        <v>2405</v>
      </c>
    </row>
    <row r="55" spans="2:3" s="121" customFormat="1" ht="18.75" thickBot="1" x14ac:dyDescent="0.3">
      <c r="B55" s="132"/>
      <c r="C55" s="146" t="s">
        <v>2405</v>
      </c>
    </row>
    <row r="56" spans="2:3" s="121" customFormat="1" ht="18.75" thickBot="1" x14ac:dyDescent="0.3">
      <c r="B56" s="132"/>
      <c r="C56" s="146" t="s">
        <v>2405</v>
      </c>
    </row>
    <row r="57" spans="2:3" s="121" customFormat="1" ht="18.75" thickBot="1" x14ac:dyDescent="0.3">
      <c r="B57" s="128"/>
      <c r="C57" s="146" t="s">
        <v>2405</v>
      </c>
    </row>
    <row r="58" spans="2:3" s="121" customFormat="1" ht="18.75" thickBot="1" x14ac:dyDescent="0.3">
      <c r="B58" s="128"/>
      <c r="C58" s="146" t="s">
        <v>2405</v>
      </c>
    </row>
    <row r="59" spans="2:3" s="121" customFormat="1" ht="18.75" thickBot="1" x14ac:dyDescent="0.3">
      <c r="B59" s="128"/>
      <c r="C59" s="146" t="s">
        <v>2405</v>
      </c>
    </row>
    <row r="60" spans="2:3" s="121" customFormat="1" ht="18.75" thickBot="1" x14ac:dyDescent="0.3">
      <c r="B60" s="128"/>
      <c r="C60" s="146" t="s">
        <v>2405</v>
      </c>
    </row>
    <row r="61" spans="2:3" s="121" customFormat="1" ht="18.75" thickBot="1" x14ac:dyDescent="0.3">
      <c r="B61" s="132"/>
      <c r="C61" s="146" t="s">
        <v>2405</v>
      </c>
    </row>
    <row r="62" spans="2:3" s="121" customFormat="1" ht="18.75" thickBot="1" x14ac:dyDescent="0.3">
      <c r="B62" s="132"/>
      <c r="C62" s="146" t="s">
        <v>2405</v>
      </c>
    </row>
    <row r="63" spans="2:3" s="121" customFormat="1" ht="18.75" thickBot="1" x14ac:dyDescent="0.3">
      <c r="B63" s="132"/>
      <c r="C63" s="146" t="s">
        <v>2405</v>
      </c>
    </row>
    <row r="64" spans="2:3" s="121" customFormat="1" ht="18.75" thickBot="1" x14ac:dyDescent="0.3">
      <c r="B64" s="132"/>
      <c r="C64" s="146" t="s">
        <v>2405</v>
      </c>
    </row>
    <row r="65" spans="2:3" s="121" customFormat="1" ht="18.75" thickBot="1" x14ac:dyDescent="0.3">
      <c r="B65" s="132"/>
      <c r="C65" s="146" t="s">
        <v>2405</v>
      </c>
    </row>
    <row r="66" spans="2:3" s="121" customFormat="1" ht="18.75" thickBot="1" x14ac:dyDescent="0.3">
      <c r="B66" s="132"/>
      <c r="C66" s="146" t="s">
        <v>2405</v>
      </c>
    </row>
    <row r="67" spans="2:3" s="121" customFormat="1" ht="18" x14ac:dyDescent="0.25">
      <c r="B67" s="132"/>
      <c r="C67" s="146" t="s">
        <v>2405</v>
      </c>
    </row>
  </sheetData>
  <conditionalFormatting sqref="B61:B67">
    <cfRule type="duplicateValues" dxfId="175" priority="149"/>
  </conditionalFormatting>
  <conditionalFormatting sqref="B61:B67">
    <cfRule type="duplicateValues" dxfId="174" priority="148"/>
  </conditionalFormatting>
  <conditionalFormatting sqref="B57:B60">
    <cfRule type="duplicateValues" dxfId="173" priority="146"/>
  </conditionalFormatting>
  <conditionalFormatting sqref="B57:B60">
    <cfRule type="duplicateValues" dxfId="172" priority="147"/>
  </conditionalFormatting>
  <conditionalFormatting sqref="B40:B56">
    <cfRule type="duplicateValues" dxfId="171" priority="145"/>
  </conditionalFormatting>
  <conditionalFormatting sqref="B39">
    <cfRule type="duplicateValues" dxfId="170" priority="144"/>
  </conditionalFormatting>
  <conditionalFormatting sqref="B20:B38">
    <cfRule type="duplicateValues" dxfId="169" priority="138"/>
  </conditionalFormatting>
  <conditionalFormatting sqref="B20:B38">
    <cfRule type="duplicateValues" dxfId="168" priority="139"/>
    <cfRule type="duplicateValues" dxfId="167" priority="140"/>
  </conditionalFormatting>
  <conditionalFormatting sqref="B20:B38">
    <cfRule type="duplicateValues" dxfId="166" priority="141"/>
  </conditionalFormatting>
  <conditionalFormatting sqref="B20:B38">
    <cfRule type="duplicateValues" dxfId="165" priority="137"/>
  </conditionalFormatting>
  <conditionalFormatting sqref="B20:B38">
    <cfRule type="duplicateValues" dxfId="164" priority="142"/>
  </conditionalFormatting>
  <conditionalFormatting sqref="B20:B38">
    <cfRule type="duplicateValues" dxfId="163" priority="143"/>
  </conditionalFormatting>
  <conditionalFormatting sqref="B17:B19">
    <cfRule type="duplicateValues" dxfId="162" priority="131"/>
  </conditionalFormatting>
  <conditionalFormatting sqref="B17:B19">
    <cfRule type="duplicateValues" dxfId="161" priority="132"/>
    <cfRule type="duplicateValues" dxfId="160" priority="133"/>
  </conditionalFormatting>
  <conditionalFormatting sqref="B17:B19">
    <cfRule type="duplicateValues" dxfId="159" priority="134"/>
  </conditionalFormatting>
  <conditionalFormatting sqref="B17:B19">
    <cfRule type="duplicateValues" dxfId="158" priority="130"/>
  </conditionalFormatting>
  <conditionalFormatting sqref="B17:B19">
    <cfRule type="duplicateValues" dxfId="157" priority="135"/>
  </conditionalFormatting>
  <conditionalFormatting sqref="B17:B19">
    <cfRule type="duplicateValues" dxfId="156" priority="136"/>
  </conditionalFormatting>
  <conditionalFormatting sqref="B16">
    <cfRule type="duplicateValues" dxfId="155" priority="128"/>
  </conditionalFormatting>
  <conditionalFormatting sqref="B16">
    <cfRule type="duplicateValues" dxfId="154" priority="129"/>
  </conditionalFormatting>
  <conditionalFormatting sqref="B13:B15">
    <cfRule type="duplicateValues" dxfId="153" priority="56"/>
    <cfRule type="duplicateValues" dxfId="152" priority="57"/>
  </conditionalFormatting>
  <conditionalFormatting sqref="B15">
    <cfRule type="duplicateValues" dxfId="151" priority="53"/>
    <cfRule type="duplicateValues" dxfId="150" priority="54"/>
    <cfRule type="duplicateValues" dxfId="149" priority="55"/>
  </conditionalFormatting>
  <conditionalFormatting sqref="B15">
    <cfRule type="duplicateValues" dxfId="148" priority="52"/>
  </conditionalFormatting>
  <conditionalFormatting sqref="B15">
    <cfRule type="duplicateValues" dxfId="147" priority="51"/>
  </conditionalFormatting>
  <conditionalFormatting sqref="B15">
    <cfRule type="duplicateValues" dxfId="146" priority="48"/>
    <cfRule type="duplicateValues" dxfId="145" priority="49"/>
    <cfRule type="duplicateValues" dxfId="144" priority="50"/>
  </conditionalFormatting>
  <conditionalFormatting sqref="B13:B15">
    <cfRule type="duplicateValues" dxfId="143" priority="47"/>
  </conditionalFormatting>
  <conditionalFormatting sqref="B13:B15">
    <cfRule type="duplicateValues" dxfId="142" priority="44"/>
    <cfRule type="duplicateValues" dxfId="141" priority="45"/>
    <cfRule type="duplicateValues" dxfId="140" priority="46"/>
  </conditionalFormatting>
  <conditionalFormatting sqref="B13:B15">
    <cfRule type="duplicateValues" dxfId="139" priority="43"/>
  </conditionalFormatting>
  <conditionalFormatting sqref="B13:B15">
    <cfRule type="duplicateValues" dxfId="138" priority="40"/>
    <cfRule type="duplicateValues" dxfId="137" priority="41"/>
    <cfRule type="duplicateValues" dxfId="136" priority="42"/>
  </conditionalFormatting>
  <conditionalFormatting sqref="B13:B15">
    <cfRule type="duplicateValues" dxfId="135" priority="39"/>
  </conditionalFormatting>
  <conditionalFormatting sqref="B1:B12">
    <cfRule type="duplicateValues" dxfId="134" priority="5"/>
    <cfRule type="duplicateValues" dxfId="133" priority="6"/>
  </conditionalFormatting>
  <conditionalFormatting sqref="B1:B12">
    <cfRule type="duplicateValues" dxfId="132" priority="2"/>
    <cfRule type="duplicateValues" dxfId="131" priority="3"/>
    <cfRule type="duplicateValues" dxfId="130" priority="4"/>
  </conditionalFormatting>
  <conditionalFormatting sqref="B1:B12">
    <cfRule type="duplicateValues" dxfId="12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>
    <sortState ref="A2:C843">
      <sortCondition sortBy="cellColor" ref="A1:A830" dxfId="28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28" priority="20"/>
  </conditionalFormatting>
  <conditionalFormatting sqref="A830">
    <cfRule type="duplicateValues" dxfId="127" priority="19"/>
  </conditionalFormatting>
  <conditionalFormatting sqref="A831">
    <cfRule type="duplicateValues" dxfId="126" priority="18"/>
  </conditionalFormatting>
  <conditionalFormatting sqref="A832">
    <cfRule type="duplicateValues" dxfId="125" priority="17"/>
  </conditionalFormatting>
  <conditionalFormatting sqref="A833">
    <cfRule type="duplicateValues" dxfId="124" priority="16"/>
  </conditionalFormatting>
  <conditionalFormatting sqref="A844:A1048576 A1:A833">
    <cfRule type="duplicateValues" dxfId="123" priority="15"/>
  </conditionalFormatting>
  <conditionalFormatting sqref="A834:A840">
    <cfRule type="duplicateValues" dxfId="122" priority="14"/>
  </conditionalFormatting>
  <conditionalFormatting sqref="A834:A840">
    <cfRule type="duplicateValues" dxfId="121" priority="13"/>
  </conditionalFormatting>
  <conditionalFormatting sqref="A844:A1048576 A1:A840">
    <cfRule type="duplicateValues" dxfId="120" priority="12"/>
  </conditionalFormatting>
  <conditionalFormatting sqref="A841">
    <cfRule type="duplicateValues" dxfId="119" priority="11"/>
  </conditionalFormatting>
  <conditionalFormatting sqref="A841">
    <cfRule type="duplicateValues" dxfId="118" priority="10"/>
  </conditionalFormatting>
  <conditionalFormatting sqref="A841">
    <cfRule type="duplicateValues" dxfId="117" priority="9"/>
  </conditionalFormatting>
  <conditionalFormatting sqref="A842">
    <cfRule type="duplicateValues" dxfId="116" priority="8"/>
  </conditionalFormatting>
  <conditionalFormatting sqref="A842">
    <cfRule type="duplicateValues" dxfId="115" priority="7"/>
  </conditionalFormatting>
  <conditionalFormatting sqref="A842">
    <cfRule type="duplicateValues" dxfId="114" priority="6"/>
  </conditionalFormatting>
  <conditionalFormatting sqref="A1:A842 A844:A1048576">
    <cfRule type="duplicateValues" dxfId="113" priority="5"/>
  </conditionalFormatting>
  <conditionalFormatting sqref="A843">
    <cfRule type="duplicateValues" dxfId="112" priority="4"/>
  </conditionalFormatting>
  <conditionalFormatting sqref="A843">
    <cfRule type="duplicateValues" dxfId="111" priority="3"/>
  </conditionalFormatting>
  <conditionalFormatting sqref="A843">
    <cfRule type="duplicateValues" dxfId="110" priority="2"/>
  </conditionalFormatting>
  <conditionalFormatting sqref="A843">
    <cfRule type="duplicateValues" dxfId="109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4" t="s">
        <v>2413</v>
      </c>
      <c r="B1" s="215"/>
      <c r="C1" s="215"/>
      <c r="D1" s="215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4" t="s">
        <v>2422</v>
      </c>
      <c r="B18" s="215"/>
      <c r="C18" s="215"/>
      <c r="D18" s="215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8" priority="18"/>
  </conditionalFormatting>
  <conditionalFormatting sqref="B7:B8">
    <cfRule type="duplicateValues" dxfId="107" priority="17"/>
  </conditionalFormatting>
  <conditionalFormatting sqref="A7:A8">
    <cfRule type="duplicateValues" dxfId="106" priority="15"/>
    <cfRule type="duplicateValues" dxfId="105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2021-09-07T07:59:22Z</dcterms:modified>
</cp:coreProperties>
</file>