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7\"/>
    </mc:Choice>
  </mc:AlternateContent>
  <bookViews>
    <workbookView xWindow="0" yWindow="0" windowWidth="20490" windowHeight="73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REPORTE!$A$4:$Q$187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6" l="1"/>
  <c r="B138" i="16"/>
  <c r="B113" i="16"/>
  <c r="B95" i="16"/>
  <c r="B83" i="16"/>
  <c r="B65" i="16"/>
  <c r="B53" i="16"/>
  <c r="C137" i="16"/>
  <c r="A137" i="16"/>
  <c r="C136" i="16"/>
  <c r="A136" i="16"/>
  <c r="C135" i="16"/>
  <c r="A135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A116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178" i="1" l="1"/>
  <c r="K167" i="1"/>
  <c r="K74" i="1"/>
  <c r="K79" i="1"/>
  <c r="K78" i="1"/>
  <c r="K76" i="1"/>
  <c r="K174" i="1"/>
  <c r="K80" i="1"/>
  <c r="K82" i="1"/>
  <c r="K86" i="1"/>
  <c r="K77" i="1"/>
  <c r="K169" i="1"/>
  <c r="K170" i="1"/>
  <c r="K171" i="1"/>
  <c r="K73" i="1"/>
  <c r="K177" i="1"/>
  <c r="K173" i="1"/>
  <c r="K81" i="1"/>
  <c r="K172" i="1"/>
  <c r="K75" i="1"/>
  <c r="K176" i="1"/>
  <c r="K29" i="1"/>
  <c r="K6" i="1"/>
  <c r="K7" i="1"/>
  <c r="K5" i="1"/>
  <c r="K150" i="1"/>
  <c r="K134" i="1"/>
  <c r="K143" i="1"/>
  <c r="K139" i="1"/>
  <c r="K137" i="1"/>
  <c r="K17" i="1"/>
  <c r="K8" i="1"/>
  <c r="K179" i="1"/>
  <c r="K163" i="1"/>
  <c r="K140" i="1"/>
  <c r="K181" i="1"/>
  <c r="J178" i="1"/>
  <c r="J167" i="1"/>
  <c r="J74" i="1"/>
  <c r="J79" i="1"/>
  <c r="J78" i="1"/>
  <c r="J76" i="1"/>
  <c r="J174" i="1"/>
  <c r="J80" i="1"/>
  <c r="J82" i="1"/>
  <c r="J86" i="1"/>
  <c r="J77" i="1"/>
  <c r="J169" i="1"/>
  <c r="J170" i="1"/>
  <c r="J171" i="1"/>
  <c r="J73" i="1"/>
  <c r="J177" i="1"/>
  <c r="J173" i="1"/>
  <c r="J81" i="1"/>
  <c r="J172" i="1"/>
  <c r="J75" i="1"/>
  <c r="J176" i="1"/>
  <c r="J29" i="1"/>
  <c r="J6" i="1"/>
  <c r="J7" i="1"/>
  <c r="J5" i="1"/>
  <c r="J150" i="1"/>
  <c r="J134" i="1"/>
  <c r="J143" i="1"/>
  <c r="J139" i="1"/>
  <c r="J137" i="1"/>
  <c r="J17" i="1"/>
  <c r="J8" i="1"/>
  <c r="J179" i="1"/>
  <c r="J163" i="1"/>
  <c r="J140" i="1"/>
  <c r="J181" i="1"/>
  <c r="I178" i="1"/>
  <c r="I167" i="1"/>
  <c r="I74" i="1"/>
  <c r="I79" i="1"/>
  <c r="I78" i="1"/>
  <c r="I76" i="1"/>
  <c r="I174" i="1"/>
  <c r="I80" i="1"/>
  <c r="I82" i="1"/>
  <c r="I86" i="1"/>
  <c r="I77" i="1"/>
  <c r="I169" i="1"/>
  <c r="I170" i="1"/>
  <c r="I171" i="1"/>
  <c r="I73" i="1"/>
  <c r="I177" i="1"/>
  <c r="I173" i="1"/>
  <c r="I81" i="1"/>
  <c r="I172" i="1"/>
  <c r="I75" i="1"/>
  <c r="I176" i="1"/>
  <c r="I29" i="1"/>
  <c r="I6" i="1"/>
  <c r="I7" i="1"/>
  <c r="I5" i="1"/>
  <c r="I150" i="1"/>
  <c r="I134" i="1"/>
  <c r="I143" i="1"/>
  <c r="I139" i="1"/>
  <c r="I137" i="1"/>
  <c r="I17" i="1"/>
  <c r="I8" i="1"/>
  <c r="I179" i="1"/>
  <c r="I163" i="1"/>
  <c r="I140" i="1"/>
  <c r="I181" i="1"/>
  <c r="H178" i="1"/>
  <c r="H167" i="1"/>
  <c r="H74" i="1"/>
  <c r="H79" i="1"/>
  <c r="H78" i="1"/>
  <c r="H76" i="1"/>
  <c r="H174" i="1"/>
  <c r="H80" i="1"/>
  <c r="H82" i="1"/>
  <c r="H86" i="1"/>
  <c r="H77" i="1"/>
  <c r="H169" i="1"/>
  <c r="H170" i="1"/>
  <c r="H171" i="1"/>
  <c r="H73" i="1"/>
  <c r="H177" i="1"/>
  <c r="H173" i="1"/>
  <c r="H81" i="1"/>
  <c r="H172" i="1"/>
  <c r="H75" i="1"/>
  <c r="H176" i="1"/>
  <c r="H29" i="1"/>
  <c r="H6" i="1"/>
  <c r="H7" i="1"/>
  <c r="H5" i="1"/>
  <c r="H150" i="1"/>
  <c r="H134" i="1"/>
  <c r="H143" i="1"/>
  <c r="H139" i="1"/>
  <c r="H137" i="1"/>
  <c r="H17" i="1"/>
  <c r="H8" i="1"/>
  <c r="H179" i="1"/>
  <c r="H163" i="1"/>
  <c r="H140" i="1"/>
  <c r="H181" i="1"/>
  <c r="G178" i="1"/>
  <c r="G167" i="1"/>
  <c r="G74" i="1"/>
  <c r="G79" i="1"/>
  <c r="G78" i="1"/>
  <c r="G76" i="1"/>
  <c r="G174" i="1"/>
  <c r="G80" i="1"/>
  <c r="G82" i="1"/>
  <c r="G86" i="1"/>
  <c r="G77" i="1"/>
  <c r="G169" i="1"/>
  <c r="G170" i="1"/>
  <c r="G171" i="1"/>
  <c r="G73" i="1"/>
  <c r="G177" i="1"/>
  <c r="G173" i="1"/>
  <c r="G81" i="1"/>
  <c r="G172" i="1"/>
  <c r="G75" i="1"/>
  <c r="G176" i="1"/>
  <c r="G29" i="1"/>
  <c r="G6" i="1"/>
  <c r="G7" i="1"/>
  <c r="G5" i="1"/>
  <c r="G150" i="1"/>
  <c r="G134" i="1"/>
  <c r="G143" i="1"/>
  <c r="G139" i="1"/>
  <c r="G137" i="1"/>
  <c r="G17" i="1"/>
  <c r="G8" i="1"/>
  <c r="G179" i="1"/>
  <c r="G163" i="1"/>
  <c r="G140" i="1"/>
  <c r="G181" i="1"/>
  <c r="F178" i="1"/>
  <c r="F167" i="1"/>
  <c r="F74" i="1"/>
  <c r="F79" i="1"/>
  <c r="F78" i="1"/>
  <c r="F76" i="1"/>
  <c r="F174" i="1"/>
  <c r="F80" i="1"/>
  <c r="F82" i="1"/>
  <c r="F86" i="1"/>
  <c r="F77" i="1"/>
  <c r="F169" i="1"/>
  <c r="F170" i="1"/>
  <c r="F171" i="1"/>
  <c r="F73" i="1"/>
  <c r="F177" i="1"/>
  <c r="F173" i="1"/>
  <c r="F81" i="1"/>
  <c r="F172" i="1"/>
  <c r="F75" i="1"/>
  <c r="F176" i="1"/>
  <c r="F29" i="1"/>
  <c r="F6" i="1"/>
  <c r="F7" i="1"/>
  <c r="F5" i="1"/>
  <c r="F150" i="1"/>
  <c r="F134" i="1"/>
  <c r="F143" i="1"/>
  <c r="F139" i="1"/>
  <c r="F137" i="1"/>
  <c r="F17" i="1"/>
  <c r="F8" i="1"/>
  <c r="F179" i="1"/>
  <c r="F163" i="1"/>
  <c r="F140" i="1"/>
  <c r="F181" i="1"/>
  <c r="A178" i="1"/>
  <c r="A167" i="1"/>
  <c r="A74" i="1"/>
  <c r="A79" i="1"/>
  <c r="A78" i="1"/>
  <c r="A76" i="1"/>
  <c r="A174" i="1"/>
  <c r="A80" i="1"/>
  <c r="A82" i="1"/>
  <c r="A86" i="1"/>
  <c r="A77" i="1"/>
  <c r="A169" i="1"/>
  <c r="A170" i="1"/>
  <c r="A171" i="1"/>
  <c r="A73" i="1"/>
  <c r="A177" i="1"/>
  <c r="A173" i="1"/>
  <c r="A81" i="1"/>
  <c r="A172" i="1"/>
  <c r="A75" i="1"/>
  <c r="A176" i="1"/>
  <c r="A29" i="1"/>
  <c r="A6" i="1"/>
  <c r="A7" i="1"/>
  <c r="A5" i="1"/>
  <c r="A150" i="1"/>
  <c r="A134" i="1"/>
  <c r="A143" i="1"/>
  <c r="A139" i="1"/>
  <c r="A137" i="1"/>
  <c r="A17" i="1"/>
  <c r="A8" i="1"/>
  <c r="A179" i="1"/>
  <c r="A163" i="1"/>
  <c r="A140" i="1"/>
  <c r="A181" i="1"/>
  <c r="A187" i="1" l="1"/>
  <c r="F187" i="1"/>
  <c r="G187" i="1"/>
  <c r="H187" i="1"/>
  <c r="I187" i="1"/>
  <c r="J187" i="1"/>
  <c r="K187" i="1"/>
  <c r="A111" i="1"/>
  <c r="F111" i="1"/>
  <c r="G111" i="1"/>
  <c r="H111" i="1"/>
  <c r="I111" i="1"/>
  <c r="J111" i="1"/>
  <c r="K111" i="1"/>
  <c r="A135" i="1"/>
  <c r="F135" i="1"/>
  <c r="G135" i="1"/>
  <c r="H135" i="1"/>
  <c r="I135" i="1"/>
  <c r="J135" i="1"/>
  <c r="K135" i="1"/>
  <c r="A129" i="1"/>
  <c r="F129" i="1"/>
  <c r="G129" i="1"/>
  <c r="H129" i="1"/>
  <c r="I129" i="1"/>
  <c r="J129" i="1"/>
  <c r="K129" i="1"/>
  <c r="A114" i="1"/>
  <c r="F114" i="1"/>
  <c r="G114" i="1"/>
  <c r="H114" i="1"/>
  <c r="I114" i="1"/>
  <c r="J114" i="1"/>
  <c r="K114" i="1"/>
  <c r="A88" i="1"/>
  <c r="F88" i="1"/>
  <c r="G88" i="1"/>
  <c r="H88" i="1"/>
  <c r="I88" i="1"/>
  <c r="J88" i="1"/>
  <c r="K88" i="1"/>
  <c r="A164" i="1"/>
  <c r="F164" i="1"/>
  <c r="G164" i="1"/>
  <c r="H164" i="1"/>
  <c r="I164" i="1"/>
  <c r="J164" i="1"/>
  <c r="K16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53" i="1"/>
  <c r="F153" i="1"/>
  <c r="G153" i="1"/>
  <c r="H153" i="1"/>
  <c r="I153" i="1"/>
  <c r="J153" i="1"/>
  <c r="K153" i="1"/>
  <c r="A122" i="1"/>
  <c r="F122" i="1"/>
  <c r="G122" i="1"/>
  <c r="H122" i="1"/>
  <c r="I122" i="1"/>
  <c r="J122" i="1"/>
  <c r="K122" i="1"/>
  <c r="A141" i="1"/>
  <c r="F141" i="1"/>
  <c r="G141" i="1"/>
  <c r="H141" i="1"/>
  <c r="I141" i="1"/>
  <c r="J141" i="1"/>
  <c r="K141" i="1"/>
  <c r="A42" i="1"/>
  <c r="F42" i="1"/>
  <c r="G42" i="1"/>
  <c r="H42" i="1"/>
  <c r="I42" i="1"/>
  <c r="J42" i="1"/>
  <c r="K42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41" i="1"/>
  <c r="F41" i="1"/>
  <c r="G41" i="1"/>
  <c r="H41" i="1"/>
  <c r="I41" i="1"/>
  <c r="J41" i="1"/>
  <c r="K41" i="1"/>
  <c r="A158" i="1"/>
  <c r="F158" i="1"/>
  <c r="G158" i="1"/>
  <c r="H158" i="1"/>
  <c r="I158" i="1"/>
  <c r="J158" i="1"/>
  <c r="K158" i="1"/>
  <c r="A39" i="1"/>
  <c r="F39" i="1"/>
  <c r="G39" i="1"/>
  <c r="H39" i="1"/>
  <c r="I39" i="1"/>
  <c r="J39" i="1"/>
  <c r="K39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45" i="1"/>
  <c r="F45" i="1"/>
  <c r="G45" i="1"/>
  <c r="H45" i="1"/>
  <c r="I45" i="1"/>
  <c r="J45" i="1"/>
  <c r="K45" i="1"/>
  <c r="A154" i="1"/>
  <c r="F154" i="1"/>
  <c r="G154" i="1"/>
  <c r="H154" i="1"/>
  <c r="I154" i="1"/>
  <c r="J154" i="1"/>
  <c r="K154" i="1"/>
  <c r="A40" i="1"/>
  <c r="F40" i="1"/>
  <c r="G40" i="1"/>
  <c r="H40" i="1"/>
  <c r="I40" i="1"/>
  <c r="J40" i="1"/>
  <c r="K40" i="1"/>
  <c r="A142" i="1"/>
  <c r="F142" i="1"/>
  <c r="G142" i="1"/>
  <c r="H142" i="1"/>
  <c r="I142" i="1"/>
  <c r="J142" i="1"/>
  <c r="K142" i="1"/>
  <c r="A38" i="1"/>
  <c r="F38" i="1"/>
  <c r="G38" i="1"/>
  <c r="H38" i="1"/>
  <c r="I38" i="1"/>
  <c r="J38" i="1"/>
  <c r="K38" i="1"/>
  <c r="A33" i="1"/>
  <c r="F33" i="1"/>
  <c r="G33" i="1"/>
  <c r="H33" i="1"/>
  <c r="I33" i="1"/>
  <c r="J33" i="1"/>
  <c r="K33" i="1"/>
  <c r="A62" i="1"/>
  <c r="F62" i="1"/>
  <c r="G62" i="1"/>
  <c r="H62" i="1"/>
  <c r="I62" i="1"/>
  <c r="J62" i="1"/>
  <c r="K62" i="1"/>
  <c r="A58" i="1"/>
  <c r="F58" i="1"/>
  <c r="G58" i="1"/>
  <c r="H58" i="1"/>
  <c r="I58" i="1"/>
  <c r="J58" i="1"/>
  <c r="K58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0" i="1"/>
  <c r="F20" i="1"/>
  <c r="G20" i="1"/>
  <c r="H20" i="1"/>
  <c r="I20" i="1"/>
  <c r="J20" i="1"/>
  <c r="K20" i="1"/>
  <c r="A24" i="1"/>
  <c r="F24" i="1"/>
  <c r="G24" i="1"/>
  <c r="H24" i="1"/>
  <c r="I24" i="1"/>
  <c r="J24" i="1"/>
  <c r="K24" i="1"/>
  <c r="A131" i="1"/>
  <c r="F131" i="1"/>
  <c r="G131" i="1"/>
  <c r="H131" i="1"/>
  <c r="I131" i="1"/>
  <c r="J131" i="1"/>
  <c r="K131" i="1"/>
  <c r="A182" i="1"/>
  <c r="F182" i="1"/>
  <c r="G182" i="1"/>
  <c r="H182" i="1"/>
  <c r="I182" i="1"/>
  <c r="J182" i="1"/>
  <c r="K182" i="1"/>
  <c r="A162" i="1"/>
  <c r="F162" i="1"/>
  <c r="G162" i="1"/>
  <c r="H162" i="1"/>
  <c r="I162" i="1"/>
  <c r="J162" i="1"/>
  <c r="K162" i="1"/>
  <c r="A59" i="1"/>
  <c r="F59" i="1"/>
  <c r="G59" i="1"/>
  <c r="H59" i="1"/>
  <c r="I59" i="1"/>
  <c r="J59" i="1"/>
  <c r="K59" i="1"/>
  <c r="A180" i="1"/>
  <c r="F180" i="1"/>
  <c r="G180" i="1"/>
  <c r="H180" i="1"/>
  <c r="I180" i="1"/>
  <c r="J180" i="1"/>
  <c r="K180" i="1"/>
  <c r="A101" i="1"/>
  <c r="F101" i="1"/>
  <c r="G101" i="1"/>
  <c r="H101" i="1"/>
  <c r="I101" i="1"/>
  <c r="J101" i="1"/>
  <c r="K101" i="1"/>
  <c r="A109" i="1"/>
  <c r="F109" i="1"/>
  <c r="G109" i="1"/>
  <c r="H109" i="1"/>
  <c r="I109" i="1"/>
  <c r="J109" i="1"/>
  <c r="K109" i="1"/>
  <c r="A166" i="1"/>
  <c r="F166" i="1"/>
  <c r="G166" i="1"/>
  <c r="H166" i="1"/>
  <c r="I166" i="1"/>
  <c r="J166" i="1"/>
  <c r="K166" i="1"/>
  <c r="A123" i="1"/>
  <c r="F123" i="1"/>
  <c r="G123" i="1"/>
  <c r="H123" i="1"/>
  <c r="I123" i="1"/>
  <c r="J123" i="1"/>
  <c r="K123" i="1"/>
  <c r="A100" i="1"/>
  <c r="F100" i="1"/>
  <c r="G100" i="1"/>
  <c r="H100" i="1"/>
  <c r="I100" i="1"/>
  <c r="J100" i="1"/>
  <c r="K100" i="1"/>
  <c r="A48" i="1"/>
  <c r="F48" i="1"/>
  <c r="G48" i="1"/>
  <c r="H48" i="1"/>
  <c r="I48" i="1"/>
  <c r="J48" i="1"/>
  <c r="K48" i="1"/>
  <c r="A125" i="1"/>
  <c r="F125" i="1"/>
  <c r="G125" i="1"/>
  <c r="H125" i="1"/>
  <c r="I125" i="1"/>
  <c r="J125" i="1"/>
  <c r="K125" i="1"/>
  <c r="A161" i="1"/>
  <c r="F161" i="1"/>
  <c r="G161" i="1"/>
  <c r="H161" i="1"/>
  <c r="I161" i="1"/>
  <c r="J161" i="1"/>
  <c r="K161" i="1"/>
  <c r="A128" i="1"/>
  <c r="F128" i="1"/>
  <c r="G128" i="1"/>
  <c r="H128" i="1"/>
  <c r="I128" i="1"/>
  <c r="J128" i="1"/>
  <c r="K128" i="1"/>
  <c r="A70" i="1"/>
  <c r="F70" i="1"/>
  <c r="G70" i="1"/>
  <c r="H70" i="1"/>
  <c r="I70" i="1"/>
  <c r="J70" i="1"/>
  <c r="K70" i="1"/>
  <c r="A132" i="1"/>
  <c r="F132" i="1"/>
  <c r="G132" i="1"/>
  <c r="H132" i="1"/>
  <c r="I132" i="1"/>
  <c r="J132" i="1"/>
  <c r="K132" i="1"/>
  <c r="A53" i="1"/>
  <c r="F53" i="1"/>
  <c r="G53" i="1"/>
  <c r="H53" i="1"/>
  <c r="I53" i="1"/>
  <c r="J53" i="1"/>
  <c r="K53" i="1"/>
  <c r="K25" i="1"/>
  <c r="J25" i="1"/>
  <c r="I25" i="1"/>
  <c r="H25" i="1"/>
  <c r="G25" i="1"/>
  <c r="F25" i="1"/>
  <c r="A25" i="1"/>
  <c r="A69" i="1"/>
  <c r="F69" i="1"/>
  <c r="G69" i="1"/>
  <c r="H69" i="1"/>
  <c r="I69" i="1"/>
  <c r="J69" i="1"/>
  <c r="K69" i="1"/>
  <c r="F50" i="1"/>
  <c r="G50" i="1"/>
  <c r="H50" i="1"/>
  <c r="I50" i="1"/>
  <c r="J50" i="1"/>
  <c r="K50" i="1"/>
  <c r="A50" i="1"/>
  <c r="F35" i="1" l="1"/>
  <c r="G35" i="1"/>
  <c r="H35" i="1"/>
  <c r="I35" i="1"/>
  <c r="J35" i="1"/>
  <c r="K35" i="1"/>
  <c r="F10" i="1"/>
  <c r="G10" i="1"/>
  <c r="H10" i="1"/>
  <c r="I10" i="1"/>
  <c r="J10" i="1"/>
  <c r="K10" i="1"/>
  <c r="F11" i="1"/>
  <c r="G11" i="1"/>
  <c r="H11" i="1"/>
  <c r="I11" i="1"/>
  <c r="J11" i="1"/>
  <c r="K11" i="1"/>
  <c r="F61" i="1"/>
  <c r="G61" i="1"/>
  <c r="H61" i="1"/>
  <c r="I61" i="1"/>
  <c r="J61" i="1"/>
  <c r="K61" i="1"/>
  <c r="F110" i="1"/>
  <c r="G110" i="1"/>
  <c r="H110" i="1"/>
  <c r="I110" i="1"/>
  <c r="J110" i="1"/>
  <c r="K110" i="1"/>
  <c r="F138" i="1"/>
  <c r="G138" i="1"/>
  <c r="H138" i="1"/>
  <c r="I138" i="1"/>
  <c r="J138" i="1"/>
  <c r="K138" i="1"/>
  <c r="F28" i="1"/>
  <c r="G28" i="1"/>
  <c r="H28" i="1"/>
  <c r="I28" i="1"/>
  <c r="J28" i="1"/>
  <c r="K28" i="1"/>
  <c r="F147" i="1"/>
  <c r="G147" i="1"/>
  <c r="H147" i="1"/>
  <c r="I147" i="1"/>
  <c r="J147" i="1"/>
  <c r="K147" i="1"/>
  <c r="F18" i="1"/>
  <c r="G18" i="1"/>
  <c r="H18" i="1"/>
  <c r="I18" i="1"/>
  <c r="J18" i="1"/>
  <c r="K18" i="1"/>
  <c r="F64" i="1"/>
  <c r="G64" i="1"/>
  <c r="H64" i="1"/>
  <c r="I64" i="1"/>
  <c r="J64" i="1"/>
  <c r="K64" i="1"/>
  <c r="F12" i="1"/>
  <c r="G12" i="1"/>
  <c r="H12" i="1"/>
  <c r="I12" i="1"/>
  <c r="J12" i="1"/>
  <c r="K12" i="1"/>
  <c r="F108" i="1"/>
  <c r="G108" i="1"/>
  <c r="H108" i="1"/>
  <c r="I108" i="1"/>
  <c r="J108" i="1"/>
  <c r="K108" i="1"/>
  <c r="F15" i="1"/>
  <c r="G15" i="1"/>
  <c r="H15" i="1"/>
  <c r="I15" i="1"/>
  <c r="J15" i="1"/>
  <c r="K15" i="1"/>
  <c r="F118" i="1"/>
  <c r="G118" i="1"/>
  <c r="H118" i="1"/>
  <c r="I118" i="1"/>
  <c r="J118" i="1"/>
  <c r="K118" i="1"/>
  <c r="F183" i="1"/>
  <c r="G183" i="1"/>
  <c r="H183" i="1"/>
  <c r="I183" i="1"/>
  <c r="J183" i="1"/>
  <c r="K183" i="1"/>
  <c r="F121" i="1"/>
  <c r="G121" i="1"/>
  <c r="H121" i="1"/>
  <c r="I121" i="1"/>
  <c r="J121" i="1"/>
  <c r="K121" i="1"/>
  <c r="A35" i="1"/>
  <c r="A10" i="1"/>
  <c r="A11" i="1"/>
  <c r="A61" i="1"/>
  <c r="A110" i="1"/>
  <c r="A138" i="1"/>
  <c r="A28" i="1"/>
  <c r="A147" i="1"/>
  <c r="A18" i="1"/>
  <c r="A64" i="1"/>
  <c r="A12" i="1"/>
  <c r="A108" i="1"/>
  <c r="A15" i="1"/>
  <c r="A118" i="1"/>
  <c r="A183" i="1"/>
  <c r="A121" i="1"/>
  <c r="F14" i="1"/>
  <c r="G14" i="1"/>
  <c r="H14" i="1"/>
  <c r="I14" i="1"/>
  <c r="J14" i="1"/>
  <c r="K14" i="1"/>
  <c r="F55" i="1"/>
  <c r="G55" i="1"/>
  <c r="H55" i="1"/>
  <c r="I55" i="1"/>
  <c r="J55" i="1"/>
  <c r="K55" i="1"/>
  <c r="F51" i="1"/>
  <c r="G51" i="1"/>
  <c r="H51" i="1"/>
  <c r="I51" i="1"/>
  <c r="J51" i="1"/>
  <c r="K51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96" i="1"/>
  <c r="G96" i="1"/>
  <c r="H96" i="1"/>
  <c r="I96" i="1"/>
  <c r="J96" i="1"/>
  <c r="K96" i="1"/>
  <c r="F175" i="1"/>
  <c r="G175" i="1"/>
  <c r="H175" i="1"/>
  <c r="I175" i="1"/>
  <c r="J175" i="1"/>
  <c r="K175" i="1"/>
  <c r="F133" i="1"/>
  <c r="G133" i="1"/>
  <c r="H133" i="1"/>
  <c r="I133" i="1"/>
  <c r="J133" i="1"/>
  <c r="K133" i="1"/>
  <c r="F148" i="1"/>
  <c r="G148" i="1"/>
  <c r="H148" i="1"/>
  <c r="I148" i="1"/>
  <c r="J148" i="1"/>
  <c r="K148" i="1"/>
  <c r="F37" i="1"/>
  <c r="G37" i="1"/>
  <c r="H37" i="1"/>
  <c r="I37" i="1"/>
  <c r="J37" i="1"/>
  <c r="K37" i="1"/>
  <c r="F149" i="1"/>
  <c r="G149" i="1"/>
  <c r="H149" i="1"/>
  <c r="I149" i="1"/>
  <c r="J149" i="1"/>
  <c r="K149" i="1"/>
  <c r="F36" i="1"/>
  <c r="G36" i="1"/>
  <c r="H36" i="1"/>
  <c r="I36" i="1"/>
  <c r="J36" i="1"/>
  <c r="K36" i="1"/>
  <c r="F152" i="1"/>
  <c r="G152" i="1"/>
  <c r="H152" i="1"/>
  <c r="I152" i="1"/>
  <c r="J152" i="1"/>
  <c r="K152" i="1"/>
  <c r="A14" i="1"/>
  <c r="A55" i="1"/>
  <c r="A51" i="1"/>
  <c r="A104" i="1"/>
  <c r="A102" i="1"/>
  <c r="A96" i="1"/>
  <c r="A175" i="1"/>
  <c r="A133" i="1"/>
  <c r="A148" i="1"/>
  <c r="A37" i="1"/>
  <c r="A149" i="1"/>
  <c r="A36" i="1"/>
  <c r="A152" i="1"/>
  <c r="A92" i="1" l="1"/>
  <c r="A90" i="1"/>
  <c r="A65" i="1"/>
  <c r="A46" i="1"/>
  <c r="A34" i="1"/>
  <c r="A31" i="1"/>
  <c r="A30" i="1"/>
  <c r="A67" i="1"/>
  <c r="A68" i="1"/>
  <c r="A168" i="1"/>
  <c r="F92" i="1"/>
  <c r="G92" i="1"/>
  <c r="H92" i="1"/>
  <c r="I92" i="1"/>
  <c r="J92" i="1"/>
  <c r="K92" i="1"/>
  <c r="F90" i="1"/>
  <c r="G90" i="1"/>
  <c r="H90" i="1"/>
  <c r="I90" i="1"/>
  <c r="J90" i="1"/>
  <c r="K90" i="1"/>
  <c r="F65" i="1"/>
  <c r="G65" i="1"/>
  <c r="H65" i="1"/>
  <c r="I65" i="1"/>
  <c r="J65" i="1"/>
  <c r="K65" i="1"/>
  <c r="F46" i="1"/>
  <c r="G46" i="1"/>
  <c r="H46" i="1"/>
  <c r="I46" i="1"/>
  <c r="J46" i="1"/>
  <c r="K46" i="1"/>
  <c r="F34" i="1"/>
  <c r="G34" i="1"/>
  <c r="H34" i="1"/>
  <c r="I34" i="1"/>
  <c r="J34" i="1"/>
  <c r="K34" i="1"/>
  <c r="F31" i="1"/>
  <c r="G31" i="1"/>
  <c r="H31" i="1"/>
  <c r="I31" i="1"/>
  <c r="J31" i="1"/>
  <c r="K31" i="1"/>
  <c r="F30" i="1"/>
  <c r="G30" i="1"/>
  <c r="H30" i="1"/>
  <c r="I30" i="1"/>
  <c r="J30" i="1"/>
  <c r="K30" i="1"/>
  <c r="F67" i="1"/>
  <c r="G67" i="1"/>
  <c r="H67" i="1"/>
  <c r="I67" i="1"/>
  <c r="J67" i="1"/>
  <c r="K67" i="1"/>
  <c r="F68" i="1"/>
  <c r="G68" i="1"/>
  <c r="H68" i="1"/>
  <c r="I68" i="1"/>
  <c r="J68" i="1"/>
  <c r="K68" i="1"/>
  <c r="F168" i="1"/>
  <c r="G168" i="1"/>
  <c r="H168" i="1"/>
  <c r="I168" i="1"/>
  <c r="J168" i="1"/>
  <c r="K168" i="1"/>
  <c r="A9" i="1"/>
  <c r="A186" i="1"/>
  <c r="A105" i="1"/>
  <c r="A107" i="1"/>
  <c r="A106" i="1"/>
  <c r="A98" i="1"/>
  <c r="A43" i="1"/>
  <c r="A66" i="1"/>
  <c r="A127" i="1"/>
  <c r="A103" i="1"/>
  <c r="A91" i="1"/>
  <c r="A93" i="1"/>
  <c r="A89" i="1"/>
  <c r="A184" i="1"/>
  <c r="A120" i="1"/>
  <c r="A126" i="1"/>
  <c r="A119" i="1"/>
  <c r="A185" i="1"/>
  <c r="A23" i="1"/>
  <c r="A146" i="1"/>
  <c r="A19" i="1"/>
  <c r="A21" i="1"/>
  <c r="A71" i="1"/>
  <c r="A72" i="1"/>
  <c r="A32" i="1"/>
  <c r="A95" i="1"/>
  <c r="A115" i="1"/>
  <c r="F9" i="1"/>
  <c r="G9" i="1"/>
  <c r="H9" i="1"/>
  <c r="I9" i="1"/>
  <c r="J9" i="1"/>
  <c r="K9" i="1"/>
  <c r="F186" i="1"/>
  <c r="G186" i="1"/>
  <c r="H186" i="1"/>
  <c r="I186" i="1"/>
  <c r="J186" i="1"/>
  <c r="K186" i="1"/>
  <c r="F105" i="1"/>
  <c r="G105" i="1"/>
  <c r="H105" i="1"/>
  <c r="I105" i="1"/>
  <c r="J105" i="1"/>
  <c r="K105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98" i="1"/>
  <c r="G98" i="1"/>
  <c r="H98" i="1"/>
  <c r="I98" i="1"/>
  <c r="J98" i="1"/>
  <c r="K98" i="1"/>
  <c r="F43" i="1"/>
  <c r="G43" i="1"/>
  <c r="H43" i="1"/>
  <c r="I43" i="1"/>
  <c r="J43" i="1"/>
  <c r="K43" i="1"/>
  <c r="F66" i="1"/>
  <c r="G66" i="1"/>
  <c r="H66" i="1"/>
  <c r="I66" i="1"/>
  <c r="J66" i="1"/>
  <c r="K66" i="1"/>
  <c r="F127" i="1"/>
  <c r="G127" i="1"/>
  <c r="H127" i="1"/>
  <c r="I127" i="1"/>
  <c r="J127" i="1"/>
  <c r="K127" i="1"/>
  <c r="F103" i="1"/>
  <c r="G103" i="1"/>
  <c r="H103" i="1"/>
  <c r="I103" i="1"/>
  <c r="J103" i="1"/>
  <c r="K103" i="1"/>
  <c r="F91" i="1"/>
  <c r="G91" i="1"/>
  <c r="H91" i="1"/>
  <c r="I91" i="1"/>
  <c r="J91" i="1"/>
  <c r="K91" i="1"/>
  <c r="F93" i="1"/>
  <c r="G93" i="1"/>
  <c r="H93" i="1"/>
  <c r="I93" i="1"/>
  <c r="J93" i="1"/>
  <c r="K93" i="1"/>
  <c r="F89" i="1"/>
  <c r="G89" i="1"/>
  <c r="H89" i="1"/>
  <c r="I89" i="1"/>
  <c r="J89" i="1"/>
  <c r="K89" i="1"/>
  <c r="F184" i="1"/>
  <c r="G184" i="1"/>
  <c r="H184" i="1"/>
  <c r="I184" i="1"/>
  <c r="J184" i="1"/>
  <c r="K184" i="1"/>
  <c r="F120" i="1"/>
  <c r="G120" i="1"/>
  <c r="H120" i="1"/>
  <c r="I120" i="1"/>
  <c r="J120" i="1"/>
  <c r="K120" i="1"/>
  <c r="F126" i="1"/>
  <c r="G126" i="1"/>
  <c r="H126" i="1"/>
  <c r="I126" i="1"/>
  <c r="J126" i="1"/>
  <c r="K126" i="1"/>
  <c r="F119" i="1"/>
  <c r="G119" i="1"/>
  <c r="H119" i="1"/>
  <c r="I119" i="1"/>
  <c r="J119" i="1"/>
  <c r="K119" i="1"/>
  <c r="F185" i="1"/>
  <c r="G185" i="1"/>
  <c r="H185" i="1"/>
  <c r="I185" i="1"/>
  <c r="J185" i="1"/>
  <c r="K185" i="1"/>
  <c r="F23" i="1"/>
  <c r="G23" i="1"/>
  <c r="H23" i="1"/>
  <c r="I23" i="1"/>
  <c r="J23" i="1"/>
  <c r="K23" i="1"/>
  <c r="F146" i="1"/>
  <c r="G146" i="1"/>
  <c r="H146" i="1"/>
  <c r="I146" i="1"/>
  <c r="J146" i="1"/>
  <c r="K146" i="1"/>
  <c r="F19" i="1"/>
  <c r="G19" i="1"/>
  <c r="H19" i="1"/>
  <c r="I19" i="1"/>
  <c r="J19" i="1"/>
  <c r="K19" i="1"/>
  <c r="F21" i="1"/>
  <c r="G21" i="1"/>
  <c r="H21" i="1"/>
  <c r="I21" i="1"/>
  <c r="J21" i="1"/>
  <c r="K21" i="1"/>
  <c r="F71" i="1"/>
  <c r="G71" i="1"/>
  <c r="H71" i="1"/>
  <c r="I71" i="1"/>
  <c r="J71" i="1"/>
  <c r="K71" i="1"/>
  <c r="F72" i="1"/>
  <c r="G72" i="1"/>
  <c r="H72" i="1"/>
  <c r="I72" i="1"/>
  <c r="J72" i="1"/>
  <c r="K72" i="1"/>
  <c r="F32" i="1"/>
  <c r="G32" i="1"/>
  <c r="H32" i="1"/>
  <c r="I32" i="1"/>
  <c r="J32" i="1"/>
  <c r="K32" i="1"/>
  <c r="F95" i="1"/>
  <c r="G95" i="1"/>
  <c r="H95" i="1"/>
  <c r="I95" i="1"/>
  <c r="J95" i="1"/>
  <c r="K95" i="1"/>
  <c r="F115" i="1"/>
  <c r="G115" i="1"/>
  <c r="H115" i="1"/>
  <c r="I115" i="1"/>
  <c r="J115" i="1"/>
  <c r="K115" i="1"/>
  <c r="F85" i="1" l="1"/>
  <c r="G85" i="1"/>
  <c r="H85" i="1"/>
  <c r="I85" i="1"/>
  <c r="J85" i="1"/>
  <c r="K85" i="1"/>
  <c r="F84" i="1"/>
  <c r="G84" i="1"/>
  <c r="H84" i="1"/>
  <c r="I84" i="1"/>
  <c r="J84" i="1"/>
  <c r="K84" i="1"/>
  <c r="F94" i="1"/>
  <c r="G94" i="1"/>
  <c r="H94" i="1"/>
  <c r="I94" i="1"/>
  <c r="J94" i="1"/>
  <c r="K94" i="1"/>
  <c r="F116" i="1"/>
  <c r="G116" i="1"/>
  <c r="H116" i="1"/>
  <c r="I116" i="1"/>
  <c r="J116" i="1"/>
  <c r="K116" i="1"/>
  <c r="F145" i="1"/>
  <c r="G145" i="1"/>
  <c r="H145" i="1"/>
  <c r="I145" i="1"/>
  <c r="J145" i="1"/>
  <c r="K145" i="1"/>
  <c r="F83" i="1"/>
  <c r="G83" i="1"/>
  <c r="H83" i="1"/>
  <c r="I83" i="1"/>
  <c r="J83" i="1"/>
  <c r="K83" i="1"/>
  <c r="F13" i="1"/>
  <c r="G13" i="1"/>
  <c r="H13" i="1"/>
  <c r="I13" i="1"/>
  <c r="J13" i="1"/>
  <c r="K13" i="1"/>
  <c r="F117" i="1"/>
  <c r="G117" i="1"/>
  <c r="H117" i="1"/>
  <c r="I117" i="1"/>
  <c r="J117" i="1"/>
  <c r="K117" i="1"/>
  <c r="F124" i="1"/>
  <c r="G124" i="1"/>
  <c r="H124" i="1"/>
  <c r="I124" i="1"/>
  <c r="J124" i="1"/>
  <c r="K124" i="1"/>
  <c r="F63" i="1"/>
  <c r="G63" i="1"/>
  <c r="H63" i="1"/>
  <c r="I63" i="1"/>
  <c r="J63" i="1"/>
  <c r="K63" i="1"/>
  <c r="A85" i="1"/>
  <c r="A84" i="1"/>
  <c r="A94" i="1"/>
  <c r="A116" i="1"/>
  <c r="A145" i="1"/>
  <c r="A83" i="1"/>
  <c r="A13" i="1"/>
  <c r="A117" i="1"/>
  <c r="A124" i="1"/>
  <c r="A63" i="1"/>
  <c r="A87" i="1" l="1"/>
  <c r="A151" i="1"/>
  <c r="F87" i="1"/>
  <c r="G87" i="1"/>
  <c r="H87" i="1"/>
  <c r="I87" i="1"/>
  <c r="J87" i="1"/>
  <c r="K87" i="1"/>
  <c r="F151" i="1"/>
  <c r="G151" i="1"/>
  <c r="H151" i="1"/>
  <c r="I151" i="1"/>
  <c r="J151" i="1"/>
  <c r="K151" i="1"/>
  <c r="H52" i="1" l="1"/>
  <c r="I52" i="1"/>
  <c r="J52" i="1"/>
  <c r="K52" i="1"/>
  <c r="F52" i="1"/>
  <c r="A52" i="1"/>
  <c r="G47" i="1"/>
  <c r="G44" i="1"/>
  <c r="G144" i="1"/>
  <c r="G22" i="1"/>
  <c r="G155" i="1"/>
  <c r="G97" i="1"/>
  <c r="G99" i="1"/>
  <c r="G60" i="1"/>
  <c r="G56" i="1"/>
  <c r="G57" i="1"/>
  <c r="G165" i="1"/>
  <c r="G49" i="1"/>
  <c r="G54" i="1"/>
  <c r="G136" i="1"/>
  <c r="G130" i="1"/>
  <c r="G52" i="1"/>
  <c r="F130" i="1" l="1"/>
  <c r="H130" i="1"/>
  <c r="I130" i="1"/>
  <c r="J130" i="1"/>
  <c r="K130" i="1"/>
  <c r="F136" i="1"/>
  <c r="H136" i="1"/>
  <c r="I136" i="1"/>
  <c r="J136" i="1"/>
  <c r="K136" i="1"/>
  <c r="F54" i="1"/>
  <c r="H54" i="1"/>
  <c r="I54" i="1"/>
  <c r="J54" i="1"/>
  <c r="K54" i="1"/>
  <c r="F49" i="1"/>
  <c r="H49" i="1"/>
  <c r="I49" i="1"/>
  <c r="J49" i="1"/>
  <c r="K49" i="1"/>
  <c r="A130" i="1"/>
  <c r="A136" i="1"/>
  <c r="A54" i="1"/>
  <c r="A49" i="1"/>
  <c r="F165" i="1" l="1"/>
  <c r="H165" i="1"/>
  <c r="I165" i="1"/>
  <c r="J165" i="1"/>
  <c r="K165" i="1"/>
  <c r="F57" i="1"/>
  <c r="H57" i="1"/>
  <c r="I57" i="1"/>
  <c r="J57" i="1"/>
  <c r="K57" i="1"/>
  <c r="A165" i="1"/>
  <c r="A57" i="1"/>
  <c r="A56" i="1" l="1"/>
  <c r="F56" i="1"/>
  <c r="H56" i="1"/>
  <c r="I56" i="1"/>
  <c r="J56" i="1"/>
  <c r="K56" i="1"/>
  <c r="E1" i="32"/>
  <c r="K60" i="1" l="1"/>
  <c r="J60" i="1"/>
  <c r="I60" i="1"/>
  <c r="H60" i="1"/>
  <c r="F60" i="1"/>
  <c r="A60" i="1"/>
  <c r="H1" i="16" l="1"/>
  <c r="A99" i="1"/>
  <c r="F99" i="1"/>
  <c r="J99" i="1"/>
  <c r="K99" i="1"/>
  <c r="I99" i="1"/>
  <c r="H99" i="1"/>
  <c r="A97" i="1" l="1"/>
  <c r="F97" i="1"/>
  <c r="H97" i="1"/>
  <c r="I97" i="1"/>
  <c r="J97" i="1"/>
  <c r="K97" i="1"/>
  <c r="A155" i="1" l="1"/>
  <c r="A22" i="1"/>
  <c r="F155" i="1"/>
  <c r="H155" i="1"/>
  <c r="I155" i="1"/>
  <c r="J155" i="1"/>
  <c r="K155" i="1"/>
  <c r="F22" i="1"/>
  <c r="H22" i="1"/>
  <c r="I22" i="1"/>
  <c r="J22" i="1"/>
  <c r="K22" i="1"/>
  <c r="A144" i="1" l="1"/>
  <c r="F144" i="1"/>
  <c r="H144" i="1"/>
  <c r="I144" i="1"/>
  <c r="J144" i="1"/>
  <c r="K144" i="1"/>
  <c r="A44" i="1" l="1"/>
  <c r="A47" i="1"/>
  <c r="F44" i="1"/>
  <c r="H44" i="1"/>
  <c r="I44" i="1"/>
  <c r="J44" i="1"/>
  <c r="K44" i="1"/>
  <c r="F47" i="1"/>
  <c r="H47" i="1"/>
  <c r="I47" i="1"/>
  <c r="J47" i="1"/>
  <c r="K47" i="1"/>
  <c r="F16" i="1" l="1"/>
  <c r="G16" i="1"/>
  <c r="H16" i="1"/>
  <c r="I16" i="1"/>
  <c r="J16" i="1"/>
  <c r="K16" i="1"/>
  <c r="I2" i="16" l="1"/>
  <c r="A16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<sst xmlns="http://schemas.openxmlformats.org/spreadsheetml/2006/main" count="14423" uniqueCount="2770">
  <si>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</si>
  <si>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</si>
  <si>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</si>
  <si>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</si>
  <si>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</si>
  <si>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</si>
  <si>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</si>
  <si>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</si>
  <si>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</si>
  <si>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</si>
  <si>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</si>
  <si>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</si>
  <si>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</si>
  <si>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</si>
  <si>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</si>
  <si>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</si>
  <si>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</si>
  <si>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</si>
  <si>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</si>
  <si>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</si>
  <si>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</si>
  <si>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</si>
  <si>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</si>
  <si>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</si>
  <si>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</si>
  <si>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</si>
  <si>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</si>
  <si>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</si>
  <si>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</si>
  <si>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</si>
  <si>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</si>
  <si>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</si>
  <si>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</si>
  <si>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</si>
  <si>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</si>
  <si>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</si>
  <si>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</si>
  <si>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</si>
  <si>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</si>
  <si>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</si>
  <si>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</si>
  <si>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</si>
  <si>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</si>
  <si>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</si>
  <si>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</si>
  <si>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</si>
  <si>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</si>
  <si>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</si>
  <si>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</si>
  <si>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</si>
  <si>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</si>
  <si>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</si>
  <si>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</si>
  <si>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</si>
  <si>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</si>
  <si>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</si>
  <si>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</si>
  <si>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</si>
  <si>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</si>
  <si>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</si>
  <si>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</si>
  <si>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</si>
  <si>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</si>
  <si>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</si>
  <si>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</si>
  <si>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</si>
  <si>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</si>
  <si>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</si>
  <si>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</si>
  <si>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</si>
  <si>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</si>
  <si>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</si>
  <si>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</si>
  <si>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</si>
  <si>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</si>
  <si>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</si>
  <si>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</si>
  <si>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</si>
  <si>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</si>
  <si>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</si>
  <si>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</si>
  <si>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</si>
  <si>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</si>
  <si>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</si>
  <si>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</si>
  <si>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</si>
  <si>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</si>
  <si>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</si>
  <si>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</si>
  <si>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</si>
  <si>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</si>
  <si>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</si>
  <si>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</si>
  <si>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</si>
  <si>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</si>
  <si>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</si>
  <si>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</si>
  <si>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</si>
  <si>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</si>
  <si>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</si>
  <si>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</si>
  <si>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</si>
  <si>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</si>
  <si>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</si>
  <si>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</si>
  <si>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</si>
  <si>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</si>
  <si>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</si>
  <si>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</si>
  <si>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</si>
  <si>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</si>
  <si>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</si>
  <si>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</si>
  <si>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</si>
  <si>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</si>
  <si>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</si>
  <si>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</si>
  <si>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</si>
  <si>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</si>
  <si>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</si>
  <si>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</si>
  <si>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</si>
  <si>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</si>
  <si>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</si>
  <si>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</si>
  <si>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</si>
  <si>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</si>
  <si>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</si>
  <si>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</si>
  <si>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</si>
  <si>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</si>
  <si>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</si>
  <si>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</si>
  <si>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</si>
  <si>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</si>
  <si>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</si>
  <si>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</si>
  <si>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</si>
  <si>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</si>
  <si>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</si>
  <si>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</si>
  <si>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</si>
  <si>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</si>
  <si>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</si>
  <si>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</si>
  <si>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</si>
  <si>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</si>
  <si>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</si>
  <si>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</si>
  <si>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</si>
  <si>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</si>
  <si>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</si>
  <si>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</si>
  <si>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</si>
  <si>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</si>
  <si>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</si>
  <si>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</si>
  <si>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</si>
  <si>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</si>
  <si>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</si>
  <si>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</si>
  <si>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</si>
  <si>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</si>
  <si>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</si>
  <si>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</si>
  <si>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</si>
  <si>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</si>
  <si>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</si>
  <si>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</si>
  <si>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</si>
  <si>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</si>
  <si>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</si>
  <si>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</si>
  <si>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</si>
  <si>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</si>
  <si>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</si>
  <si>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</si>
  <si>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</si>
  <si>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</si>
  <si>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</si>
  <si>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</si>
  <si>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</si>
  <si>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</si>
  <si>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</si>
  <si>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</si>
  <si>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</si>
  <si>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</si>
  <si>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</si>
  <si>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</si>
  <si>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</si>
  <si>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</si>
  <si>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</si>
  <si>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</si>
  <si>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</si>
  <si>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</si>
  <si>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</si>
  <si>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</si>
  <si>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</si>
  <si>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</si>
  <si>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</si>
  <si>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</si>
  <si>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</si>
  <si>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</si>
  <si>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</si>
  <si>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</si>
  <si>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</si>
  <si>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</si>
  <si>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</si>
  <si>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</si>
  <si>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</si>
  <si>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</si>
  <si>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</si>
  <si>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</si>
  <si>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</si>
  <si>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</si>
  <si>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</si>
  <si>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</si>
  <si>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</si>
  <si>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</si>
  <si>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</si>
  <si>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</si>
  <si>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</si>
  <si>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</si>
  <si>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</si>
  <si>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</si>
  <si>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</si>
  <si>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</si>
  <si>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</si>
  <si>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</si>
  <si>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</si>
  <si>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</si>
  <si>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</si>
  <si>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</si>
  <si>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</si>
  <si>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</si>
  <si>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</si>
  <si>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</si>
  <si>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</si>
  <si>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</si>
  <si>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</si>
  <si>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</si>
  <si>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</si>
  <si>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</si>
  <si>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</si>
  <si>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</si>
  <si>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</si>
  <si>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</si>
  <si>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</si>
  <si>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</si>
  <si>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</si>
  <si>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</si>
  <si>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</si>
  <si>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</si>
  <si>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</si>
  <si>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</si>
  <si>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</si>
  <si>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</si>
  <si>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</si>
  <si>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</si>
  <si>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</si>
  <si>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</si>
  <si>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</si>
  <si>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</si>
  <si>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</si>
  <si>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</si>
  <si>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</si>
  <si>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</si>
  <si>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</si>
  <si>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</si>
  <si>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</si>
  <si>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</si>
  <si>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</si>
  <si>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</si>
  <si>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</si>
  <si>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</si>
  <si>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</si>
  <si>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</si>
  <si>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</si>
  <si>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</si>
  <si>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</si>
  <si>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</si>
  <si>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</si>
  <si>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</si>
  <si>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</si>
  <si>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</si>
  <si>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</si>
  <si>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</si>
  <si>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</si>
  <si>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</si>
  <si>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</si>
  <si>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</si>
  <si>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</si>
  <si>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</si>
  <si>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</si>
  <si>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</si>
  <si>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</si>
  <si>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</si>
  <si>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</si>
  <si>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</si>
  <si>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</si>
  <si>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</si>
  <si>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</si>
  <si>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</si>
  <si>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</si>
  <si>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</si>
  <si>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</si>
  <si>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</si>
  <si>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</si>
  <si>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</si>
  <si>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</si>
  <si>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</si>
  <si>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</si>
  <si>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</si>
  <si>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</si>
  <si>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</si>
  <si>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</si>
  <si>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</si>
  <si>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</si>
  <si>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</si>
  <si>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</si>
  <si>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</si>
  <si>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</si>
  <si>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</si>
  <si>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</si>
  <si>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</si>
  <si>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</si>
  <si>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</si>
  <si>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</si>
  <si>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</si>
  <si>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</si>
  <si>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</si>
  <si>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</si>
  <si>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</si>
  <si>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</si>
  <si>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</si>
  <si>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</si>
  <si>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</si>
  <si>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</si>
  <si>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</si>
  <si>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</si>
  <si>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</si>
  <si>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</si>
  <si>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</si>
  <si>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</si>
  <si>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</si>
  <si>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</si>
  <si>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</si>
  <si>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</si>
  <si>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</si>
  <si>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</si>
  <si>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</si>
  <si>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</si>
  <si>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</si>
  <si>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</si>
  <si>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</si>
  <si>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</si>
  <si>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</si>
  <si>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</si>
  <si>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</si>
  <si>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</si>
  <si>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</si>
  <si>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</si>
  <si>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</si>
  <si>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</si>
  <si>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</si>
  <si>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</si>
  <si>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</si>
  <si>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</si>
  <si>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</si>
  <si>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</si>
  <si>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</si>
  <si>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</si>
  <si>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</si>
  <si>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</si>
  <si>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</si>
  <si>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</si>
  <si>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</si>
  <si>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</si>
  <si>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</si>
  <si>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</si>
  <si>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</si>
  <si>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</si>
  <si>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</si>
  <si>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</si>
  <si>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</si>
  <si>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</si>
  <si>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</si>
  <si>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</si>
  <si>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</si>
  <si>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</si>
  <si>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</si>
  <si>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</si>
  <si>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</si>
  <si>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</si>
  <si>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</si>
  <si>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</si>
  <si>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</si>
  <si>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</si>
  <si>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</si>
  <si>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</si>
  <si>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</si>
  <si>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</si>
  <si>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</si>
  <si>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</si>
  <si>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</si>
  <si>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</si>
  <si>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</si>
  <si>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</si>
  <si>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</si>
  <si>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</si>
  <si>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</si>
  <si>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</si>
  <si>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</si>
  <si>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</si>
  <si>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</si>
  <si>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</si>
  <si>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</si>
  <si>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</si>
  <si>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</si>
  <si>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</si>
  <si>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</si>
  <si>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</si>
  <si>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</si>
  <si>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</si>
  <si>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</si>
  <si>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</si>
  <si>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</si>
  <si>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</si>
  <si>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</si>
  <si>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</si>
  <si>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</si>
  <si>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</si>
  <si>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</si>
  <si>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</si>
  <si>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</si>
  <si>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</si>
  <si>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</si>
  <si>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</si>
  <si>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</si>
  <si>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</si>
  <si>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</si>
  <si>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</si>
  <si>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</si>
  <si>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</si>
  <si>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</si>
  <si>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</si>
  <si>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</si>
  <si>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</si>
  <si>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</si>
  <si>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</si>
  <si>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</si>
  <si>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</si>
  <si>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</si>
  <si>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</si>
  <si>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</si>
  <si>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</si>
  <si>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</si>
  <si>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</si>
  <si>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</si>
  <si>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</si>
  <si>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</si>
  <si>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</si>
  <si>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</si>
  <si>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</si>
  <si>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</si>
  <si>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</si>
  <si>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</si>
  <si>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</si>
  <si>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</si>
  <si>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</si>
  <si>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</si>
  <si>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</si>
  <si>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</si>
  <si>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</si>
  <si>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</si>
  <si>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</si>
  <si>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</si>
  <si>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</si>
  <si>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</si>
  <si>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</si>
  <si>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</si>
  <si>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</si>
  <si>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</si>
  <si>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</si>
  <si>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</si>
  <si>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</si>
  <si>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</si>
  <si>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</si>
  <si>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</si>
  <si>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</si>
  <si>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</si>
  <si>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</si>
  <si>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</si>
  <si>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</si>
  <si>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</si>
  <si>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</si>
  <si>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</si>
  <si>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</si>
  <si>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</si>
  <si>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</si>
  <si>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</si>
  <si>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</si>
  <si>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</si>
  <si>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</si>
  <si>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</si>
  <si>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</si>
  <si>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</si>
  <si>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</si>
  <si>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</si>
  <si>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</si>
  <si>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</si>
  <si>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</si>
  <si>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</si>
  <si>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</si>
  <si>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</si>
  <si>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</si>
  <si>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</si>
  <si>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</si>
  <si>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</si>
  <si>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</si>
  <si>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</si>
  <si>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</si>
  <si>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</si>
  <si>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</si>
  <si>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</si>
  <si>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</si>
  <si>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</si>
  <si>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</si>
  <si>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</si>
  <si>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</si>
  <si>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</si>
  <si>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</si>
  <si>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</si>
  <si>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</si>
  <si>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</si>
  <si>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</si>
  <si>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</si>
  <si>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</si>
  <si>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</si>
  <si>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</si>
  <si>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</si>
  <si>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</si>
  <si>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</si>
  <si>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</si>
  <si>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</si>
  <si>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</si>
  <si>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</si>
  <si>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</si>
  <si>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</si>
  <si>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</si>
  <si>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</si>
  <si>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</si>
  <si>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</si>
  <si>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</si>
  <si>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</si>
  <si>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</si>
  <si>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</si>
  <si>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</si>
  <si>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</si>
  <si>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</si>
  <si>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</si>
  <si>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</si>
  <si>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</si>
  <si>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</si>
  <si>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</si>
  <si>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</si>
  <si>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</si>
  <si>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</si>
  <si>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</si>
  <si>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</si>
  <si>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</si>
  <si>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</si>
  <si>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</si>
  <si>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</si>
  <si>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</si>
  <si>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</si>
  <si>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</si>
  <si>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</si>
  <si>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</si>
  <si>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</si>
  <si>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</si>
  <si>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</si>
  <si>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</si>
  <si>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</si>
  <si>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</si>
  <si>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</si>
  <si>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</si>
  <si>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</si>
  <si>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</si>
  <si>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</si>
  <si>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</si>
  <si>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</si>
  <si>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</si>
  <si>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</si>
  <si>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</si>
  <si>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</si>
  <si>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</si>
  <si>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</si>
  <si>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</si>
  <si>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</si>
  <si>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</si>
  <si>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</si>
  <si>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</si>
  <si>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</si>
  <si>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</si>
  <si>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</si>
  <si>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</si>
  <si>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</si>
  <si>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</si>
  <si>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</si>
  <si>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</si>
  <si>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</si>
  <si>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</si>
  <si>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</si>
  <si>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</si>
  <si>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</si>
  <si>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</si>
  <si>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</si>
  <si>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</si>
  <si>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</si>
  <si>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</si>
  <si>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</si>
  <si>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</si>
  <si>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</si>
  <si>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</si>
  <si>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</si>
  <si>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</si>
  <si>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</si>
  <si>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</si>
  <si>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</si>
  <si>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</si>
  <si>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</si>
  <si>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</si>
  <si>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</si>
  <si>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</si>
  <si>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</si>
  <si>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</si>
  <si>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</si>
  <si>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</si>
  <si>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</si>
  <si>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</si>
  <si>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</si>
  <si>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</si>
  <si>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</si>
  <si>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</si>
  <si>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</si>
  <si>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</si>
  <si>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</si>
  <si>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</si>
  <si>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</si>
  <si>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</si>
  <si>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</si>
  <si>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</si>
  <si>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</si>
  <si>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</si>
  <si>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</si>
  <si>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</si>
  <si>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</si>
  <si>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</si>
  <si>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</si>
  <si>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</si>
  <si>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</si>
  <si>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</si>
  <si>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</si>
  <si>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</si>
  <si>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</si>
  <si>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</si>
  <si>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</si>
  <si>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</si>
  <si>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</si>
  <si>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</si>
  <si>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</si>
  <si>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</si>
  <si>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</si>
  <si>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</si>
  <si>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</si>
  <si>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</si>
  <si>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</si>
  <si>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</si>
  <si>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</si>
  <si>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</si>
  <si>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</si>
  <si>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</si>
  <si>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</si>
  <si>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</si>
  <si>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</si>
  <si>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</si>
  <si>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</si>
  <si>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</si>
  <si>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</si>
  <si>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</si>
  <si>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</si>
  <si>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</si>
  <si>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</si>
  <si>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</si>
  <si>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</si>
  <si>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</si>
  <si>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</si>
  <si>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</si>
  <si>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</si>
  <si>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</si>
  <si>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</si>
  <si>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</si>
  <si>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</si>
  <si>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</si>
  <si>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</si>
  <si>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</si>
  <si>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</si>
  <si>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</si>
  <si>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</si>
  <si>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</si>
  <si>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</si>
  <si>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</si>
  <si>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</si>
  <si>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</si>
  <si>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</si>
  <si>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</si>
  <si>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</si>
  <si>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</si>
  <si>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</si>
  <si>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</si>
  <si>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</si>
  <si>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</si>
  <si>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</si>
  <si>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</si>
  <si>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</si>
  <si>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</si>
  <si>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</si>
  <si>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</si>
  <si>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</si>
  <si>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</si>
  <si>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</si>
  <si>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</si>
  <si>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</si>
  <si>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</si>
  <si>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</si>
  <si>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</si>
  <si>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</si>
  <si>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</si>
  <si>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</si>
  <si>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</si>
  <si>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</si>
  <si>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</si>
  <si>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</si>
  <si>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</si>
  <si>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</si>
  <si>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</si>
  <si>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</si>
  <si>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</si>
  <si>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</si>
  <si>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</si>
  <si>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</si>
  <si>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</si>
  <si>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</si>
  <si>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</si>
  <si>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</si>
  <si>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</si>
  <si>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</si>
  <si>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</si>
  <si>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</si>
  <si>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</si>
  <si>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</si>
  <si>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</si>
  <si>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</si>
  <si>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</si>
  <si>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</si>
  <si>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</si>
  <si>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</si>
  <si>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</si>
  <si>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</si>
  <si>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</si>
  <si>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</si>
  <si>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</si>
  <si>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</si>
  <si>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</si>
  <si>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</si>
  <si>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</si>
  <si>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</si>
  <si>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</si>
  <si>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</si>
  <si>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</si>
  <si>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</si>
  <si>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</si>
  <si>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</si>
  <si>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</si>
  <si>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</si>
  <si>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</si>
  <si>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</si>
  <si>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</si>
  <si>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</si>
  <si>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</si>
  <si>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</si>
  <si>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</si>
  <si>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</si>
  <si>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</si>
  <si>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</si>
  <si>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</si>
  <si>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</si>
  <si>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</si>
  <si>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</si>
  <si>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</si>
  <si>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</si>
  <si>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</si>
  <si>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</si>
  <si>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</si>
  <si>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</si>
  <si>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</si>
  <si>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</si>
  <si>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</si>
  <si>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</si>
  <si>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</si>
  <si>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</si>
  <si>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</si>
  <si>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</si>
  <si>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</si>
  <si>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</si>
  <si>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</si>
  <si>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</si>
  <si>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</si>
  <si>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</si>
  <si>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</si>
  <si>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</si>
  <si>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</si>
  <si>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</si>
  <si>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</si>
  <si>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</si>
  <si>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</si>
  <si>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</si>
  <si>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</si>
  <si>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</si>
  <si>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</si>
  <si>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</si>
  <si>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</si>
  <si>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</si>
  <si>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</si>
  <si>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</si>
  <si>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</si>
  <si>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</si>
  <si>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</si>
  <si>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</si>
  <si>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</si>
  <si>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</si>
  <si>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</si>
  <si>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</si>
  <si>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</si>
  <si>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</si>
  <si>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</si>
  <si>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</si>
  <si>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</si>
  <si>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</si>
  <si>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</si>
  <si>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</si>
  <si>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</si>
  <si>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</si>
  <si>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</si>
  <si>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</si>
  <si>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</si>
  <si>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</si>
  <si>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</si>
  <si>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</si>
  <si>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</si>
  <si>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</si>
  <si>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</si>
  <si>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</si>
  <si>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</si>
  <si>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</si>
  <si>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</si>
  <si>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</si>
  <si>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</si>
  <si>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</si>
  <si>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</si>
  <si>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</si>
  <si>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</si>
  <si>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</si>
  <si>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</si>
  <si>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</si>
  <si>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</si>
  <si>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</si>
  <si>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</si>
  <si>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</si>
  <si>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</si>
  <si>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</si>
  <si>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</si>
  <si>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</si>
  <si>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</si>
  <si>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</si>
  <si>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</si>
  <si>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</si>
  <si>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</si>
  <si>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</si>
  <si>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</si>
  <si>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</si>
  <si>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</si>
  <si>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</si>
  <si>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</si>
  <si>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</si>
  <si>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</si>
  <si>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</si>
  <si>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</si>
  <si>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</si>
  <si>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</si>
  <si>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</si>
  <si>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</si>
  <si>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</si>
  <si>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</si>
  <si>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</si>
  <si>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</si>
  <si>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</si>
  <si>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</si>
  <si>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</si>
  <si>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</si>
  <si>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</si>
  <si>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</si>
  <si>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</si>
  <si>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</si>
  <si>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</si>
  <si>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</si>
  <si>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</si>
  <si>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</si>
  <si>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</si>
  <si>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</si>
  <si>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</si>
  <si>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</si>
  <si>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</si>
  <si>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</si>
  <si>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</si>
  <si>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</si>
  <si>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</si>
  <si>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</si>
  <si>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</si>
  <si>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</si>
  <si>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</si>
  <si>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</si>
  <si>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</si>
  <si>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</si>
  <si>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</si>
  <si>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</si>
  <si>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</si>
  <si>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</si>
  <si>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</si>
  <si>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</si>
  <si>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</si>
  <si>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</si>
  <si>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</si>
  <si>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</si>
  <si>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</si>
  <si>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</si>
  <si>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</si>
  <si>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</si>
  <si>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</si>
  <si>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</si>
  <si>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</si>
  <si>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</si>
  <si>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</si>
  <si>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</si>
  <si>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</si>
  <si>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</si>
  <si>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</si>
  <si>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</si>
  <si>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</si>
  <si>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</si>
  <si>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</si>
  <si>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</si>
  <si>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</si>
  <si>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</si>
  <si>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</si>
  <si>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</si>
  <si>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</si>
  <si>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</si>
  <si>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</si>
  <si>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</si>
  <si>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</si>
  <si>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</si>
  <si>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</si>
  <si>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</si>
  <si>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</si>
  <si>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</si>
  <si>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</si>
  <si>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</si>
  <si>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</si>
  <si>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</si>
  <si>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</si>
  <si>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</si>
  <si>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</si>
  <si>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</si>
  <si>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</si>
  <si>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</si>
  <si>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</si>
  <si>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</si>
  <si>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</si>
  <si>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</si>
  <si>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</si>
  <si>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</si>
  <si>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</si>
  <si>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</si>
  <si>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</si>
  <si>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</si>
  <si>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</si>
  <si>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</si>
  <si>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</si>
  <si>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</si>
  <si>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</si>
  <si>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</si>
  <si>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</si>
  <si>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</si>
  <si>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</si>
  <si>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</si>
  <si>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</si>
  <si>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</si>
  <si>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</si>
  <si>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</si>
  <si>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</si>
  <si>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</si>
  <si>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</si>
  <si>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</si>
  <si>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</si>
  <si>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</si>
  <si>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</si>
  <si>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</si>
  <si>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</si>
  <si>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</si>
  <si>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</si>
  <si>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</si>
  <si>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</si>
  <si>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</si>
  <si>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</si>
  <si>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</si>
  <si>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</si>
  <si>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</si>
  <si>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</si>
  <si>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</si>
  <si>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</si>
  <si>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</si>
  <si>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</si>
  <si>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</si>
  <si>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</si>
  <si>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</si>
  <si>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</si>
  <si>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</si>
  <si>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</si>
  <si>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</si>
  <si>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</si>
  <si>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</si>
  <si>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</si>
  <si>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</si>
  <si>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</si>
  <si>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</si>
  <si>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</si>
  <si>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</si>
  <si>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</si>
  <si>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</si>
  <si>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</si>
  <si>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</si>
  <si>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</si>
  <si>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</si>
  <si>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</si>
  <si>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</si>
  <si>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</si>
  <si>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</si>
  <si>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</si>
  <si>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</si>
  <si>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</si>
  <si>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</si>
  <si>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</si>
  <si>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</si>
  <si>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</si>
  <si>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</si>
  <si>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</si>
  <si>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</si>
  <si>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</si>
  <si>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</si>
  <si>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</si>
  <si>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</si>
  <si>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</si>
  <si>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</si>
  <si>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</si>
  <si>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</si>
  <si>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</si>
  <si>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</si>
  <si>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</si>
  <si>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</si>
  <si>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</si>
  <si>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</si>
  <si>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</si>
  <si>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</si>
  <si>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</si>
  <si>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</si>
  <si>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</si>
  <si>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</si>
  <si>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</si>
  <si>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</si>
  <si>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</si>
  <si>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</si>
  <si>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</si>
  <si>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</si>
  <si>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</si>
  <si>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</si>
  <si>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</si>
  <si>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</si>
  <si>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</si>
  <si>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</si>
  <si>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</si>
  <si>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</si>
  <si>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</si>
  <si>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</si>
  <si>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</si>
  <si>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</si>
  <si>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</si>
  <si>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</si>
  <si>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</si>
  <si>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</si>
  <si>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</si>
  <si>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</si>
  <si>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</si>
  <si>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</si>
  <si>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</si>
  <si>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</si>
  <si>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</si>
  <si>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</si>
  <si>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</si>
  <si>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</si>
  <si>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</si>
  <si>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</si>
  <si>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</si>
  <si>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</si>
  <si>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</si>
  <si>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</si>
  <si>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</si>
  <si>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</si>
  <si>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</si>
  <si>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</si>
  <si>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</si>
  <si>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</si>
  <si>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</si>
  <si>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</si>
  <si>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</si>
  <si>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</si>
  <si>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</si>
  <si>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</si>
  <si>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</si>
  <si>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</si>
  <si>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</si>
  <si>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</si>
  <si>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</si>
  <si>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</si>
  <si>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</si>
  <si>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</si>
  <si>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</si>
  <si>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</si>
  <si>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</si>
  <si>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</si>
  <si>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</si>
  <si>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</si>
  <si>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</si>
  <si>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</si>
  <si>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</si>
  <si>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</si>
  <si>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</si>
  <si>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</si>
  <si>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</si>
  <si>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</si>
  <si>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</si>
  <si>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</si>
  <si>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</si>
  <si>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</si>
  <si>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</si>
  <si>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</si>
  <si>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</si>
  <si>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</si>
  <si>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</si>
  <si>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</si>
  <si>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</si>
  <si>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</si>
  <si>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</si>
  <si>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</si>
  <si>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</si>
  <si>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</si>
  <si>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</si>
  <si>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</si>
  <si>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</si>
  <si>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</si>
  <si>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</si>
  <si>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</si>
  <si>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</si>
  <si>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</si>
  <si>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</si>
  <si>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</si>
  <si>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</si>
  <si>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</si>
  <si>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</si>
  <si>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</si>
  <si>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</si>
  <si>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</si>
  <si>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</si>
  <si>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</si>
  <si>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</si>
  <si>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</si>
  <si>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</si>
  <si>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</si>
  <si>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</si>
  <si>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</si>
  <si>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</si>
  <si>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</si>
  <si>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</si>
  <si>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</si>
  <si>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</si>
  <si>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</si>
  <si>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</si>
  <si>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</si>
  <si>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</si>
  <si>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</si>
  <si>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</si>
  <si>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</si>
  <si>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</si>
  <si>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</si>
  <si>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</si>
  <si>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</si>
  <si>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</si>
  <si>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</si>
  <si>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</si>
  <si>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</si>
  <si>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</si>
  <si>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</si>
  <si>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</si>
  <si>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</si>
  <si>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</si>
  <si>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</si>
  <si>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</si>
  <si>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</si>
  <si>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</si>
  <si>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</si>
  <si>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</si>
  <si>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</si>
  <si>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</si>
  <si>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</si>
  <si>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</si>
  <si>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</si>
  <si>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</si>
  <si>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</si>
  <si>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</si>
  <si>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</si>
  <si>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</si>
  <si>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</si>
  <si>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</si>
  <si>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</si>
  <si>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</si>
  <si>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</si>
  <si>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</si>
  <si>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</si>
  <si>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</si>
  <si>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</si>
  <si>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</si>
  <si>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</si>
  <si>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</si>
  <si>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</si>
  <si>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</si>
  <si>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</si>
  <si>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</si>
  <si>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</si>
  <si>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</si>
  <si>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</si>
  <si>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</si>
  <si>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</si>
  <si>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</si>
  <si>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</si>
  <si>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</si>
  <si>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</si>
  <si>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</si>
  <si>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</si>
  <si>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</si>
  <si>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</si>
  <si>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</si>
  <si>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</si>
  <si>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</si>
  <si>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</si>
  <si>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</si>
  <si>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</si>
  <si>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</si>
  <si>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</si>
  <si>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</si>
  <si>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</si>
  <si>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</si>
  <si>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</si>
  <si>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</si>
  <si>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</si>
  <si>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</si>
  <si>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</si>
  <si>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</si>
  <si>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</si>
  <si>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</si>
  <si>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</si>
  <si>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</si>
  <si>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</si>
  <si>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</si>
  <si>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</si>
  <si>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</si>
  <si>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</si>
  <si>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</si>
  <si>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</si>
  <si>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</si>
  <si>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</si>
  <si>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</si>
  <si>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</si>
  <si>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</si>
  <si>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</si>
  <si>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</si>
  <si>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</si>
  <si>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</si>
  <si>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</si>
  <si>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</si>
  <si>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</si>
  <si>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</si>
  <si>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</si>
  <si>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</si>
  <si>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</si>
  <si>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</si>
  <si>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</si>
  <si>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</si>
  <si>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</si>
  <si>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</si>
  <si>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</si>
  <si>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</si>
  <si>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</si>
  <si>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</si>
  <si>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</si>
  <si>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</si>
  <si>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</si>
  <si>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</si>
  <si>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</si>
  <si>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</si>
  <si>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</si>
  <si>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</si>
  <si>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</si>
  <si>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</si>
  <si>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</si>
  <si>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</si>
  <si>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</si>
  <si>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</si>
  <si>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</si>
  <si>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</si>
  <si>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</si>
  <si>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</si>
  <si>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</si>
  <si>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</si>
  <si>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</si>
  <si>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</si>
  <si>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</si>
  <si>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</si>
  <si>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</si>
  <si>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</si>
  <si>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</si>
  <si>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</si>
  <si>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</si>
  <si>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</si>
  <si>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</si>
  <si>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</si>
  <si>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</si>
  <si>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</si>
  <si>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</si>
  <si>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</si>
  <si>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</si>
  <si>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</si>
  <si>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</si>
  <si>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</si>
  <si>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</si>
  <si>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</si>
  <si>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</si>
  <si>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</si>
  <si>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</si>
  <si>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</si>
  <si>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</si>
  <si>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</si>
  <si>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</si>
  <si>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</si>
  <si>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</si>
  <si>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</si>
  <si>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</si>
  <si>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</si>
  <si>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</si>
  <si>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</si>
  <si>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</si>
  <si>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</si>
  <si>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</si>
  <si>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</si>
  <si>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</si>
  <si>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</si>
  <si>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</si>
  <si>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</si>
  <si>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</si>
  <si>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</si>
  <si>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</si>
  <si>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</si>
  <si>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</si>
  <si>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</si>
  <si>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</si>
  <si>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</si>
  <si>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</si>
  <si>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</si>
  <si>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</si>
  <si>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</si>
  <si>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</si>
  <si>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</si>
  <si>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</si>
  <si>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</si>
  <si>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</si>
  <si>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</si>
  <si>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</si>
  <si>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</si>
  <si>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</si>
  <si>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</si>
  <si>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</si>
  <si>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</si>
  <si>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</si>
  <si>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</si>
  <si>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</si>
  <si>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</si>
  <si>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</si>
  <si>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</si>
  <si>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</si>
  <si>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</si>
  <si>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</si>
  <si>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</si>
  <si>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</si>
  <si>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</si>
  <si>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</si>
  <si>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</si>
  <si>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</si>
  <si>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</si>
  <si>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</si>
  <si>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</si>
  <si>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</si>
  <si>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</si>
  <si>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</si>
  <si>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</si>
  <si>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</si>
  <si>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</si>
  <si>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</si>
  <si>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</si>
  <si>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</si>
  <si>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</si>
  <si>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</si>
  <si>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</si>
  <si>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</si>
  <si>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</si>
  <si>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</si>
  <si>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</si>
  <si>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</si>
  <si>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</si>
  <si>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</si>
  <si>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</si>
  <si>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</si>
  <si>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</si>
  <si>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</si>
  <si>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</si>
  <si>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</si>
  <si>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</si>
  <si>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</si>
  <si>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</si>
  <si>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</si>
  <si>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</si>
  <si>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</si>
  <si>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</si>
  <si>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</si>
  <si>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</si>
  <si>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</si>
  <si>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</si>
  <si>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</si>
  <si>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</si>
  <si>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</si>
  <si>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</si>
  <si>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</si>
  <si>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</si>
  <si>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</si>
  <si>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</si>
  <si>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</si>
  <si>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</si>
  <si>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</si>
  <si>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</si>
  <si>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</si>
  <si>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</si>
  <si>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</si>
  <si>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</si>
  <si>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</si>
  <si>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</si>
  <si>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</si>
  <si>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</si>
  <si>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</si>
  <si>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</si>
  <si>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</si>
  <si>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</si>
  <si>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</si>
  <si>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</si>
  <si>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</si>
  <si>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</si>
  <si>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</si>
  <si>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</si>
  <si>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</si>
  <si>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</si>
  <si>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</si>
  <si>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</si>
  <si>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</si>
  <si>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</si>
  <si>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</si>
  <si>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</si>
  <si>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</si>
  <si>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</si>
  <si>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</si>
  <si>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</si>
  <si>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</si>
  <si>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</si>
  <si>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</si>
  <si>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</si>
  <si>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</si>
  <si>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</si>
  <si>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</si>
  <si>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</si>
  <si>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</si>
  <si>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</si>
  <si>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</si>
  <si>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</si>
  <si>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</si>
  <si>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</si>
  <si>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</si>
  <si>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</si>
  <si>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</si>
  <si>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</si>
  <si>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</si>
  <si>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</si>
  <si>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</si>
  <si>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</si>
  <si>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</si>
  <si>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</si>
  <si>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</si>
  <si>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</si>
  <si>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</si>
  <si>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</si>
  <si>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</si>
  <si>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</si>
  <si>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</si>
  <si>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</si>
  <si>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</si>
  <si>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</si>
  <si>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</si>
  <si>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</si>
  <si>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</si>
  <si>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</si>
  <si>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</si>
  <si>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</si>
  <si>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</si>
  <si>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</si>
  <si>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</si>
  <si>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</si>
  <si>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</si>
  <si>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</si>
  <si>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</si>
  <si>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</si>
  <si>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</si>
  <si>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</si>
  <si>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</si>
  <si>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</si>
  <si>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</si>
  <si>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</si>
  <si>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</si>
  <si>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</si>
  <si>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</si>
  <si>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</si>
  <si>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</si>
  <si>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</si>
  <si>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</si>
  <si>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</si>
  <si>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</si>
  <si>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</si>
  <si>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</si>
  <si>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</si>
  <si>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</si>
  <si>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</si>
  <si>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</si>
  <si>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</si>
  <si>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</si>
  <si>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</si>
  <si>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</si>
  <si>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</si>
  <si>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</si>
  <si>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</si>
  <si>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</si>
  <si>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</si>
  <si>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</si>
  <si>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</si>
  <si>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</si>
  <si>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</si>
  <si>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</si>
  <si>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</si>
  <si>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</si>
  <si>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</si>
  <si>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</si>
  <si>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</si>
  <si>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</si>
  <si>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</si>
  <si>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</si>
  <si>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</si>
  <si>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</si>
  <si>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</si>
  <si>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</si>
  <si>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</si>
  <si>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</si>
  <si>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</si>
  <si>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</si>
  <si>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</si>
  <si>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</si>
  <si>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</si>
  <si>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</si>
  <si>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</si>
  <si>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</si>
  <si>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</si>
  <si>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</si>
  <si>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</si>
  <si>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</si>
  <si>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</si>
  <si>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</si>
  <si>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</si>
  <si>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</si>
  <si>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</si>
  <si>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</si>
  <si>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</si>
  <si>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</si>
  <si>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</si>
  <si>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</si>
  <si>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</si>
  <si>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</si>
  <si>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</si>
  <si>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</si>
  <si>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</si>
  <si>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</si>
  <si>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</si>
  <si>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</si>
  <si>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</si>
  <si>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</si>
  <si>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</si>
  <si>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</si>
  <si>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</si>
  <si>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</si>
  <si>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</si>
  <si>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</si>
  <si>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</si>
  <si>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</si>
  <si>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</si>
  <si>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</si>
  <si>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</si>
  <si>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</si>
  <si>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</si>
  <si>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</si>
  <si>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</si>
  <si>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</si>
  <si>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</si>
  <si>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</si>
  <si>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</si>
  <si>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</si>
  <si>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</si>
  <si>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</si>
  <si>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</si>
  <si>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</si>
  <si>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</si>
  <si>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</si>
  <si>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</si>
  <si>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</si>
  <si>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</si>
  <si>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</si>
  <si>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</si>
  <si>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</si>
  <si>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</si>
  <si>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</si>
  <si>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</si>
  <si>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</si>
  <si>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</si>
  <si>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</si>
  <si>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</si>
  <si>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</si>
  <si>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</si>
  <si>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</si>
  <si>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</si>
  <si>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</si>
  <si>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</si>
  <si>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</si>
  <si>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</si>
  <si>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</si>
  <si>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</si>
  <si>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</si>
  <si>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</si>
  <si>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</si>
  <si>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</si>
  <si>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</si>
  <si>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</si>
  <si>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</si>
  <si>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</si>
  <si>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</si>
  <si>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</si>
  <si>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</si>
  <si>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</si>
  <si>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</si>
  <si>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</si>
  <si>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</si>
  <si>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</si>
  <si>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</si>
  <si>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</si>
  <si>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</si>
  <si>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</si>
  <si>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</si>
  <si>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</si>
  <si>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</si>
  <si>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</si>
  <si>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</si>
  <si>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</si>
  <si>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</si>
  <si>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</si>
  <si>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</si>
  <si>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</si>
  <si>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</si>
  <si>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</si>
  <si>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</si>
  <si>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</si>
  <si>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</si>
  <si>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</si>
  <si>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</si>
  <si>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</si>
  <si>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</si>
  <si>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</si>
  <si>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</si>
  <si>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</si>
  <si>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</si>
  <si>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</si>
  <si>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</si>
  <si>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</si>
  <si>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</si>
  <si>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</si>
  <si>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</si>
  <si>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</si>
  <si>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</si>
  <si>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</si>
  <si>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</si>
  <si>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</si>
  <si>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</si>
  <si>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</si>
  <si>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</si>
  <si>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</si>
  <si>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</si>
  <si>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</si>
  <si>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</si>
  <si>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</si>
  <si>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</si>
  <si>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</si>
  <si>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</si>
  <si>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</si>
  <si>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</si>
  <si>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</si>
  <si>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</si>
  <si>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</si>
  <si>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</si>
  <si>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</si>
  <si>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</si>
  <si>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</si>
  <si>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</si>
  <si>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</si>
  <si>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</si>
  <si>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</si>
  <si>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</si>
  <si>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</si>
  <si>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</si>
  <si>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</si>
  <si>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</si>
  <si>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</si>
  <si>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</si>
  <si>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</si>
  <si>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</si>
  <si>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</si>
  <si>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</si>
  <si>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</si>
  <si>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</si>
  <si>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</si>
  <si>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</si>
  <si>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</si>
  <si>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</si>
  <si>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</si>
  <si>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</si>
  <si>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</si>
  <si>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</si>
  <si>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</si>
  <si>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</si>
  <si>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</si>
  <si>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</si>
  <si>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</si>
  <si>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</si>
  <si>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</si>
  <si>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</si>
  <si>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</si>
  <si>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</si>
  <si>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</si>
  <si>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</si>
  <si>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</si>
  <si>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</si>
  <si>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</si>
  <si>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</si>
  <si>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</si>
  <si>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</si>
  <si>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</si>
  <si>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</si>
  <si>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</si>
  <si>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</si>
  <si>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</si>
  <si>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</si>
  <si>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</si>
  <si>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</si>
  <si>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</si>
  <si>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</si>
  <si>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</si>
  <si>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</si>
  <si>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</si>
  <si>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</si>
  <si>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</si>
  <si>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</si>
  <si>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</si>
  <si>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</si>
  <si>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</si>
  <si>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</si>
  <si>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</si>
  <si>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</si>
  <si>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</si>
  <si>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</si>
  <si>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</si>
  <si>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</si>
  <si>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</si>
  <si>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</si>
  <si>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</si>
  <si>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</si>
  <si>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</si>
  <si>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</si>
  <si>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</si>
  <si>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</si>
  <si>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</si>
  <si>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</si>
  <si>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</si>
  <si>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</si>
  <si>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</si>
  <si>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</si>
  <si>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</si>
  <si>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</si>
  <si>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</si>
  <si>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</si>
  <si>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</si>
  <si>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</si>
  <si>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</si>
  <si>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</si>
  <si>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</si>
  <si>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</si>
  <si>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</si>
  <si>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</si>
  <si>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</si>
  <si>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</si>
  <si>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</si>
  <si>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</si>
  <si>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</si>
  <si>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</si>
  <si>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</si>
  <si>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</si>
  <si>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</si>
  <si>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</si>
  <si>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</si>
  <si>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</si>
  <si>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</si>
  <si>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</si>
  <si>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</si>
  <si>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</si>
  <si>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</si>
  <si>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</si>
  <si>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</si>
  <si>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</si>
  <si>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</si>
  <si>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</si>
  <si>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</si>
  <si>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</si>
  <si>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</si>
  <si>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</si>
  <si>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</si>
  <si>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</si>
  <si>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</si>
  <si>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</si>
  <si>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</si>
  <si>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</si>
  <si>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</si>
  <si>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</si>
  <si>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</si>
  <si>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</si>
  <si>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</si>
  <si>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</si>
  <si>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</si>
  <si>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</si>
  <si>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</si>
  <si>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</si>
  <si>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</si>
  <si>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</si>
  <si>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</si>
  <si>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</si>
  <si>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</si>
  <si>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</si>
  <si>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</si>
  <si>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</si>
  <si>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</si>
  <si>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</si>
  <si>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</si>
  <si>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</si>
  <si>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</si>
  <si>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</si>
  <si>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</si>
  <si>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</si>
  <si>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</si>
  <si>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</si>
  <si>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</si>
  <si>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</si>
  <si>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</si>
  <si>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</si>
  <si>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</si>
  <si>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</si>
  <si>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</si>
  <si>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</si>
  <si>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</si>
  <si>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</si>
  <si>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</si>
  <si>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</si>
  <si>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</si>
  <si>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</si>
  <si>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</si>
  <si>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</si>
  <si>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</si>
  <si>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</si>
  <si>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</si>
  <si>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</si>
  <si>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</si>
  <si>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</si>
  <si>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</si>
  <si>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</si>
  <si>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</si>
  <si>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</si>
  <si>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</si>
  <si>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</si>
  <si>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</si>
  <si>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</si>
  <si>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</si>
  <si>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</si>
  <si>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</si>
  <si>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</si>
  <si>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</si>
  <si>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</si>
  <si>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</si>
  <si>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</si>
  <si>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</si>
  <si>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</si>
  <si>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</si>
  <si>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</si>
  <si>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</si>
  <si>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</si>
  <si>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</si>
  <si>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</si>
  <si>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</si>
  <si>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</si>
  <si>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</si>
  <si>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</si>
  <si>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</si>
  <si>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</si>
  <si>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</si>
  <si>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</si>
  <si>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</si>
  <si>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</si>
  <si>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</si>
  <si>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</si>
  <si>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</si>
  <si>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</si>
  <si>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</si>
  <si>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</si>
  <si>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</si>
  <si>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</si>
  <si>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</si>
  <si>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</si>
  <si>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</si>
  <si>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</si>
  <si>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</si>
  <si>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</si>
  <si>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</si>
  <si>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</si>
  <si>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</si>
  <si>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</si>
  <si>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</si>
  <si>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</si>
  <si>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</si>
  <si>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</si>
  <si>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</si>
  <si>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</si>
  <si>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</si>
  <si>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</si>
  <si>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</si>
  <si>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</si>
  <si>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</si>
  <si>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</si>
  <si>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</si>
  <si>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</si>
  <si>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</si>
  <si>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</si>
  <si>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</si>
  <si>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</si>
  <si>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</si>
  <si>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</si>
  <si>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</si>
  <si>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</si>
  <si>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</si>
  <si>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</si>
  <si>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</si>
  <si>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</si>
  <si>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</si>
  <si>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</si>
  <si>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</si>
  <si>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</si>
  <si>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</si>
  <si>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</si>
  <si>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</si>
  <si>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</si>
  <si>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</si>
  <si>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</si>
  <si>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</si>
  <si>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</si>
  <si>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</si>
  <si>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</si>
  <si>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</si>
  <si>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</si>
  <si>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</si>
  <si>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</si>
  <si>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</si>
  <si>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</si>
  <si>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</si>
  <si>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</si>
  <si>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</si>
  <si>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</si>
  <si>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</si>
  <si>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</si>
  <si>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</si>
  <si>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</si>
  <si>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</si>
  <si>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</si>
  <si>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</si>
  <si>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</si>
  <si>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</si>
  <si>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</si>
  <si>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</si>
  <si>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</si>
  <si>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</si>
  <si>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</si>
  <si>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</si>
  <si>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</si>
  <si>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</si>
  <si>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</si>
  <si>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</si>
  <si>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</si>
  <si>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</si>
  <si>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</si>
  <si>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</si>
  <si>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</si>
  <si>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</si>
  <si>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</si>
  <si>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</si>
  <si>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</si>
  <si>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</si>
  <si>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</si>
  <si>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</si>
  <si>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</si>
  <si>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</si>
  <si>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</si>
  <si>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</si>
  <si>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</si>
  <si>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</si>
  <si>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</si>
  <si>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</si>
  <si>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</si>
  <si>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</si>
  <si>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</si>
  <si>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</si>
  <si>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</si>
  <si>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</si>
  <si>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</si>
  <si>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</si>
  <si>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</si>
  <si>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</si>
  <si>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</si>
  <si>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</si>
  <si>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</si>
  <si>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</si>
  <si>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</si>
  <si>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</si>
  <si>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</si>
  <si>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</si>
  <si>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</si>
  <si>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</si>
  <si>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</si>
  <si>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</si>
  <si>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</si>
  <si>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</si>
  <si>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</si>
  <si>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</si>
  <si>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</si>
  <si>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</si>
  <si>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</si>
  <si>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</si>
  <si>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</si>
  <si>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</si>
  <si>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</si>
  <si>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</si>
  <si>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</si>
  <si>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</si>
  <si>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</si>
  <si>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</si>
  <si>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</si>
  <si>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</si>
  <si>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</si>
  <si>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</si>
  <si>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</si>
  <si>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</si>
  <si>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</si>
  <si>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</si>
  <si>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</si>
  <si>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</si>
  <si>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</si>
  <si>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</si>
  <si>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</si>
  <si>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</si>
  <si>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</si>
  <si>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</si>
  <si>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</si>
  <si>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</si>
  <si>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</si>
  <si>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</si>
  <si>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</si>
  <si>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</si>
  <si>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</si>
  <si>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</si>
  <si>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</si>
  <si>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</si>
  <si>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</si>
  <si>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</si>
  <si>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</si>
  <si>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</si>
  <si>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</si>
  <si>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</si>
  <si>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</si>
  <si>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</si>
  <si>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</si>
  <si>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</si>
  <si>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</si>
  <si>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</si>
  <si>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</si>
  <si>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</si>
  <si>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</si>
  <si>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</si>
  <si>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</si>
  <si>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</si>
  <si>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</si>
  <si>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</si>
  <si>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</si>
  <si>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</si>
  <si>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</si>
  <si>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</si>
  <si>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</si>
  <si>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</si>
  <si>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</si>
  <si>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</si>
  <si>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</si>
  <si>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</si>
  <si>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</si>
  <si>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</si>
  <si>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</si>
  <si>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</si>
  <si>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</si>
  <si>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</si>
  <si>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</si>
  <si>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</si>
  <si>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</si>
  <si>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</si>
  <si>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</si>
  <si>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</si>
  <si>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</si>
  <si>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</si>
  <si>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</si>
  <si>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</si>
  <si>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</si>
  <si>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</si>
  <si>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</si>
  <si>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</si>
  <si>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</si>
  <si>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</si>
  <si>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</si>
  <si>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</si>
  <si>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</si>
  <si>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</si>
  <si>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</si>
  <si>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</si>
  <si>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</si>
  <si>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</si>
  <si>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</si>
  <si>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</si>
  <si>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</si>
  <si>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</si>
  <si>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</si>
  <si>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</si>
  <si>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</si>
  <si>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</si>
  <si>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</si>
  <si>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</si>
  <si>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</si>
  <si>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</si>
  <si>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</si>
  <si>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</si>
  <si>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</si>
  <si>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</si>
  <si>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</si>
  <si>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</si>
  <si>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</si>
  <si>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</si>
  <si>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</si>
  <si>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</si>
  <si>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</si>
  <si>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</si>
  <si>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</si>
  <si>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</si>
  <si>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</si>
  <si>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</si>
  <si>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</si>
  <si>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</si>
  <si>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</si>
  <si>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</si>
  <si>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</si>
  <si>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</si>
  <si>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</si>
  <si>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</si>
  <si>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</si>
  <si>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</si>
  <si>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</si>
  <si>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</si>
  <si>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</si>
  <si>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</si>
  <si>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</si>
  <si>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</si>
  <si>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</si>
  <si>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</si>
  <si>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</si>
  <si>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</si>
  <si>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</si>
  <si>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</si>
  <si>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</si>
  <si>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</si>
  <si>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</si>
  <si>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</si>
  <si>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</si>
  <si>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</si>
  <si>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</si>
  <si>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</si>
  <si>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</si>
  <si>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</si>
  <si>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</si>
  <si>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</si>
  <si>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</si>
  <si>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</si>
  <si>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</si>
  <si>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</si>
  <si>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</si>
  <si>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</si>
  <si>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</si>
  <si>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</si>
  <si>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</si>
  <si>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</si>
  <si>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</si>
  <si>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</si>
  <si>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</si>
  <si>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</si>
  <si>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</si>
  <si>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</si>
  <si>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</si>
  <si>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</si>
  <si>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</si>
  <si>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</si>
  <si>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</si>
  <si>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</si>
  <si>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</si>
  <si>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</si>
  <si>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</si>
  <si>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</si>
  <si>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</si>
  <si>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</si>
  <si>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</si>
  <si>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</si>
  <si>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</si>
  <si>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</si>
  <si>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</si>
  <si>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</si>
  <si>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</si>
  <si>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</si>
  <si>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</si>
  <si>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</si>
  <si>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</si>
  <si>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</si>
  <si>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</si>
  <si>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</si>
  <si>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</si>
  <si>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</si>
  <si>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</si>
  <si>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</si>
  <si>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</si>
  <si>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</si>
  <si>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</si>
  <si>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</si>
  <si>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</si>
  <si>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</si>
  <si>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</si>
  <si>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</si>
  <si>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</si>
  <si>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</si>
  <si>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</si>
  <si>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</si>
  <si>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</si>
  <si>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</si>
  <si>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</si>
  <si>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</si>
  <si>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</si>
  <si>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</si>
  <si>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</si>
  <si>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</si>
  <si>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</si>
  <si>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</si>
  <si>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</si>
  <si>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</si>
  <si>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</si>
  <si>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</si>
  <si>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</si>
  <si>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</si>
  <si>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</si>
  <si>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</si>
  <si>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</si>
  <si>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</si>
  <si>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</si>
  <si>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</si>
  <si>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</si>
  <si>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</si>
  <si>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</si>
  <si>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</si>
  <si>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</si>
  <si>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</si>
  <si>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</si>
  <si>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</si>
  <si>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</si>
  <si>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</si>
  <si>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</si>
  <si>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</si>
  <si>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</si>
  <si>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</si>
  <si>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</si>
  <si>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</si>
  <si>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</si>
  <si>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</si>
  <si>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</si>
  <si>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</si>
  <si>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</si>
  <si>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</si>
  <si>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</si>
  <si>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</si>
  <si>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</si>
  <si>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</si>
  <si>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</si>
  <si>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</si>
  <si>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</si>
  <si>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</si>
  <si>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</si>
  <si>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</si>
  <si>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</si>
  <si>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</si>
  <si>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</si>
  <si>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</si>
  <si>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</si>
  <si>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</si>
  <si>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</si>
  <si>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</si>
  <si>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</si>
  <si>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</si>
  <si>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</si>
  <si>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</si>
  <si>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</si>
  <si>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</si>
  <si>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</si>
  <si>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</si>
  <si>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</si>
  <si>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</si>
  <si>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</si>
  <si>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</si>
  <si>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</si>
  <si>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</si>
  <si>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</si>
  <si>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</si>
  <si>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</si>
  <si>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</si>
  <si>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</si>
  <si>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</si>
  <si>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</si>
  <si>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</si>
  <si>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</si>
  <si>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</si>
  <si>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</si>
  <si>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</si>
  <si>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</si>
  <si>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</si>
  <si>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</si>
  <si>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</si>
  <si>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</si>
  <si>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</si>
  <si>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</si>
  <si>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</si>
  <si>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</si>
  <si>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</si>
  <si>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</si>
  <si>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</si>
  <si>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</si>
  <si>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</si>
  <si>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</si>
  <si>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</si>
  <si>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</si>
  <si>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</si>
  <si>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</si>
  <si>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</si>
  <si>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</si>
  <si>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</si>
  <si>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</si>
  <si>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</si>
  <si>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</si>
  <si>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</si>
  <si>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</si>
  <si>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</si>
  <si>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</si>
  <si>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</si>
  <si>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</si>
  <si>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</si>
  <si>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</si>
  <si>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</si>
  <si>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</si>
  <si>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</si>
  <si>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</si>
  <si>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</si>
  <si>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</si>
  <si>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</si>
  <si>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</si>
  <si>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</si>
  <si>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</si>
  <si>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</si>
  <si>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</si>
  <si>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</si>
  <si>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</si>
  <si>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</si>
  <si>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</si>
  <si>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</si>
  <si>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</si>
  <si>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</si>
  <si>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</si>
  <si>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</si>
  <si>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</si>
  <si>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</si>
  <si>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</si>
  <si>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</si>
  <si>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</si>
  <si>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</si>
  <si>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</si>
  <si>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</si>
  <si>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</si>
  <si>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</si>
  <si>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</si>
  <si>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</si>
  <si>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</si>
  <si>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</si>
  <si>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</si>
  <si>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</si>
  <si>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</si>
  <si>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</si>
  <si>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</si>
  <si>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</si>
  <si>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</si>
  <si>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</si>
  <si>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</si>
  <si>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</si>
  <si>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</si>
  <si>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</si>
  <si>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</si>
  <si>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</si>
  <si>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</si>
  <si>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</si>
  <si>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</si>
  <si>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</si>
  <si>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</si>
  <si>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</si>
  <si>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</si>
  <si>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</si>
  <si>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</si>
  <si>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</si>
  <si>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</si>
  <si>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</si>
  <si>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</si>
  <si>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</si>
  <si>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</si>
  <si>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</si>
  <si>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</si>
  <si>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</si>
  <si>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</si>
  <si>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</si>
  <si>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</si>
  <si>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</si>
  <si>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</si>
  <si>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</si>
  <si>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</si>
  <si>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</si>
  <si>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</si>
  <si>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</si>
  <si>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</si>
  <si>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</si>
  <si>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</si>
  <si>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</si>
  <si>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</si>
  <si>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</si>
  <si>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</si>
  <si>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</si>
  <si>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</si>
  <si>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</si>
  <si>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</si>
  <si>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</si>
  <si>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</si>
  <si>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</si>
  <si>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</si>
  <si>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</si>
  <si>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</si>
  <si>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</si>
  <si>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</si>
  <si>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</si>
  <si>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</si>
  <si>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</si>
  <si>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</si>
  <si>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</si>
  <si>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</si>
  <si>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</si>
  <si>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</si>
  <si>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</si>
  <si>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</si>
  <si>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</si>
  <si>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</si>
  <si>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</si>
  <si>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</si>
  <si>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</si>
  <si>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</si>
  <si>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</si>
  <si>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</si>
  <si>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</si>
  <si>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</si>
  <si>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</si>
  <si>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</si>
  <si>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</si>
  <si>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</si>
  <si>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</si>
  <si>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</si>
  <si>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</si>
  <si>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</si>
  <si>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</si>
  <si>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</si>
  <si>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</si>
  <si>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</si>
  <si>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</si>
  <si>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</si>
  <si>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</si>
  <si>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</si>
  <si>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</si>
  <si>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</si>
  <si>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</si>
  <si>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</si>
  <si>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</si>
  <si>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</si>
  <si>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</si>
  <si>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</si>
  <si>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</si>
  <si>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</si>
  <si>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</si>
  <si>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</si>
  <si>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</si>
  <si>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</si>
  <si>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</si>
  <si>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</si>
  <si>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</si>
  <si>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</si>
  <si>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</si>
  <si>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</si>
  <si>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</si>
  <si>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</si>
  <si>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</si>
  <si>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</si>
  <si>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</si>
  <si>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</si>
  <si>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</si>
  <si>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</si>
  <si>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</si>
  <si>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</si>
  <si>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</si>
  <si>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</si>
  <si>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</si>
  <si>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</si>
  <si>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</si>
  <si>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</si>
  <si>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</si>
  <si>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</si>
  <si>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</si>
  <si>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</si>
  <si>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</si>
  <si>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</si>
  <si>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</si>
  <si>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</si>
  <si>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</si>
  <si>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</si>
  <si>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</si>
  <si>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</si>
  <si>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</si>
  <si>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</si>
  <si>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</si>
  <si>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</si>
  <si>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</si>
  <si>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</si>
  <si>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</si>
  <si>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</si>
  <si>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</si>
  <si>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</si>
  <si>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</si>
  <si>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3336014717 </t>
  </si>
  <si>
    <t>3336015376</t>
  </si>
  <si>
    <t>SIN ACTIVIDAD DE RETIRO</t>
  </si>
  <si>
    <t>3336014993</t>
  </si>
  <si>
    <t>FUERA DE SERVICIO</t>
  </si>
  <si>
    <t xml:space="preserve">Polanco Nunez, Eliazar Roberto </t>
  </si>
  <si>
    <t>Abastecido</t>
  </si>
  <si>
    <t>3336015904</t>
  </si>
  <si>
    <t>3336015902</t>
  </si>
  <si>
    <t>3336015898</t>
  </si>
  <si>
    <t>3336015870</t>
  </si>
  <si>
    <t>3336015859</t>
  </si>
  <si>
    <t>3336015848</t>
  </si>
  <si>
    <t>3336015840</t>
  </si>
  <si>
    <t>3336015736</t>
  </si>
  <si>
    <t>SIN EFECTIVO.</t>
  </si>
  <si>
    <t>3336015579</t>
  </si>
  <si>
    <t>3336016174</t>
  </si>
  <si>
    <t>3336016414</t>
  </si>
  <si>
    <t>3336016420</t>
  </si>
  <si>
    <t>3336016550</t>
  </si>
  <si>
    <t>3336016578</t>
  </si>
  <si>
    <t>3336016583</t>
  </si>
  <si>
    <t>3336016600</t>
  </si>
  <si>
    <t>3336016605</t>
  </si>
  <si>
    <t>3336016606</t>
  </si>
  <si>
    <t>3336016607</t>
  </si>
  <si>
    <t>3336016608</t>
  </si>
  <si>
    <t>3336016609</t>
  </si>
  <si>
    <t>3336016610</t>
  </si>
  <si>
    <t>3336016612</t>
  </si>
  <si>
    <t>3336016613</t>
  </si>
  <si>
    <t>3336016291</t>
  </si>
  <si>
    <t>3336016425</t>
  </si>
  <si>
    <t>3336016543</t>
  </si>
  <si>
    <t>3336016573</t>
  </si>
  <si>
    <t>3336016575</t>
  </si>
  <si>
    <t>3336016602</t>
  </si>
  <si>
    <t>3336016603</t>
  </si>
  <si>
    <t>3336016604</t>
  </si>
  <si>
    <t>NO CONFIRMADA</t>
  </si>
  <si>
    <t>3336016616</t>
  </si>
  <si>
    <t>3336016618</t>
  </si>
  <si>
    <t>3336016623</t>
  </si>
  <si>
    <t>3336016625</t>
  </si>
  <si>
    <t>3336016631</t>
  </si>
  <si>
    <t>3336016632</t>
  </si>
  <si>
    <t>3336016633</t>
  </si>
  <si>
    <t>3336016634</t>
  </si>
  <si>
    <t>3336016635</t>
  </si>
  <si>
    <t>3336016636</t>
  </si>
  <si>
    <t>3336016638</t>
  </si>
  <si>
    <t>3336016653</t>
  </si>
  <si>
    <t>3336016652</t>
  </si>
  <si>
    <t>3336016651</t>
  </si>
  <si>
    <t>3336016650</t>
  </si>
  <si>
    <t>3336016649</t>
  </si>
  <si>
    <t>3336016648</t>
  </si>
  <si>
    <t>3336016647</t>
  </si>
  <si>
    <t>3336016646</t>
  </si>
  <si>
    <t>3336016645</t>
  </si>
  <si>
    <t>3336016644</t>
  </si>
  <si>
    <t>3336016643</t>
  </si>
  <si>
    <t>3336016642</t>
  </si>
  <si>
    <t>3336016641</t>
  </si>
  <si>
    <t>ERROR DE PRINTER</t>
  </si>
  <si>
    <t>3336016673</t>
  </si>
  <si>
    <t>3336016672</t>
  </si>
  <si>
    <t>3336016670</t>
  </si>
  <si>
    <t>3336016669</t>
  </si>
  <si>
    <t>3336016668</t>
  </si>
  <si>
    <t>3336016667</t>
  </si>
  <si>
    <t>3336016666</t>
  </si>
  <si>
    <t>3336016664</t>
  </si>
  <si>
    <t>3336016663</t>
  </si>
  <si>
    <t>3336016662</t>
  </si>
  <si>
    <t>3336016661</t>
  </si>
  <si>
    <t>3336016660</t>
  </si>
  <si>
    <t>3336016659</t>
  </si>
  <si>
    <t>3336016657</t>
  </si>
  <si>
    <t>Henriquez Diaz, Felipe Angelin</t>
  </si>
  <si>
    <t>2 Gavetas Vacías + 1 Fallando</t>
  </si>
  <si>
    <t>GAVETA VACIAS + GAVETAS FALLANDO</t>
  </si>
  <si>
    <t>ENVIO DE CARGA</t>
  </si>
  <si>
    <t>Peguero Solano, Victor Manuel</t>
  </si>
  <si>
    <t>Closed</t>
  </si>
  <si>
    <t>CARGA EXITOSA</t>
  </si>
  <si>
    <t>SIN EFECITVO</t>
  </si>
  <si>
    <t>07 Septiembre de 2021</t>
  </si>
  <si>
    <t>3336018171</t>
  </si>
  <si>
    <t>3336018170</t>
  </si>
  <si>
    <t>3336018169</t>
  </si>
  <si>
    <t>REINICIO EXITOSO POR LECTOR</t>
  </si>
  <si>
    <t>3336018168</t>
  </si>
  <si>
    <t>3336018167</t>
  </si>
  <si>
    <t>3336018166</t>
  </si>
  <si>
    <t>3336018158</t>
  </si>
  <si>
    <t>3336018157</t>
  </si>
  <si>
    <t>3336018156</t>
  </si>
  <si>
    <t>3336018155</t>
  </si>
  <si>
    <t>3336018153</t>
  </si>
  <si>
    <t>3336018152</t>
  </si>
  <si>
    <t>3336018151</t>
  </si>
  <si>
    <t>3336018150</t>
  </si>
  <si>
    <t>3336018149</t>
  </si>
  <si>
    <t>3336018148</t>
  </si>
  <si>
    <t>3336018147</t>
  </si>
  <si>
    <t>3336018146</t>
  </si>
  <si>
    <t>3336018145</t>
  </si>
  <si>
    <t>3336018144</t>
  </si>
  <si>
    <t>3336018143</t>
  </si>
  <si>
    <t>3336018135</t>
  </si>
  <si>
    <t>ERROR EN DEPOSITO</t>
  </si>
  <si>
    <t>3336018117</t>
  </si>
  <si>
    <t>CARGA EXITOSA POR INHIBIDO</t>
  </si>
  <si>
    <t>3336018116</t>
  </si>
  <si>
    <t>3336018114</t>
  </si>
  <si>
    <t>CARGA EXITOSA POR IHNIBIDO</t>
  </si>
  <si>
    <t>3336018090</t>
  </si>
  <si>
    <t>3336018088</t>
  </si>
  <si>
    <t>3336018086</t>
  </si>
  <si>
    <t>3336018083</t>
  </si>
  <si>
    <t>3336018080</t>
  </si>
  <si>
    <t>3336018079</t>
  </si>
  <si>
    <t>3336018037</t>
  </si>
  <si>
    <t>3336017966</t>
  </si>
  <si>
    <t>3336017893</t>
  </si>
  <si>
    <t>3336017883</t>
  </si>
  <si>
    <t>3336017824</t>
  </si>
  <si>
    <t>REINICIO EXITOSO</t>
  </si>
  <si>
    <t>REINICIO FALLIDO</t>
  </si>
  <si>
    <t>3336017966 </t>
  </si>
  <si>
    <t>3336018143 </t>
  </si>
  <si>
    <t>3336018171 </t>
  </si>
  <si>
    <t xml:space="preserve"> ATM S/M Nacional Plaza Central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</si>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</sst>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5"/>
      <tableStyleElement type="headerRow" dxfId="364"/>
      <tableStyleElement type="totalRow" dxfId="363"/>
      <tableStyleElement type="firstColumn" dxfId="362"/>
      <tableStyleElement type="lastColumn" dxfId="361"/>
      <tableStyleElement type="firstRowStripe" dxfId="360"/>
      <tableStyleElement type="firstColumnStripe" dxfId="3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25399" TargetMode="External"/><Relationship Id="rId18" Type="http://schemas.openxmlformats.org/officeDocument/2006/relationships/hyperlink" Target="http://s460-helpdesk/CAisd/pdmweb.exe?OP=SEARCH+FACTORY=in+SKIPLIST=1+QBE.EQ.id=3725394" TargetMode="External"/><Relationship Id="rId26" Type="http://schemas.openxmlformats.org/officeDocument/2006/relationships/hyperlink" Target="http://s460-helpdesk/CAisd/pdmweb.exe?OP=SEARCH+FACTORY=in+SKIPLIST=1+QBE.EQ.id=3725343" TargetMode="External"/><Relationship Id="rId39" Type="http://schemas.openxmlformats.org/officeDocument/2006/relationships/hyperlink" Target="http://s460-helpdesk/CAisd/pdmweb.exe?OP=SEARCH+FACTORY=in+SKIPLIST=1+QBE.EQ.id=3725424" TargetMode="External"/><Relationship Id="rId21" Type="http://schemas.openxmlformats.org/officeDocument/2006/relationships/hyperlink" Target="http://s460-helpdesk/CAisd/pdmweb.exe?OP=SEARCH+FACTORY=in+SKIPLIST=1+QBE.EQ.id=3725376" TargetMode="External"/><Relationship Id="rId34" Type="http://schemas.openxmlformats.org/officeDocument/2006/relationships/hyperlink" Target="http://s460-helpdesk/CAisd/pdmweb.exe?OP=SEARCH+FACTORY=in+SKIPLIST=1+QBE.EQ.id=3725429" TargetMode="External"/><Relationship Id="rId42" Type="http://schemas.openxmlformats.org/officeDocument/2006/relationships/hyperlink" Target="http://s460-helpdesk/CAisd/pdmweb.exe?OP=SEARCH+FACTORY=in+SKIPLIST=1+QBE.EQ.id=3725411" TargetMode="External"/><Relationship Id="rId7" Type="http://schemas.openxmlformats.org/officeDocument/2006/relationships/hyperlink" Target="http://s460-helpdesk/CAisd/pdmweb.exe?OP=SEARCH+FACTORY=in+SKIPLIST=1+QBE.EQ.id=372540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25396" TargetMode="External"/><Relationship Id="rId29" Type="http://schemas.openxmlformats.org/officeDocument/2006/relationships/hyperlink" Target="http://s460-helpdesk/CAisd/pdmweb.exe?OP=SEARCH+FACTORY=in+SKIPLIST=1+QBE.EQ.id=372521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25401" TargetMode="External"/><Relationship Id="rId24" Type="http://schemas.openxmlformats.org/officeDocument/2006/relationships/hyperlink" Target="http://s460-helpdesk/CAisd/pdmweb.exe?OP=SEARCH+FACTORY=in+SKIPLIST=1+QBE.EQ.id=3725366" TargetMode="External"/><Relationship Id="rId32" Type="http://schemas.openxmlformats.org/officeDocument/2006/relationships/hyperlink" Target="http://s460-helpdesk/CAisd/pdmweb.exe?OP=SEARCH+FACTORY=in+SKIPLIST=1+QBE.EQ.id=3725020" TargetMode="External"/><Relationship Id="rId37" Type="http://schemas.openxmlformats.org/officeDocument/2006/relationships/hyperlink" Target="http://s460-helpdesk/CAisd/pdmweb.exe?OP=SEARCH+FACTORY=in+SKIPLIST=1+QBE.EQ.id=3725426" TargetMode="External"/><Relationship Id="rId40" Type="http://schemas.openxmlformats.org/officeDocument/2006/relationships/hyperlink" Target="http://s460-helpdesk/CAisd/pdmweb.exe?OP=SEARCH+FACTORY=in+SKIPLIST=1+QBE.EQ.id=3725418" TargetMode="External"/><Relationship Id="rId45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25397" TargetMode="External"/><Relationship Id="rId23" Type="http://schemas.openxmlformats.org/officeDocument/2006/relationships/hyperlink" Target="http://s460-helpdesk/CAisd/pdmweb.exe?OP=SEARCH+FACTORY=in+SKIPLIST=1+QBE.EQ.id=3725368" TargetMode="External"/><Relationship Id="rId28" Type="http://schemas.openxmlformats.org/officeDocument/2006/relationships/hyperlink" Target="http://s460-helpdesk/CAisd/pdmweb.exe?OP=SEARCH+FACTORY=in+SKIPLIST=1+QBE.EQ.id=3725218" TargetMode="External"/><Relationship Id="rId36" Type="http://schemas.openxmlformats.org/officeDocument/2006/relationships/hyperlink" Target="http://s460-helpdesk/CAisd/pdmweb.exe?OP=SEARCH+FACTORY=in+SKIPLIST=1+QBE.EQ.id=3725427" TargetMode="External"/><Relationship Id="rId10" Type="http://schemas.openxmlformats.org/officeDocument/2006/relationships/hyperlink" Target="http://s460-helpdesk/CAisd/pdmweb.exe?OP=SEARCH+FACTORY=in+SKIPLIST=1+QBE.EQ.id=3725402" TargetMode="External"/><Relationship Id="rId19" Type="http://schemas.openxmlformats.org/officeDocument/2006/relationships/hyperlink" Target="http://s460-helpdesk/CAisd/pdmweb.exe?OP=SEARCH+FACTORY=in+SKIPLIST=1+QBE.EQ.id=3725393" TargetMode="External"/><Relationship Id="rId31" Type="http://schemas.openxmlformats.org/officeDocument/2006/relationships/hyperlink" Target="http://s460-helpdesk/CAisd/pdmweb.exe?OP=SEARCH+FACTORY=in+SKIPLIST=1+QBE.EQ.id=3725084" TargetMode="External"/><Relationship Id="rId44" Type="http://schemas.openxmlformats.org/officeDocument/2006/relationships/hyperlink" Target="http://s460-helpdesk/CAisd/pdmweb.exe?OP=SEARCH+FACTORY=in+SKIPLIST=1+QBE.EQ.id=372543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25403" TargetMode="External"/><Relationship Id="rId14" Type="http://schemas.openxmlformats.org/officeDocument/2006/relationships/hyperlink" Target="http://s460-helpdesk/CAisd/pdmweb.exe?OP=SEARCH+FACTORY=in+SKIPLIST=1+QBE.EQ.id=3725398" TargetMode="External"/><Relationship Id="rId22" Type="http://schemas.openxmlformats.org/officeDocument/2006/relationships/hyperlink" Target="http://s460-helpdesk/CAisd/pdmweb.exe?OP=SEARCH+FACTORY=in+SKIPLIST=1+QBE.EQ.id=3725371" TargetMode="External"/><Relationship Id="rId27" Type="http://schemas.openxmlformats.org/officeDocument/2006/relationships/hyperlink" Target="http://s460-helpdesk/CAisd/pdmweb.exe?OP=SEARCH+FACTORY=in+SKIPLIST=1+QBE.EQ.id=3725336" TargetMode="External"/><Relationship Id="rId30" Type="http://schemas.openxmlformats.org/officeDocument/2006/relationships/hyperlink" Target="http://s460-helpdesk/CAisd/pdmweb.exe?OP=SEARCH+FACTORY=in+SKIPLIST=1+QBE.EQ.id=3725207" TargetMode="External"/><Relationship Id="rId35" Type="http://schemas.openxmlformats.org/officeDocument/2006/relationships/hyperlink" Target="http://s460-helpdesk/CAisd/pdmweb.exe?OP=SEARCH+FACTORY=in+SKIPLIST=1+QBE.EQ.id=3725428" TargetMode="External"/><Relationship Id="rId43" Type="http://schemas.openxmlformats.org/officeDocument/2006/relationships/hyperlink" Target="http://s460-helpdesk/CAisd/pdmweb.exe?OP=SEARCH+FACTORY=in+SKIPLIST=1+QBE.EQ.id=3725409" TargetMode="External"/><Relationship Id="rId8" Type="http://schemas.openxmlformats.org/officeDocument/2006/relationships/hyperlink" Target="http://s460-helpdesk/CAisd/pdmweb.exe?OP=SEARCH+FACTORY=in+SKIPLIST=1+QBE.EQ.id=372540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25400" TargetMode="External"/><Relationship Id="rId17" Type="http://schemas.openxmlformats.org/officeDocument/2006/relationships/hyperlink" Target="http://s460-helpdesk/CAisd/pdmweb.exe?OP=SEARCH+FACTORY=in+SKIPLIST=1+QBE.EQ.id=3725395" TargetMode="External"/><Relationship Id="rId25" Type="http://schemas.openxmlformats.org/officeDocument/2006/relationships/hyperlink" Target="http://s460-helpdesk/CAisd/pdmweb.exe?OP=SEARCH+FACTORY=in+SKIPLIST=1+QBE.EQ.id=3725362" TargetMode="External"/><Relationship Id="rId33" Type="http://schemas.openxmlformats.org/officeDocument/2006/relationships/hyperlink" Target="http://s460-helpdesk/CAisd/pdmweb.exe?OP=SEARCH+FACTORY=in+SKIPLIST=1+QBE.EQ.id=3724967" TargetMode="External"/><Relationship Id="rId38" Type="http://schemas.openxmlformats.org/officeDocument/2006/relationships/hyperlink" Target="http://s460-helpdesk/CAisd/pdmweb.exe?OP=SEARCH+FACTORY=in+SKIPLIST=1+QBE.EQ.id=3725425" TargetMode="External"/><Relationship Id="rId20" Type="http://schemas.openxmlformats.org/officeDocument/2006/relationships/hyperlink" Target="http://s460-helpdesk/CAisd/pdmweb.exe?OP=SEARCH+FACTORY=in+SKIPLIST=1+QBE.EQ.id=3725392" TargetMode="External"/><Relationship Id="rId41" Type="http://schemas.openxmlformats.org/officeDocument/2006/relationships/hyperlink" Target="http://s460-helpdesk/CAisd/pdmweb.exe?OP=SEARCH+FACTORY=in+SKIPLIST=1+QBE.EQ.id=372541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120.832442129627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83.4985879629603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73.4985879629603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73.5651273148178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44.0556018518546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38.4964583333349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25.0611689814832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27.1852893518517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23.2875578703679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23.1782986111139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81" priority="99402"/>
  </conditionalFormatting>
  <conditionalFormatting sqref="E3">
    <cfRule type="duplicateValues" dxfId="180" priority="121765"/>
  </conditionalFormatting>
  <conditionalFormatting sqref="E3">
    <cfRule type="duplicateValues" dxfId="179" priority="121766"/>
    <cfRule type="duplicateValues" dxfId="178" priority="121767"/>
  </conditionalFormatting>
  <conditionalFormatting sqref="E3">
    <cfRule type="duplicateValues" dxfId="177" priority="121768"/>
    <cfRule type="duplicateValues" dxfId="176" priority="121769"/>
    <cfRule type="duplicateValues" dxfId="175" priority="121770"/>
    <cfRule type="duplicateValues" dxfId="174" priority="121771"/>
  </conditionalFormatting>
  <conditionalFormatting sqref="B3">
    <cfRule type="duplicateValues" dxfId="173" priority="121772"/>
  </conditionalFormatting>
  <conditionalFormatting sqref="E4">
    <cfRule type="duplicateValues" dxfId="172" priority="117"/>
  </conditionalFormatting>
  <conditionalFormatting sqref="E4">
    <cfRule type="duplicateValues" dxfId="171" priority="114"/>
    <cfRule type="duplicateValues" dxfId="170" priority="115"/>
    <cfRule type="duplicateValues" dxfId="169" priority="116"/>
  </conditionalFormatting>
  <conditionalFormatting sqref="E4">
    <cfRule type="duplicateValues" dxfId="168" priority="113"/>
  </conditionalFormatting>
  <conditionalFormatting sqref="E4">
    <cfRule type="duplicateValues" dxfId="167" priority="110"/>
    <cfRule type="duplicateValues" dxfId="166" priority="111"/>
    <cfRule type="duplicateValues" dxfId="165" priority="112"/>
  </conditionalFormatting>
  <conditionalFormatting sqref="B4">
    <cfRule type="duplicateValues" dxfId="164" priority="109"/>
  </conditionalFormatting>
  <conditionalFormatting sqref="E4">
    <cfRule type="duplicateValues" dxfId="163" priority="108"/>
  </conditionalFormatting>
  <conditionalFormatting sqref="B5">
    <cfRule type="duplicateValues" dxfId="162" priority="92"/>
  </conditionalFormatting>
  <conditionalFormatting sqref="E5">
    <cfRule type="duplicateValues" dxfId="161" priority="91"/>
  </conditionalFormatting>
  <conditionalFormatting sqref="E5">
    <cfRule type="duplicateValues" dxfId="160" priority="88"/>
    <cfRule type="duplicateValues" dxfId="159" priority="89"/>
    <cfRule type="duplicateValues" dxfId="158" priority="90"/>
  </conditionalFormatting>
  <conditionalFormatting sqref="E5">
    <cfRule type="duplicateValues" dxfId="157" priority="87"/>
  </conditionalFormatting>
  <conditionalFormatting sqref="E5">
    <cfRule type="duplicateValues" dxfId="156" priority="84"/>
    <cfRule type="duplicateValues" dxfId="155" priority="85"/>
    <cfRule type="duplicateValues" dxfId="154" priority="86"/>
  </conditionalFormatting>
  <conditionalFormatting sqref="E5">
    <cfRule type="duplicateValues" dxfId="153" priority="83"/>
  </conditionalFormatting>
  <conditionalFormatting sqref="E7">
    <cfRule type="duplicateValues" dxfId="152" priority="36"/>
  </conditionalFormatting>
  <conditionalFormatting sqref="E7">
    <cfRule type="duplicateValues" dxfId="151" priority="34"/>
    <cfRule type="duplicateValues" dxfId="150" priority="35"/>
  </conditionalFormatting>
  <conditionalFormatting sqref="E7">
    <cfRule type="duplicateValues" dxfId="149" priority="31"/>
    <cfRule type="duplicateValues" dxfId="148" priority="32"/>
    <cfRule type="duplicateValues" dxfId="147" priority="33"/>
  </conditionalFormatting>
  <conditionalFormatting sqref="E7">
    <cfRule type="duplicateValues" dxfId="146" priority="27"/>
    <cfRule type="duplicateValues" dxfId="145" priority="28"/>
    <cfRule type="duplicateValues" dxfId="144" priority="29"/>
    <cfRule type="duplicateValues" dxfId="143" priority="30"/>
  </conditionalFormatting>
  <conditionalFormatting sqref="B7">
    <cfRule type="duplicateValues" dxfId="142" priority="26"/>
  </conditionalFormatting>
  <conditionalFormatting sqref="B7">
    <cfRule type="duplicateValues" dxfId="141" priority="24"/>
    <cfRule type="duplicateValues" dxfId="140" priority="25"/>
  </conditionalFormatting>
  <conditionalFormatting sqref="E8">
    <cfRule type="duplicateValues" dxfId="139" priority="23"/>
  </conditionalFormatting>
  <conditionalFormatting sqref="E8">
    <cfRule type="duplicateValues" dxfId="138" priority="22"/>
  </conditionalFormatting>
  <conditionalFormatting sqref="B8">
    <cfRule type="duplicateValues" dxfId="137" priority="21"/>
  </conditionalFormatting>
  <conditionalFormatting sqref="E8">
    <cfRule type="duplicateValues" dxfId="136" priority="20"/>
  </conditionalFormatting>
  <conditionalFormatting sqref="B8">
    <cfRule type="duplicateValues" dxfId="135" priority="19"/>
  </conditionalFormatting>
  <conditionalFormatting sqref="E8">
    <cfRule type="duplicateValues" dxfId="134" priority="18"/>
  </conditionalFormatting>
  <conditionalFormatting sqref="E9">
    <cfRule type="duplicateValues" dxfId="133" priority="7"/>
    <cfRule type="duplicateValues" dxfId="132" priority="8"/>
    <cfRule type="duplicateValues" dxfId="131" priority="9"/>
    <cfRule type="duplicateValues" dxfId="130" priority="10"/>
  </conditionalFormatting>
  <conditionalFormatting sqref="B9">
    <cfRule type="duplicateValues" dxfId="129" priority="130228"/>
  </conditionalFormatting>
  <conditionalFormatting sqref="E6">
    <cfRule type="duplicateValues" dxfId="128" priority="130230"/>
  </conditionalFormatting>
  <conditionalFormatting sqref="B6">
    <cfRule type="duplicateValues" dxfId="127" priority="130231"/>
  </conditionalFormatting>
  <conditionalFormatting sqref="B6">
    <cfRule type="duplicateValues" dxfId="126" priority="130232"/>
    <cfRule type="duplicateValues" dxfId="125" priority="130233"/>
    <cfRule type="duplicateValues" dxfId="124" priority="130234"/>
  </conditionalFormatting>
  <conditionalFormatting sqref="E6">
    <cfRule type="duplicateValues" dxfId="123" priority="130235"/>
    <cfRule type="duplicateValues" dxfId="122" priority="130236"/>
  </conditionalFormatting>
  <conditionalFormatting sqref="E6">
    <cfRule type="duplicateValues" dxfId="121" priority="130237"/>
    <cfRule type="duplicateValues" dxfId="120" priority="130238"/>
    <cfRule type="duplicateValues" dxfId="119" priority="130239"/>
  </conditionalFormatting>
  <conditionalFormatting sqref="E6">
    <cfRule type="duplicateValues" dxfId="118" priority="130240"/>
    <cfRule type="duplicateValues" dxfId="117" priority="130241"/>
    <cfRule type="duplicateValues" dxfId="116" priority="130242"/>
    <cfRule type="duplicateValues" dxfId="115" priority="130243"/>
  </conditionalFormatting>
  <conditionalFormatting sqref="B10:B12">
    <cfRule type="duplicateValues" dxfId="114" priority="2"/>
  </conditionalFormatting>
  <conditionalFormatting sqref="E10:E12">
    <cfRule type="duplicateValues" dxfId="11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5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2" priority="12"/>
  </conditionalFormatting>
  <conditionalFormatting sqref="B1:B810 B823:B1048576">
    <cfRule type="duplicateValues" dxfId="111" priority="11"/>
  </conditionalFormatting>
  <conditionalFormatting sqref="A811:A814">
    <cfRule type="duplicateValues" dxfId="110" priority="10"/>
  </conditionalFormatting>
  <conditionalFormatting sqref="B811:B814">
    <cfRule type="duplicateValues" dxfId="109" priority="9"/>
  </conditionalFormatting>
  <conditionalFormatting sqref="A823:A1048576 A1:A814">
    <cfRule type="duplicateValues" dxfId="108" priority="8"/>
  </conditionalFormatting>
  <conditionalFormatting sqref="A815:A821">
    <cfRule type="duplicateValues" dxfId="107" priority="7"/>
  </conditionalFormatting>
  <conditionalFormatting sqref="B815:B821">
    <cfRule type="duplicateValues" dxfId="106" priority="6"/>
  </conditionalFormatting>
  <conditionalFormatting sqref="A815:A821">
    <cfRule type="duplicateValues" dxfId="105" priority="5"/>
  </conditionalFormatting>
  <conditionalFormatting sqref="A822">
    <cfRule type="duplicateValues" dxfId="104" priority="4"/>
  </conditionalFormatting>
  <conditionalFormatting sqref="A822">
    <cfRule type="duplicateValues" dxfId="103" priority="2"/>
  </conditionalFormatting>
  <conditionalFormatting sqref="B822">
    <cfRule type="duplicateValues" dxfId="10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9842"/>
  <sheetViews>
    <sheetView topLeftCell="J1" zoomScale="70" zoomScaleNormal="70" workbookViewId="0">
      <pane ySplit="4" topLeftCell="A176" activePane="bottomLeft" state="frozen"/>
      <selection pane="bottomLeft" activeCell="P149" sqref="P149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1.7109375" style="44" bestFit="1" customWidth="1"/>
    <col min="7" max="7" width="53.8554687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2722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 t="s">
        <v>2750</v>
      </c>
      <c r="C5" s="95">
        <v>44446.738217592596</v>
      </c>
      <c r="D5" s="95" t="s">
        <v>2460</v>
      </c>
      <c r="E5" s="124">
        <v>581</v>
      </c>
      <c r="F5" s="132" t="str">
        <f>VLOOKUP(E5,VIP!$A$2:$O15861,2,0)</f>
        <v>DRBR426</v>
      </c>
      <c r="G5" s="132" t="str">
        <f>VLOOKUP(E5,'LISTADO ATM'!$A$2:$B$900,2,0)</f>
        <v>ATM Banco Bandex II (Antiguo BNV II)</v>
      </c>
      <c r="H5" s="132" t="str">
        <f>VLOOKUP(E5,VIP!$A$2:$O20822,7,FALSE)</f>
        <v>No</v>
      </c>
      <c r="I5" s="132" t="str">
        <f>VLOOKUP(E5,VIP!$A$2:$O12787,8,FALSE)</f>
        <v>No</v>
      </c>
      <c r="J5" s="132" t="str">
        <f>VLOOKUP(E5,VIP!$A$2:$O12737,8,FALSE)</f>
        <v>No</v>
      </c>
      <c r="K5" s="132" t="str">
        <f>VLOOKUP(E5,VIP!$A$2:$O16311,6,0)</f>
        <v/>
      </c>
      <c r="L5" s="138" t="s">
        <v>2751</v>
      </c>
      <c r="M5" s="227" t="s">
        <v>2533</v>
      </c>
      <c r="N5" s="94" t="s">
        <v>2719</v>
      </c>
      <c r="O5" s="132" t="s">
        <v>2629</v>
      </c>
      <c r="P5" s="138" t="s">
        <v>2720</v>
      </c>
      <c r="Q5" s="226">
        <v>44386.813888888886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DISTRITO NACIONAL</v>
      </c>
      <c r="B6" s="124" t="s">
        <v>2747</v>
      </c>
      <c r="C6" s="95">
        <v>44446.740590277775</v>
      </c>
      <c r="D6" s="95" t="s">
        <v>2460</v>
      </c>
      <c r="E6" s="124">
        <v>580</v>
      </c>
      <c r="F6" s="132" t="str">
        <f>VLOOKUP(E6,VIP!$A$2:$O15859,2,0)</f>
        <v>DRBR523</v>
      </c>
      <c r="G6" s="132" t="str">
        <f>VLOOKUP(E6,'LISTADO ATM'!$A$2:$B$900,2,0)</f>
        <v xml:space="preserve">ATM Edificio Propagas </v>
      </c>
      <c r="H6" s="132" t="str">
        <f>VLOOKUP(E6,VIP!$A$2:$O20820,7,FALSE)</f>
        <v>Si</v>
      </c>
      <c r="I6" s="132" t="str">
        <f>VLOOKUP(E6,VIP!$A$2:$O12785,8,FALSE)</f>
        <v>Si</v>
      </c>
      <c r="J6" s="132" t="str">
        <f>VLOOKUP(E6,VIP!$A$2:$O12735,8,FALSE)</f>
        <v>Si</v>
      </c>
      <c r="K6" s="132" t="str">
        <f>VLOOKUP(E6,VIP!$A$2:$O16309,6,0)</f>
        <v>NO</v>
      </c>
      <c r="L6" s="138" t="s">
        <v>2748</v>
      </c>
      <c r="M6" s="227" t="s">
        <v>2533</v>
      </c>
      <c r="N6" s="94" t="s">
        <v>2719</v>
      </c>
      <c r="O6" s="132" t="s">
        <v>2629</v>
      </c>
      <c r="P6" s="138" t="s">
        <v>2720</v>
      </c>
      <c r="Q6" s="226">
        <v>44386.763194444444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SUR</v>
      </c>
      <c r="B7" s="124" t="s">
        <v>2749</v>
      </c>
      <c r="C7" s="95">
        <v>44446.739953703705</v>
      </c>
      <c r="D7" s="95" t="s">
        <v>2460</v>
      </c>
      <c r="E7" s="124">
        <v>825</v>
      </c>
      <c r="F7" s="132" t="str">
        <f>VLOOKUP(E7,VIP!$A$2:$O15860,2,0)</f>
        <v>DRBR825</v>
      </c>
      <c r="G7" s="132" t="str">
        <f>VLOOKUP(E7,'LISTADO ATM'!$A$2:$B$900,2,0)</f>
        <v xml:space="preserve">ATM Estacion Eco Cibeles (Las Matas de Farfán) </v>
      </c>
      <c r="H7" s="132" t="str">
        <f>VLOOKUP(E7,VIP!$A$2:$O20821,7,FALSE)</f>
        <v>Si</v>
      </c>
      <c r="I7" s="132" t="str">
        <f>VLOOKUP(E7,VIP!$A$2:$O12786,8,FALSE)</f>
        <v>Si</v>
      </c>
      <c r="J7" s="132" t="str">
        <f>VLOOKUP(E7,VIP!$A$2:$O12736,8,FALSE)</f>
        <v>Si</v>
      </c>
      <c r="K7" s="132" t="str">
        <f>VLOOKUP(E7,VIP!$A$2:$O16310,6,0)</f>
        <v>NO</v>
      </c>
      <c r="L7" s="138" t="s">
        <v>2748</v>
      </c>
      <c r="M7" s="227" t="s">
        <v>2533</v>
      </c>
      <c r="N7" s="94" t="s">
        <v>2719</v>
      </c>
      <c r="O7" s="132" t="s">
        <v>2629</v>
      </c>
      <c r="P7" s="138" t="s">
        <v>2720</v>
      </c>
      <c r="Q7" s="226">
        <v>44386.826388888891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SUR</v>
      </c>
      <c r="B8" s="124" t="s">
        <v>2758</v>
      </c>
      <c r="C8" s="95">
        <v>44446.704282407409</v>
      </c>
      <c r="D8" s="95" t="s">
        <v>2460</v>
      </c>
      <c r="E8" s="124">
        <v>885</v>
      </c>
      <c r="F8" s="132" t="str">
        <f>VLOOKUP(E8,VIP!$A$2:$O15868,2,0)</f>
        <v>DRBR885</v>
      </c>
      <c r="G8" s="132" t="str">
        <f>VLOOKUP(E8,'LISTADO ATM'!$A$2:$B$900,2,0)</f>
        <v xml:space="preserve">ATM UNP Rancho Arriba </v>
      </c>
      <c r="H8" s="132" t="str">
        <f>VLOOKUP(E8,VIP!$A$2:$O20829,7,FALSE)</f>
        <v>Si</v>
      </c>
      <c r="I8" s="132" t="str">
        <f>VLOOKUP(E8,VIP!$A$2:$O12794,8,FALSE)</f>
        <v>Si</v>
      </c>
      <c r="J8" s="132" t="str">
        <f>VLOOKUP(E8,VIP!$A$2:$O12744,8,FALSE)</f>
        <v>Si</v>
      </c>
      <c r="K8" s="132" t="str">
        <f>VLOOKUP(E8,VIP!$A$2:$O16318,6,0)</f>
        <v>NO</v>
      </c>
      <c r="L8" s="138" t="s">
        <v>2748</v>
      </c>
      <c r="M8" s="227" t="s">
        <v>2533</v>
      </c>
      <c r="N8" s="94" t="s">
        <v>2719</v>
      </c>
      <c r="O8" s="132" t="s">
        <v>2629</v>
      </c>
      <c r="P8" s="138" t="s">
        <v>2720</v>
      </c>
      <c r="Q8" s="226">
        <v>44386.82708333333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NORTE</v>
      </c>
      <c r="B9" s="124" t="s">
        <v>2651</v>
      </c>
      <c r="C9" s="95">
        <v>44445.639849537038</v>
      </c>
      <c r="D9" s="95" t="s">
        <v>2174</v>
      </c>
      <c r="E9" s="124">
        <v>411</v>
      </c>
      <c r="F9" s="132" t="str">
        <f>VLOOKUP(E9,VIP!$A$2:$O15791,2,0)</f>
        <v>DRBR411</v>
      </c>
      <c r="G9" s="132" t="str">
        <f>VLOOKUP(E9,'LISTADO ATM'!$A$2:$B$900,2,0)</f>
        <v xml:space="preserve">ATM UNP Piedra Blanca </v>
      </c>
      <c r="H9" s="132" t="str">
        <f>VLOOKUP(E9,VIP!$A$2:$O20752,7,FALSE)</f>
        <v>Si</v>
      </c>
      <c r="I9" s="132" t="str">
        <f>VLOOKUP(E9,VIP!$A$2:$O12717,8,FALSE)</f>
        <v>Si</v>
      </c>
      <c r="J9" s="132" t="str">
        <f>VLOOKUP(E9,VIP!$A$2:$O12667,8,FALSE)</f>
        <v>Si</v>
      </c>
      <c r="K9" s="132" t="str">
        <f>VLOOKUP(E9,VIP!$A$2:$O16241,6,0)</f>
        <v>NO</v>
      </c>
      <c r="L9" s="138" t="s">
        <v>2213</v>
      </c>
      <c r="M9" s="150" t="s">
        <v>2533</v>
      </c>
      <c r="N9" s="94" t="s">
        <v>2444</v>
      </c>
      <c r="O9" s="132" t="s">
        <v>2578</v>
      </c>
      <c r="P9" s="138"/>
      <c r="Q9" s="151">
        <v>44446.379166666666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 t="s">
        <v>2701</v>
      </c>
      <c r="C10" s="95">
        <v>44446.120393518519</v>
      </c>
      <c r="D10" s="95" t="s">
        <v>2174</v>
      </c>
      <c r="E10" s="124">
        <v>858</v>
      </c>
      <c r="F10" s="132" t="str">
        <f>VLOOKUP(E10,VIP!$A$2:$O15833,2,0)</f>
        <v>DRBR858</v>
      </c>
      <c r="G10" s="132" t="str">
        <f>VLOOKUP(E10,'LISTADO ATM'!$A$2:$B$900,2,0)</f>
        <v xml:space="preserve">ATM Cooperativa Maestros (COOPNAMA) </v>
      </c>
      <c r="H10" s="132" t="str">
        <f>VLOOKUP(E10,VIP!$A$2:$O20794,7,FALSE)</f>
        <v>Si</v>
      </c>
      <c r="I10" s="132" t="str">
        <f>VLOOKUP(E10,VIP!$A$2:$O12759,8,FALSE)</f>
        <v>No</v>
      </c>
      <c r="J10" s="132" t="str">
        <f>VLOOKUP(E10,VIP!$A$2:$O12709,8,FALSE)</f>
        <v>No</v>
      </c>
      <c r="K10" s="132" t="str">
        <f>VLOOKUP(E10,VIP!$A$2:$O16283,6,0)</f>
        <v>NO</v>
      </c>
      <c r="L10" s="138" t="s">
        <v>2213</v>
      </c>
      <c r="M10" s="150" t="s">
        <v>2533</v>
      </c>
      <c r="N10" s="94" t="s">
        <v>2444</v>
      </c>
      <c r="O10" s="132" t="s">
        <v>2446</v>
      </c>
      <c r="P10" s="138"/>
      <c r="Q10" s="151">
        <v>44446.379166666666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 t="s">
        <v>2702</v>
      </c>
      <c r="C11" s="95">
        <v>44446.11755787037</v>
      </c>
      <c r="D11" s="95" t="s">
        <v>2174</v>
      </c>
      <c r="E11" s="124">
        <v>971</v>
      </c>
      <c r="F11" s="132" t="str">
        <f>VLOOKUP(E11,VIP!$A$2:$O15835,2,0)</f>
        <v>DRBR24U</v>
      </c>
      <c r="G11" s="132" t="str">
        <f>VLOOKUP(E11,'LISTADO ATM'!$A$2:$B$900,2,0)</f>
        <v xml:space="preserve">ATM Club Banreservas I </v>
      </c>
      <c r="H11" s="132" t="str">
        <f>VLOOKUP(E11,VIP!$A$2:$O20796,7,FALSE)</f>
        <v>Si</v>
      </c>
      <c r="I11" s="132" t="str">
        <f>VLOOKUP(E11,VIP!$A$2:$O12761,8,FALSE)</f>
        <v>Si</v>
      </c>
      <c r="J11" s="132" t="str">
        <f>VLOOKUP(E11,VIP!$A$2:$O12711,8,FALSE)</f>
        <v>Si</v>
      </c>
      <c r="K11" s="132" t="str">
        <f>VLOOKUP(E11,VIP!$A$2:$O16285,6,0)</f>
        <v>NO</v>
      </c>
      <c r="L11" s="138" t="s">
        <v>2213</v>
      </c>
      <c r="M11" s="150" t="s">
        <v>2533</v>
      </c>
      <c r="N11" s="94" t="s">
        <v>2444</v>
      </c>
      <c r="O11" s="132" t="s">
        <v>2446</v>
      </c>
      <c r="P11" s="138"/>
      <c r="Q11" s="151">
        <v>44446.381249999999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NORTE</v>
      </c>
      <c r="B12" s="124" t="s">
        <v>2710</v>
      </c>
      <c r="C12" s="95">
        <v>44446.092812499999</v>
      </c>
      <c r="D12" s="95" t="s">
        <v>2175</v>
      </c>
      <c r="E12" s="124">
        <v>518</v>
      </c>
      <c r="F12" s="132" t="str">
        <f>VLOOKUP(E12,VIP!$A$2:$O15844,2,0)</f>
        <v>DRBR518</v>
      </c>
      <c r="G12" s="132" t="str">
        <f>VLOOKUP(E12,'LISTADO ATM'!$A$2:$B$900,2,0)</f>
        <v xml:space="preserve">ATM Autobanco Los Alamos </v>
      </c>
      <c r="H12" s="132" t="str">
        <f>VLOOKUP(E12,VIP!$A$2:$O20805,7,FALSE)</f>
        <v>Si</v>
      </c>
      <c r="I12" s="132" t="str">
        <f>VLOOKUP(E12,VIP!$A$2:$O12770,8,FALSE)</f>
        <v>Si</v>
      </c>
      <c r="J12" s="132" t="str">
        <f>VLOOKUP(E12,VIP!$A$2:$O12720,8,FALSE)</f>
        <v>Si</v>
      </c>
      <c r="K12" s="132" t="str">
        <f>VLOOKUP(E12,VIP!$A$2:$O16294,6,0)</f>
        <v>NO</v>
      </c>
      <c r="L12" s="138" t="s">
        <v>2213</v>
      </c>
      <c r="M12" s="150" t="s">
        <v>2533</v>
      </c>
      <c r="N12" s="94" t="s">
        <v>2444</v>
      </c>
      <c r="O12" s="132" t="s">
        <v>2714</v>
      </c>
      <c r="P12" s="138"/>
      <c r="Q12" s="151">
        <v>44446.382638888892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NORTE</v>
      </c>
      <c r="B13" s="124" t="s">
        <v>2648</v>
      </c>
      <c r="C13" s="95">
        <v>44445.502164351848</v>
      </c>
      <c r="D13" s="95" t="s">
        <v>2174</v>
      </c>
      <c r="E13" s="124">
        <v>138</v>
      </c>
      <c r="F13" s="132" t="str">
        <f>VLOOKUP(E13,VIP!$A$2:$O15814,2,0)</f>
        <v>DRBR138</v>
      </c>
      <c r="G13" s="132" t="str">
        <f>VLOOKUP(E13,'LISTADO ATM'!$A$2:$B$900,2,0)</f>
        <v xml:space="preserve">ATM UNP Fantino </v>
      </c>
      <c r="H13" s="132" t="str">
        <f>VLOOKUP(E13,VIP!$A$2:$O20775,7,FALSE)</f>
        <v>Si</v>
      </c>
      <c r="I13" s="132" t="str">
        <f>VLOOKUP(E13,VIP!$A$2:$O12740,8,FALSE)</f>
        <v>Si</v>
      </c>
      <c r="J13" s="132" t="str">
        <f>VLOOKUP(E13,VIP!$A$2:$O12690,8,FALSE)</f>
        <v>Si</v>
      </c>
      <c r="K13" s="132" t="str">
        <f>VLOOKUP(E13,VIP!$A$2:$O16264,6,0)</f>
        <v>NO</v>
      </c>
      <c r="L13" s="138" t="s">
        <v>2213</v>
      </c>
      <c r="M13" s="227" t="s">
        <v>2533</v>
      </c>
      <c r="N13" s="94" t="s">
        <v>2444</v>
      </c>
      <c r="O13" s="132" t="s">
        <v>2578</v>
      </c>
      <c r="P13" s="138"/>
      <c r="Q13" s="226">
        <v>44386.645833333336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SUR</v>
      </c>
      <c r="B14" s="124" t="s">
        <v>2686</v>
      </c>
      <c r="C14" s="95">
        <v>44446.077638888892</v>
      </c>
      <c r="D14" s="95" t="s">
        <v>2174</v>
      </c>
      <c r="E14" s="124">
        <v>135</v>
      </c>
      <c r="F14" s="132" t="str">
        <f>VLOOKUP(E14,VIP!$A$2:$O15831,2,0)</f>
        <v>DRBR135</v>
      </c>
      <c r="G14" s="132" t="str">
        <f>VLOOKUP(E14,'LISTADO ATM'!$A$2:$B$900,2,0)</f>
        <v xml:space="preserve">ATM Oficina Las Dunas Baní </v>
      </c>
      <c r="H14" s="132" t="str">
        <f>VLOOKUP(E14,VIP!$A$2:$O20792,7,FALSE)</f>
        <v>Si</v>
      </c>
      <c r="I14" s="132" t="str">
        <f>VLOOKUP(E14,VIP!$A$2:$O12757,8,FALSE)</f>
        <v>Si</v>
      </c>
      <c r="J14" s="132" t="str">
        <f>VLOOKUP(E14,VIP!$A$2:$O12707,8,FALSE)</f>
        <v>Si</v>
      </c>
      <c r="K14" s="132" t="str">
        <f>VLOOKUP(E14,VIP!$A$2:$O16281,6,0)</f>
        <v>SI</v>
      </c>
      <c r="L14" s="138" t="s">
        <v>2213</v>
      </c>
      <c r="M14" s="227" t="s">
        <v>2533</v>
      </c>
      <c r="N14" s="94" t="s">
        <v>2444</v>
      </c>
      <c r="O14" s="132" t="s">
        <v>2446</v>
      </c>
      <c r="P14" s="138"/>
      <c r="Q14" s="226">
        <v>44386.751388888886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 t="s">
        <v>2712</v>
      </c>
      <c r="C15" s="95">
        <v>44446.084618055553</v>
      </c>
      <c r="D15" s="95" t="s">
        <v>2174</v>
      </c>
      <c r="E15" s="124">
        <v>686</v>
      </c>
      <c r="F15" s="132" t="str">
        <f>VLOOKUP(E15,VIP!$A$2:$O15846,2,0)</f>
        <v>DRBR686</v>
      </c>
      <c r="G15" s="132" t="str">
        <f>VLOOKUP(E15,'LISTADO ATM'!$A$2:$B$900,2,0)</f>
        <v>ATM Autoservicio Oficina Máximo Gómez</v>
      </c>
      <c r="H15" s="132" t="str">
        <f>VLOOKUP(E15,VIP!$A$2:$O20807,7,FALSE)</f>
        <v>Si</v>
      </c>
      <c r="I15" s="132" t="str">
        <f>VLOOKUP(E15,VIP!$A$2:$O12772,8,FALSE)</f>
        <v>Si</v>
      </c>
      <c r="J15" s="132" t="str">
        <f>VLOOKUP(E15,VIP!$A$2:$O12722,8,FALSE)</f>
        <v>Si</v>
      </c>
      <c r="K15" s="132" t="str">
        <f>VLOOKUP(E15,VIP!$A$2:$O16296,6,0)</f>
        <v>NO</v>
      </c>
      <c r="L15" s="138" t="s">
        <v>2213</v>
      </c>
      <c r="M15" s="227" t="s">
        <v>2533</v>
      </c>
      <c r="N15" s="94" t="s">
        <v>2444</v>
      </c>
      <c r="O15" s="132" t="s">
        <v>2446</v>
      </c>
      <c r="P15" s="138"/>
      <c r="Q15" s="226">
        <v>44386.813888888886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>
        <v>3336000027</v>
      </c>
      <c r="C16" s="95">
        <v>44432.61141203704</v>
      </c>
      <c r="D16" s="95" t="s">
        <v>2174</v>
      </c>
      <c r="E16" s="124">
        <v>14</v>
      </c>
      <c r="F16" s="132" t="str">
        <f>VLOOKUP(E16,VIP!$A$2:$O15579,2,0)</f>
        <v>DRBR014</v>
      </c>
      <c r="G16" s="132" t="str">
        <f>VLOOKUP(E16,'LISTADO ATM'!$A$2:$B$900,2,0)</f>
        <v xml:space="preserve">ATM Oficina Aeropuerto Las Américas I </v>
      </c>
      <c r="H16" s="132" t="str">
        <f>VLOOKUP(E16,VIP!$A$2:$O20540,7,FALSE)</f>
        <v>Si</v>
      </c>
      <c r="I16" s="132" t="str">
        <f>VLOOKUP(E16,VIP!$A$2:$O12505,8,FALSE)</f>
        <v>Si</v>
      </c>
      <c r="J16" s="132" t="str">
        <f>VLOOKUP(E16,VIP!$A$2:$O12455,8,FALSE)</f>
        <v>Si</v>
      </c>
      <c r="K16" s="132" t="str">
        <f>VLOOKUP(E16,VIP!$A$2:$O16029,6,0)</f>
        <v>NO</v>
      </c>
      <c r="L16" s="138" t="s">
        <v>2213</v>
      </c>
      <c r="M16" s="227" t="s">
        <v>2533</v>
      </c>
      <c r="N16" s="94" t="s">
        <v>2444</v>
      </c>
      <c r="O16" s="132" t="s">
        <v>2446</v>
      </c>
      <c r="P16" s="138"/>
      <c r="Q16" s="226">
        <v>44386.815972222219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NORTE</v>
      </c>
      <c r="B17" s="124" t="s">
        <v>2757</v>
      </c>
      <c r="C17" s="95">
        <v>44446.717939814815</v>
      </c>
      <c r="D17" s="95" t="s">
        <v>2175</v>
      </c>
      <c r="E17" s="124">
        <v>62</v>
      </c>
      <c r="F17" s="132" t="str">
        <f>VLOOKUP(E17,VIP!$A$2:$O15867,2,0)</f>
        <v>DRBR062</v>
      </c>
      <c r="G17" s="132" t="str">
        <f>VLOOKUP(E17,'LISTADO ATM'!$A$2:$B$900,2,0)</f>
        <v xml:space="preserve">ATM Oficina Dajabón </v>
      </c>
      <c r="H17" s="132" t="str">
        <f>VLOOKUP(E17,VIP!$A$2:$O20828,7,FALSE)</f>
        <v>Si</v>
      </c>
      <c r="I17" s="132" t="str">
        <f>VLOOKUP(E17,VIP!$A$2:$O12793,8,FALSE)</f>
        <v>Si</v>
      </c>
      <c r="J17" s="132" t="str">
        <f>VLOOKUP(E17,VIP!$A$2:$O12743,8,FALSE)</f>
        <v>Si</v>
      </c>
      <c r="K17" s="132" t="str">
        <f>VLOOKUP(E17,VIP!$A$2:$O16317,6,0)</f>
        <v>SI</v>
      </c>
      <c r="L17" s="138" t="s">
        <v>2213</v>
      </c>
      <c r="M17" s="227" t="s">
        <v>2533</v>
      </c>
      <c r="N17" s="94" t="s">
        <v>2444</v>
      </c>
      <c r="O17" s="132" t="s">
        <v>2578</v>
      </c>
      <c r="P17" s="138"/>
      <c r="Q17" s="226">
        <v>44386.824999999997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SUR</v>
      </c>
      <c r="B18" s="124" t="s">
        <v>2708</v>
      </c>
      <c r="C18" s="95">
        <v>44446.11037037037</v>
      </c>
      <c r="D18" s="95" t="s">
        <v>2174</v>
      </c>
      <c r="E18" s="124">
        <v>47</v>
      </c>
      <c r="F18" s="132" t="str">
        <f>VLOOKUP(E18,VIP!$A$2:$O15842,2,0)</f>
        <v>DRBR047</v>
      </c>
      <c r="G18" s="132" t="str">
        <f>VLOOKUP(E18,'LISTADO ATM'!$A$2:$B$900,2,0)</f>
        <v xml:space="preserve">ATM Oficina Jimaní </v>
      </c>
      <c r="H18" s="132" t="str">
        <f>VLOOKUP(E18,VIP!$A$2:$O20803,7,FALSE)</f>
        <v>Si</v>
      </c>
      <c r="I18" s="132" t="str">
        <f>VLOOKUP(E18,VIP!$A$2:$O12768,8,FALSE)</f>
        <v>Si</v>
      </c>
      <c r="J18" s="132" t="str">
        <f>VLOOKUP(E18,VIP!$A$2:$O12718,8,FALSE)</f>
        <v>Si</v>
      </c>
      <c r="K18" s="132" t="str">
        <f>VLOOKUP(E18,VIP!$A$2:$O16292,6,0)</f>
        <v>NO</v>
      </c>
      <c r="L18" s="138" t="s">
        <v>2213</v>
      </c>
      <c r="M18" s="227" t="s">
        <v>2533</v>
      </c>
      <c r="N18" s="94" t="s">
        <v>2444</v>
      </c>
      <c r="O18" s="132" t="s">
        <v>2446</v>
      </c>
      <c r="P18" s="138"/>
      <c r="Q18" s="226">
        <v>44386.825694444444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DISTRITO NACIONAL</v>
      </c>
      <c r="B19" s="124" t="s">
        <v>2659</v>
      </c>
      <c r="C19" s="95">
        <v>44445.840312499997</v>
      </c>
      <c r="D19" s="95" t="s">
        <v>2174</v>
      </c>
      <c r="E19" s="124">
        <v>160</v>
      </c>
      <c r="F19" s="132" t="str">
        <f>VLOOKUP(E19,VIP!$A$2:$O15813,2,0)</f>
        <v>DRBR160</v>
      </c>
      <c r="G19" s="132" t="str">
        <f>VLOOKUP(E19,'LISTADO ATM'!$A$2:$B$900,2,0)</f>
        <v xml:space="preserve">ATM Oficina Herrera </v>
      </c>
      <c r="H19" s="132" t="str">
        <f>VLOOKUP(E19,VIP!$A$2:$O20774,7,FALSE)</f>
        <v>Si</v>
      </c>
      <c r="I19" s="132" t="str">
        <f>VLOOKUP(E19,VIP!$A$2:$O12739,8,FALSE)</f>
        <v>Si</v>
      </c>
      <c r="J19" s="132" t="str">
        <f>VLOOKUP(E19,VIP!$A$2:$O12689,8,FALSE)</f>
        <v>Si</v>
      </c>
      <c r="K19" s="132" t="str">
        <f>VLOOKUP(E19,VIP!$A$2:$O16263,6,0)</f>
        <v>NO</v>
      </c>
      <c r="L19" s="138" t="s">
        <v>2213</v>
      </c>
      <c r="M19" s="227" t="s">
        <v>2533</v>
      </c>
      <c r="N19" s="94" t="s">
        <v>2444</v>
      </c>
      <c r="O19" s="132" t="s">
        <v>2446</v>
      </c>
      <c r="P19" s="138"/>
      <c r="Q19" s="226">
        <v>44386.82708333333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SUR</v>
      </c>
      <c r="B20" s="124">
        <v>3336017265</v>
      </c>
      <c r="C20" s="95">
        <v>44446.44259259259</v>
      </c>
      <c r="D20" s="95" t="s">
        <v>2174</v>
      </c>
      <c r="E20" s="124">
        <v>33</v>
      </c>
      <c r="F20" s="132" t="str">
        <f>VLOOKUP(E20,VIP!$A$2:$O15834,2,0)</f>
        <v>DRBR033</v>
      </c>
      <c r="G20" s="132" t="str">
        <f>VLOOKUP(E20,'LISTADO ATM'!$A$2:$B$900,2,0)</f>
        <v xml:space="preserve">ATM UNP Juan de Herrera </v>
      </c>
      <c r="H20" s="132" t="str">
        <f>VLOOKUP(E20,VIP!$A$2:$O20795,7,FALSE)</f>
        <v>Si</v>
      </c>
      <c r="I20" s="132" t="str">
        <f>VLOOKUP(E20,VIP!$A$2:$O12760,8,FALSE)</f>
        <v>Si</v>
      </c>
      <c r="J20" s="132" t="str">
        <f>VLOOKUP(E20,VIP!$A$2:$O12710,8,FALSE)</f>
        <v>Si</v>
      </c>
      <c r="K20" s="132" t="str">
        <f>VLOOKUP(E20,VIP!$A$2:$O16284,6,0)</f>
        <v>NO</v>
      </c>
      <c r="L20" s="138" t="s">
        <v>2213</v>
      </c>
      <c r="M20" s="227" t="s">
        <v>2533</v>
      </c>
      <c r="N20" s="94" t="s">
        <v>2444</v>
      </c>
      <c r="O20" s="132" t="s">
        <v>2446</v>
      </c>
      <c r="P20" s="138"/>
      <c r="Q20" s="226">
        <v>44386.827777777777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DISTRITO NACIONAL</v>
      </c>
      <c r="B21" s="124" t="s">
        <v>2660</v>
      </c>
      <c r="C21" s="95">
        <v>44445.840879629628</v>
      </c>
      <c r="D21" s="95" t="s">
        <v>2174</v>
      </c>
      <c r="E21" s="124">
        <v>194</v>
      </c>
      <c r="F21" s="132" t="str">
        <f>VLOOKUP(E21,VIP!$A$2:$O15814,2,0)</f>
        <v>DRBR194</v>
      </c>
      <c r="G21" s="132" t="str">
        <f>VLOOKUP(E21,'LISTADO ATM'!$A$2:$B$900,2,0)</f>
        <v xml:space="preserve">ATM UNP Pantoja </v>
      </c>
      <c r="H21" s="132" t="str">
        <f>VLOOKUP(E21,VIP!$A$2:$O20775,7,FALSE)</f>
        <v>Si</v>
      </c>
      <c r="I21" s="132" t="str">
        <f>VLOOKUP(E21,VIP!$A$2:$O12740,8,FALSE)</f>
        <v>No</v>
      </c>
      <c r="J21" s="132" t="str">
        <f>VLOOKUP(E21,VIP!$A$2:$O12690,8,FALSE)</f>
        <v>No</v>
      </c>
      <c r="K21" s="132" t="str">
        <f>VLOOKUP(E21,VIP!$A$2:$O16264,6,0)</f>
        <v>NO</v>
      </c>
      <c r="L21" s="138" t="s">
        <v>2213</v>
      </c>
      <c r="M21" s="227" t="s">
        <v>2533</v>
      </c>
      <c r="N21" s="94" t="s">
        <v>2444</v>
      </c>
      <c r="O21" s="132" t="s">
        <v>2446</v>
      </c>
      <c r="P21" s="138"/>
      <c r="Q21" s="226">
        <v>44386.827777777777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ESTE</v>
      </c>
      <c r="B22" s="124">
        <v>3336013689</v>
      </c>
      <c r="C22" s="95">
        <v>44442.626331018517</v>
      </c>
      <c r="D22" s="95" t="s">
        <v>2174</v>
      </c>
      <c r="E22" s="124">
        <v>111</v>
      </c>
      <c r="F22" s="132" t="str">
        <f>VLOOKUP(E22,VIP!$A$2:$O15806,2,0)</f>
        <v>DRBR111</v>
      </c>
      <c r="G22" s="132" t="str">
        <f>VLOOKUP(E22,'LISTADO ATM'!$A$2:$B$900,2,0)</f>
        <v xml:space="preserve">ATM Oficina San Pedro </v>
      </c>
      <c r="H22" s="132" t="str">
        <f>VLOOKUP(E22,VIP!$A$2:$O20767,7,FALSE)</f>
        <v>Si</v>
      </c>
      <c r="I22" s="132" t="str">
        <f>VLOOKUP(E22,VIP!$A$2:$O12732,8,FALSE)</f>
        <v>Si</v>
      </c>
      <c r="J22" s="132" t="str">
        <f>VLOOKUP(E22,VIP!$A$2:$O12682,8,FALSE)</f>
        <v>Si</v>
      </c>
      <c r="K22" s="132" t="str">
        <f>VLOOKUP(E22,VIP!$A$2:$O16256,6,0)</f>
        <v>SI</v>
      </c>
      <c r="L22" s="138" t="s">
        <v>2213</v>
      </c>
      <c r="M22" s="227" t="s">
        <v>2533</v>
      </c>
      <c r="N22" s="94" t="s">
        <v>2444</v>
      </c>
      <c r="O22" s="132" t="s">
        <v>2446</v>
      </c>
      <c r="P22" s="138"/>
      <c r="Q22" s="226">
        <v>44386.828472222223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NORTE</v>
      </c>
      <c r="B23" s="124" t="s">
        <v>2673</v>
      </c>
      <c r="C23" s="95">
        <v>44445.838877314818</v>
      </c>
      <c r="D23" s="95" t="s">
        <v>2175</v>
      </c>
      <c r="E23" s="124">
        <v>228</v>
      </c>
      <c r="F23" s="132" t="str">
        <f>VLOOKUP(E23,VIP!$A$2:$O15811,2,0)</f>
        <v>DRBR228</v>
      </c>
      <c r="G23" s="132" t="str">
        <f>VLOOKUP(E23,'LISTADO ATM'!$A$2:$B$900,2,0)</f>
        <v xml:space="preserve">ATM Oficina SAJOMA </v>
      </c>
      <c r="H23" s="132" t="str">
        <f>VLOOKUP(E23,VIP!$A$2:$O20772,7,FALSE)</f>
        <v>Si</v>
      </c>
      <c r="I23" s="132" t="str">
        <f>VLOOKUP(E23,VIP!$A$2:$O12737,8,FALSE)</f>
        <v>Si</v>
      </c>
      <c r="J23" s="132" t="str">
        <f>VLOOKUP(E23,VIP!$A$2:$O12687,8,FALSE)</f>
        <v>Si</v>
      </c>
      <c r="K23" s="132" t="str">
        <f>VLOOKUP(E23,VIP!$A$2:$O16261,6,0)</f>
        <v>NO</v>
      </c>
      <c r="L23" s="138" t="s">
        <v>2213</v>
      </c>
      <c r="M23" s="227" t="s">
        <v>2533</v>
      </c>
      <c r="N23" s="94" t="s">
        <v>2444</v>
      </c>
      <c r="O23" s="132" t="s">
        <v>2578</v>
      </c>
      <c r="P23" s="138"/>
      <c r="Q23" s="226">
        <v>44386.82916666667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NORTE</v>
      </c>
      <c r="B24" s="124">
        <v>3336017259</v>
      </c>
      <c r="C24" s="95">
        <v>44446.440925925926</v>
      </c>
      <c r="D24" s="95" t="s">
        <v>2174</v>
      </c>
      <c r="E24" s="124">
        <v>926</v>
      </c>
      <c r="F24" s="132" t="str">
        <f>VLOOKUP(E24,VIP!$A$2:$O15835,2,0)</f>
        <v>DRBR926</v>
      </c>
      <c r="G24" s="132" t="str">
        <f>VLOOKUP(E24,'LISTADO ATM'!$A$2:$B$900,2,0)</f>
        <v>ATM S/M Juan Cepin</v>
      </c>
      <c r="H24" s="132" t="str">
        <f>VLOOKUP(E24,VIP!$A$2:$O20796,7,FALSE)</f>
        <v>N/A</v>
      </c>
      <c r="I24" s="132" t="str">
        <f>VLOOKUP(E24,VIP!$A$2:$O12761,8,FALSE)</f>
        <v>N/A</v>
      </c>
      <c r="J24" s="132" t="str">
        <f>VLOOKUP(E24,VIP!$A$2:$O12711,8,FALSE)</f>
        <v>N/A</v>
      </c>
      <c r="K24" s="132" t="str">
        <f>VLOOKUP(E24,VIP!$A$2:$O16285,6,0)</f>
        <v>N/A</v>
      </c>
      <c r="L24" s="138" t="s">
        <v>2213</v>
      </c>
      <c r="M24" s="227" t="s">
        <v>2533</v>
      </c>
      <c r="N24" s="94" t="s">
        <v>2444</v>
      </c>
      <c r="O24" s="132" t="s">
        <v>2578</v>
      </c>
      <c r="P24" s="138"/>
      <c r="Q24" s="226">
        <v>44386.831944444442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DISTRITO NACIONAL</v>
      </c>
      <c r="B25" s="124">
        <v>3336017387</v>
      </c>
      <c r="C25" s="95">
        <v>44446.469270833331</v>
      </c>
      <c r="D25" s="95" t="s">
        <v>2460</v>
      </c>
      <c r="E25" s="124">
        <v>539</v>
      </c>
      <c r="F25" s="132" t="str">
        <f>VLOOKUP(E25,VIP!$A$2:$O15833,2,0)</f>
        <v>DRBR539</v>
      </c>
      <c r="G25" s="132" t="str">
        <f>VLOOKUP(E25,'LISTADO ATM'!$A$2:$B$900,2,0)</f>
        <v>ATM S/M La Cadena Los Proceres</v>
      </c>
      <c r="H25" s="132" t="str">
        <f>VLOOKUP(E25,VIP!$A$2:$O20794,7,FALSE)</f>
        <v>Si</v>
      </c>
      <c r="I25" s="132" t="str">
        <f>VLOOKUP(E25,VIP!$A$2:$O12759,8,FALSE)</f>
        <v>Si</v>
      </c>
      <c r="J25" s="132" t="str">
        <f>VLOOKUP(E25,VIP!$A$2:$O12709,8,FALSE)</f>
        <v>Si</v>
      </c>
      <c r="K25" s="132" t="str">
        <f>VLOOKUP(E25,VIP!$A$2:$O16283,6,0)</f>
        <v>NO</v>
      </c>
      <c r="L25" s="138" t="s">
        <v>2717</v>
      </c>
      <c r="M25" s="150" t="s">
        <v>2533</v>
      </c>
      <c r="N25" s="94" t="s">
        <v>2719</v>
      </c>
      <c r="O25" s="132" t="s">
        <v>2718</v>
      </c>
      <c r="P25" s="138" t="s">
        <v>2720</v>
      </c>
      <c r="Q25" s="151">
        <v>44446.451388888891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DISTRITO NACIONAL</v>
      </c>
      <c r="B26" s="124">
        <v>3336017378</v>
      </c>
      <c r="C26" s="95">
        <v>44446.467407407406</v>
      </c>
      <c r="D26" s="95" t="s">
        <v>2460</v>
      </c>
      <c r="E26" s="124">
        <v>24</v>
      </c>
      <c r="F26" s="132" t="str">
        <f>VLOOKUP(E26,VIP!$A$2:$O15862,2,0)</f>
        <v>DRBR024</v>
      </c>
      <c r="G26" s="132" t="str">
        <f>VLOOKUP(E26,'LISTADO ATM'!$A$2:$B$900,2,0)</f>
        <v xml:space="preserve">ATM Oficina Eusebio Manzueta </v>
      </c>
      <c r="H26" s="132" t="str">
        <f>VLOOKUP(E26,VIP!$A$2:$O20823,7,FALSE)</f>
        <v>No</v>
      </c>
      <c r="I26" s="132" t="str">
        <f>VLOOKUP(E26,VIP!$A$2:$O12788,8,FALSE)</f>
        <v>No</v>
      </c>
      <c r="J26" s="132" t="str">
        <f>VLOOKUP(E26,VIP!$A$2:$O12738,8,FALSE)</f>
        <v>No</v>
      </c>
      <c r="K26" s="132" t="str">
        <f>VLOOKUP(E26,VIP!$A$2:$O16312,6,0)</f>
        <v>NO</v>
      </c>
      <c r="L26" s="138" t="s">
        <v>2717</v>
      </c>
      <c r="M26" s="227" t="s">
        <v>2533</v>
      </c>
      <c r="N26" s="94" t="s">
        <v>2719</v>
      </c>
      <c r="O26" s="132" t="s">
        <v>2718</v>
      </c>
      <c r="P26" s="138" t="s">
        <v>2720</v>
      </c>
      <c r="Q26" s="151">
        <v>44447.454861111109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NORTE</v>
      </c>
      <c r="B27" s="124">
        <v>3336017358</v>
      </c>
      <c r="C27" s="95">
        <v>44446.46607638889</v>
      </c>
      <c r="D27" s="95" t="s">
        <v>2460</v>
      </c>
      <c r="E27" s="124">
        <v>716</v>
      </c>
      <c r="F27" s="132" t="str">
        <f>VLOOKUP(E27,VIP!$A$2:$O15863,2,0)</f>
        <v>DRBR340</v>
      </c>
      <c r="G27" s="132" t="str">
        <f>VLOOKUP(E27,'LISTADO ATM'!$A$2:$B$900,2,0)</f>
        <v xml:space="preserve">ATM Oficina Zona Franca (Santiago) </v>
      </c>
      <c r="H27" s="132" t="str">
        <f>VLOOKUP(E27,VIP!$A$2:$O20824,7,FALSE)</f>
        <v>Si</v>
      </c>
      <c r="I27" s="132" t="str">
        <f>VLOOKUP(E27,VIP!$A$2:$O12789,8,FALSE)</f>
        <v>Si</v>
      </c>
      <c r="J27" s="132" t="str">
        <f>VLOOKUP(E27,VIP!$A$2:$O12739,8,FALSE)</f>
        <v>Si</v>
      </c>
      <c r="K27" s="132" t="str">
        <f>VLOOKUP(E27,VIP!$A$2:$O16313,6,0)</f>
        <v>SI</v>
      </c>
      <c r="L27" s="138" t="s">
        <v>2717</v>
      </c>
      <c r="M27" s="227" t="s">
        <v>2533</v>
      </c>
      <c r="N27" s="94" t="s">
        <v>2719</v>
      </c>
      <c r="O27" s="132" t="s">
        <v>2718</v>
      </c>
      <c r="P27" s="138" t="s">
        <v>2720</v>
      </c>
      <c r="Q27" s="151">
        <v>44448.416666666664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 t="s">
        <v>2706</v>
      </c>
      <c r="C28" s="95">
        <v>44446.11209490741</v>
      </c>
      <c r="D28" s="95" t="s">
        <v>2175</v>
      </c>
      <c r="E28" s="124">
        <v>836</v>
      </c>
      <c r="F28" s="132" t="str">
        <f>VLOOKUP(E28,VIP!$A$2:$O15839,2,0)</f>
        <v>DRBR836</v>
      </c>
      <c r="G28" s="132" t="str">
        <f>VLOOKUP(E28,'LISTADO ATM'!$A$2:$B$900,2,0)</f>
        <v xml:space="preserve">ATM UNP Plaza Luperón </v>
      </c>
      <c r="H28" s="132" t="str">
        <f>VLOOKUP(E28,VIP!$A$2:$O20800,7,FALSE)</f>
        <v>Si</v>
      </c>
      <c r="I28" s="132" t="str">
        <f>VLOOKUP(E28,VIP!$A$2:$O12765,8,FALSE)</f>
        <v>Si</v>
      </c>
      <c r="J28" s="132" t="str">
        <f>VLOOKUP(E28,VIP!$A$2:$O12715,8,FALSE)</f>
        <v>Si</v>
      </c>
      <c r="K28" s="132" t="str">
        <f>VLOOKUP(E28,VIP!$A$2:$O16289,6,0)</f>
        <v>NO</v>
      </c>
      <c r="L28" s="138" t="s">
        <v>2699</v>
      </c>
      <c r="M28" s="227" t="s">
        <v>2533</v>
      </c>
      <c r="N28" s="94" t="s">
        <v>2444</v>
      </c>
      <c r="O28" s="132" t="s">
        <v>2624</v>
      </c>
      <c r="P28" s="138"/>
      <c r="Q28" s="226">
        <v>44386.829861111109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NORTE</v>
      </c>
      <c r="B29" s="124" t="s">
        <v>2745</v>
      </c>
      <c r="C29" s="95">
        <v>44446.772141203706</v>
      </c>
      <c r="D29" s="95" t="s">
        <v>2460</v>
      </c>
      <c r="E29" s="124">
        <v>52</v>
      </c>
      <c r="F29" s="132" t="str">
        <f>VLOOKUP(E29,VIP!$A$2:$O15858,2,0)</f>
        <v>DRBR052</v>
      </c>
      <c r="G29" s="132" t="str">
        <f>VLOOKUP(E29,'LISTADO ATM'!$A$2:$B$900,2,0)</f>
        <v xml:space="preserve">ATM Oficina Jarabacoa </v>
      </c>
      <c r="H29" s="132" t="str">
        <f>VLOOKUP(E29,VIP!$A$2:$O20819,7,FALSE)</f>
        <v>Si</v>
      </c>
      <c r="I29" s="132" t="str">
        <f>VLOOKUP(E29,VIP!$A$2:$O12784,8,FALSE)</f>
        <v>Si</v>
      </c>
      <c r="J29" s="132" t="str">
        <f>VLOOKUP(E29,VIP!$A$2:$O12734,8,FALSE)</f>
        <v>Si</v>
      </c>
      <c r="K29" s="132" t="str">
        <f>VLOOKUP(E29,VIP!$A$2:$O16308,6,0)</f>
        <v>NO</v>
      </c>
      <c r="L29" s="138" t="s">
        <v>2746</v>
      </c>
      <c r="M29" s="227" t="s">
        <v>2533</v>
      </c>
      <c r="N29" s="94" t="s">
        <v>2444</v>
      </c>
      <c r="O29" s="132" t="s">
        <v>2629</v>
      </c>
      <c r="P29" s="138"/>
      <c r="Q29" s="226">
        <v>44386.831944444442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 t="s">
        <v>2681</v>
      </c>
      <c r="C30" s="95">
        <v>44445.956192129626</v>
      </c>
      <c r="D30" s="95" t="s">
        <v>2174</v>
      </c>
      <c r="E30" s="124">
        <v>551</v>
      </c>
      <c r="F30" s="132" t="str">
        <f>VLOOKUP(E30,VIP!$A$2:$O15826,2,0)</f>
        <v>DRBR01C</v>
      </c>
      <c r="G30" s="132" t="str">
        <f>VLOOKUP(E30,'LISTADO ATM'!$A$2:$B$900,2,0)</f>
        <v xml:space="preserve">ATM Oficina Padre Castellanos </v>
      </c>
      <c r="H30" s="132" t="str">
        <f>VLOOKUP(E30,VIP!$A$2:$O20787,7,FALSE)</f>
        <v>Si</v>
      </c>
      <c r="I30" s="132" t="str">
        <f>VLOOKUP(E30,VIP!$A$2:$O12752,8,FALSE)</f>
        <v>Si</v>
      </c>
      <c r="J30" s="132" t="str">
        <f>VLOOKUP(E30,VIP!$A$2:$O12702,8,FALSE)</f>
        <v>Si</v>
      </c>
      <c r="K30" s="132" t="str">
        <f>VLOOKUP(E30,VIP!$A$2:$O16276,6,0)</f>
        <v>NO</v>
      </c>
      <c r="L30" s="138" t="s">
        <v>2239</v>
      </c>
      <c r="M30" s="150" t="s">
        <v>2533</v>
      </c>
      <c r="N30" s="94" t="s">
        <v>2444</v>
      </c>
      <c r="O30" s="132" t="s">
        <v>2446</v>
      </c>
      <c r="P30" s="138"/>
      <c r="Q30" s="151">
        <v>44446.385416666664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DISTRITO NACIONAL</v>
      </c>
      <c r="B31" s="124" t="s">
        <v>2680</v>
      </c>
      <c r="C31" s="95">
        <v>44445.954942129632</v>
      </c>
      <c r="D31" s="95" t="s">
        <v>2174</v>
      </c>
      <c r="E31" s="124">
        <v>648</v>
      </c>
      <c r="F31" s="132" t="str">
        <f>VLOOKUP(E31,VIP!$A$2:$O15825,2,0)</f>
        <v>DRBR190</v>
      </c>
      <c r="G31" s="132" t="str">
        <f>VLOOKUP(E31,'LISTADO ATM'!$A$2:$B$900,2,0)</f>
        <v xml:space="preserve">ATM Hermandad de Pensionados </v>
      </c>
      <c r="H31" s="132" t="str">
        <f>VLOOKUP(E31,VIP!$A$2:$O20786,7,FALSE)</f>
        <v>Si</v>
      </c>
      <c r="I31" s="132" t="str">
        <f>VLOOKUP(E31,VIP!$A$2:$O12751,8,FALSE)</f>
        <v>No</v>
      </c>
      <c r="J31" s="132" t="str">
        <f>VLOOKUP(E31,VIP!$A$2:$O12701,8,FALSE)</f>
        <v>No</v>
      </c>
      <c r="K31" s="132" t="str">
        <f>VLOOKUP(E31,VIP!$A$2:$O16275,6,0)</f>
        <v>NO</v>
      </c>
      <c r="L31" s="138" t="s">
        <v>2239</v>
      </c>
      <c r="M31" s="150" t="s">
        <v>2533</v>
      </c>
      <c r="N31" s="94" t="s">
        <v>2444</v>
      </c>
      <c r="O31" s="132" t="s">
        <v>2446</v>
      </c>
      <c r="P31" s="138"/>
      <c r="Q31" s="151">
        <v>44446.385416666664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 t="s">
        <v>2663</v>
      </c>
      <c r="C32" s="95">
        <v>44445.843194444446</v>
      </c>
      <c r="D32" s="95" t="s">
        <v>2174</v>
      </c>
      <c r="E32" s="124">
        <v>146</v>
      </c>
      <c r="F32" s="132" t="str">
        <f>VLOOKUP(E32,VIP!$A$2:$O15817,2,0)</f>
        <v>DRBR146</v>
      </c>
      <c r="G32" s="132" t="str">
        <f>VLOOKUP(E32,'LISTADO ATM'!$A$2:$B$900,2,0)</f>
        <v xml:space="preserve">ATM Tribunal Superior Constitucional </v>
      </c>
      <c r="H32" s="132" t="str">
        <f>VLOOKUP(E32,VIP!$A$2:$O20778,7,FALSE)</f>
        <v>Si</v>
      </c>
      <c r="I32" s="132" t="str">
        <f>VLOOKUP(E32,VIP!$A$2:$O12743,8,FALSE)</f>
        <v>Si</v>
      </c>
      <c r="J32" s="132" t="str">
        <f>VLOOKUP(E32,VIP!$A$2:$O12693,8,FALSE)</f>
        <v>Si</v>
      </c>
      <c r="K32" s="132" t="str">
        <f>VLOOKUP(E32,VIP!$A$2:$O16267,6,0)</f>
        <v>NO</v>
      </c>
      <c r="L32" s="138" t="s">
        <v>2239</v>
      </c>
      <c r="M32" s="227" t="s">
        <v>2533</v>
      </c>
      <c r="N32" s="94" t="s">
        <v>2444</v>
      </c>
      <c r="O32" s="132" t="s">
        <v>2446</v>
      </c>
      <c r="P32" s="138"/>
      <c r="Q32" s="226">
        <v>44386.731249999997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NORTE</v>
      </c>
      <c r="B33" s="124">
        <v>3336016676</v>
      </c>
      <c r="C33" s="95">
        <v>44446.223101851851</v>
      </c>
      <c r="D33" s="95" t="s">
        <v>2175</v>
      </c>
      <c r="E33" s="124">
        <v>277</v>
      </c>
      <c r="F33" s="132" t="str">
        <f>VLOOKUP(E33,VIP!$A$2:$O15859,2,0)</f>
        <v>DRBR277</v>
      </c>
      <c r="G33" s="132" t="str">
        <f>VLOOKUP(E33,'LISTADO ATM'!$A$2:$B$900,2,0)</f>
        <v xml:space="preserve">ATM Oficina Duarte (Santiago) </v>
      </c>
      <c r="H33" s="132" t="str">
        <f>VLOOKUP(E33,VIP!$A$2:$O20820,7,FALSE)</f>
        <v>Si</v>
      </c>
      <c r="I33" s="132" t="str">
        <f>VLOOKUP(E33,VIP!$A$2:$O12785,8,FALSE)</f>
        <v>Si</v>
      </c>
      <c r="J33" s="132" t="str">
        <f>VLOOKUP(E33,VIP!$A$2:$O12735,8,FALSE)</f>
        <v>Si</v>
      </c>
      <c r="K33" s="132" t="str">
        <f>VLOOKUP(E33,VIP!$A$2:$O16309,6,0)</f>
        <v>NO</v>
      </c>
      <c r="L33" s="138" t="s">
        <v>2239</v>
      </c>
      <c r="M33" s="227" t="s">
        <v>2533</v>
      </c>
      <c r="N33" s="94" t="s">
        <v>2444</v>
      </c>
      <c r="O33" s="132" t="s">
        <v>2578</v>
      </c>
      <c r="P33" s="138"/>
      <c r="Q33" s="226">
        <v>44386.823611111111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DISTRITO NACIONAL</v>
      </c>
      <c r="B34" s="124" t="s">
        <v>2679</v>
      </c>
      <c r="C34" s="95">
        <v>44445.954745370371</v>
      </c>
      <c r="D34" s="95" t="s">
        <v>2174</v>
      </c>
      <c r="E34" s="124">
        <v>336</v>
      </c>
      <c r="F34" s="132" t="str">
        <f>VLOOKUP(E34,VIP!$A$2:$O15824,2,0)</f>
        <v>DRBR336</v>
      </c>
      <c r="G34" s="132" t="str">
        <f>VLOOKUP(E34,'LISTADO ATM'!$A$2:$B$900,2,0)</f>
        <v>ATM Instituto Nacional de Cancer (incart)</v>
      </c>
      <c r="H34" s="132" t="str">
        <f>VLOOKUP(E34,VIP!$A$2:$O20785,7,FALSE)</f>
        <v>Si</v>
      </c>
      <c r="I34" s="132" t="str">
        <f>VLOOKUP(E34,VIP!$A$2:$O12750,8,FALSE)</f>
        <v>Si</v>
      </c>
      <c r="J34" s="132" t="str">
        <f>VLOOKUP(E34,VIP!$A$2:$O12700,8,FALSE)</f>
        <v>Si</v>
      </c>
      <c r="K34" s="132" t="str">
        <f>VLOOKUP(E34,VIP!$A$2:$O16274,6,0)</f>
        <v>NO</v>
      </c>
      <c r="L34" s="138" t="s">
        <v>2239</v>
      </c>
      <c r="M34" s="227" t="s">
        <v>2533</v>
      </c>
      <c r="N34" s="94" t="s">
        <v>2444</v>
      </c>
      <c r="O34" s="132" t="s">
        <v>2446</v>
      </c>
      <c r="P34" s="138"/>
      <c r="Q34" s="226">
        <v>44386.823611111111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ESTE</v>
      </c>
      <c r="B35" s="124" t="s">
        <v>2700</v>
      </c>
      <c r="C35" s="95">
        <v>44446.12195601852</v>
      </c>
      <c r="D35" s="95" t="s">
        <v>2174</v>
      </c>
      <c r="E35" s="124">
        <v>1</v>
      </c>
      <c r="F35" s="132" t="str">
        <f>VLOOKUP(E35,VIP!$A$2:$O15832,2,0)</f>
        <v>DRBR001</v>
      </c>
      <c r="G35" s="132" t="str">
        <f>VLOOKUP(E35,'LISTADO ATM'!$A$2:$B$900,2,0)</f>
        <v>ATM S/M San Rafael del Yuma</v>
      </c>
      <c r="H35" s="132" t="str">
        <f>VLOOKUP(E35,VIP!$A$2:$O20793,7,FALSE)</f>
        <v>Si</v>
      </c>
      <c r="I35" s="132" t="str">
        <f>VLOOKUP(E35,VIP!$A$2:$O12758,8,FALSE)</f>
        <v>Si</v>
      </c>
      <c r="J35" s="132" t="str">
        <f>VLOOKUP(E35,VIP!$A$2:$O12708,8,FALSE)</f>
        <v>Si</v>
      </c>
      <c r="K35" s="132" t="str">
        <f>VLOOKUP(E35,VIP!$A$2:$O16282,6,0)</f>
        <v>NO</v>
      </c>
      <c r="L35" s="138" t="s">
        <v>2239</v>
      </c>
      <c r="M35" s="227" t="s">
        <v>2533</v>
      </c>
      <c r="N35" s="94" t="s">
        <v>2444</v>
      </c>
      <c r="O35" s="132" t="s">
        <v>2446</v>
      </c>
      <c r="P35" s="138"/>
      <c r="Q35" s="226">
        <v>44386.830555555556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DISTRITO NACIONAL</v>
      </c>
      <c r="B36" s="124" t="s">
        <v>2697</v>
      </c>
      <c r="C36" s="95">
        <v>44446.005601851852</v>
      </c>
      <c r="D36" s="95" t="s">
        <v>2174</v>
      </c>
      <c r="E36" s="124">
        <v>443</v>
      </c>
      <c r="F36" s="132" t="str">
        <f>VLOOKUP(E36,VIP!$A$2:$O15842,2,0)</f>
        <v>DRBR443</v>
      </c>
      <c r="G36" s="132" t="str">
        <f>VLOOKUP(E36,'LISTADO ATM'!$A$2:$B$900,2,0)</f>
        <v xml:space="preserve">ATM Edificio San Rafael </v>
      </c>
      <c r="H36" s="132" t="str">
        <f>VLOOKUP(E36,VIP!$A$2:$O20803,7,FALSE)</f>
        <v>Si</v>
      </c>
      <c r="I36" s="132" t="str">
        <f>VLOOKUP(E36,VIP!$A$2:$O12768,8,FALSE)</f>
        <v>Si</v>
      </c>
      <c r="J36" s="132" t="str">
        <f>VLOOKUP(E36,VIP!$A$2:$O12718,8,FALSE)</f>
        <v>Si</v>
      </c>
      <c r="K36" s="132" t="str">
        <f>VLOOKUP(E36,VIP!$A$2:$O16292,6,0)</f>
        <v>NO</v>
      </c>
      <c r="L36" s="138" t="s">
        <v>2239</v>
      </c>
      <c r="M36" s="227" t="s">
        <v>2533</v>
      </c>
      <c r="N36" s="94" t="s">
        <v>2444</v>
      </c>
      <c r="O36" s="132" t="s">
        <v>2446</v>
      </c>
      <c r="P36" s="138"/>
      <c r="Q36" s="226">
        <v>44386.830555555556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 t="s">
        <v>2695</v>
      </c>
      <c r="C37" s="95">
        <v>44446.025451388887</v>
      </c>
      <c r="D37" s="95" t="s">
        <v>2174</v>
      </c>
      <c r="E37" s="124">
        <v>744</v>
      </c>
      <c r="F37" s="132" t="str">
        <f>VLOOKUP(E37,VIP!$A$2:$O15840,2,0)</f>
        <v>DRBR289</v>
      </c>
      <c r="G37" s="132" t="str">
        <f>VLOOKUP(E37,'LISTADO ATM'!$A$2:$B$900,2,0)</f>
        <v xml:space="preserve">ATM Multicentro La Sirena Venezuela </v>
      </c>
      <c r="H37" s="132" t="str">
        <f>VLOOKUP(E37,VIP!$A$2:$O20801,7,FALSE)</f>
        <v>Si</v>
      </c>
      <c r="I37" s="132" t="str">
        <f>VLOOKUP(E37,VIP!$A$2:$O12766,8,FALSE)</f>
        <v>Si</v>
      </c>
      <c r="J37" s="132" t="str">
        <f>VLOOKUP(E37,VIP!$A$2:$O12716,8,FALSE)</f>
        <v>Si</v>
      </c>
      <c r="K37" s="132" t="str">
        <f>VLOOKUP(E37,VIP!$A$2:$O16290,6,0)</f>
        <v>SI</v>
      </c>
      <c r="L37" s="138" t="s">
        <v>2239</v>
      </c>
      <c r="M37" s="227" t="s">
        <v>2533</v>
      </c>
      <c r="N37" s="94" t="s">
        <v>2444</v>
      </c>
      <c r="O37" s="132" t="s">
        <v>2446</v>
      </c>
      <c r="P37" s="138"/>
      <c r="Q37" s="226">
        <v>44386.830555555556</v>
      </c>
    </row>
    <row r="38" spans="1:22" ht="18" x14ac:dyDescent="0.25">
      <c r="A38" s="132" t="str">
        <f>VLOOKUP(E38,'LISTADO ATM'!$A$2:$C$901,3,0)</f>
        <v>NORTE</v>
      </c>
      <c r="B38" s="124">
        <v>3336016677</v>
      </c>
      <c r="C38" s="95">
        <v>44446.224374999998</v>
      </c>
      <c r="D38" s="95" t="s">
        <v>2175</v>
      </c>
      <c r="E38" s="124">
        <v>275</v>
      </c>
      <c r="F38" s="132" t="str">
        <f>VLOOKUP(E38,VIP!$A$2:$O15858,2,0)</f>
        <v>DRBR275</v>
      </c>
      <c r="G38" s="132" t="str">
        <f>VLOOKUP(E38,'LISTADO ATM'!$A$2:$B$900,2,0)</f>
        <v xml:space="preserve">ATM Autobanco Duarte Stgo. II </v>
      </c>
      <c r="H38" s="132" t="str">
        <f>VLOOKUP(E38,VIP!$A$2:$O20819,7,FALSE)</f>
        <v>Si</v>
      </c>
      <c r="I38" s="132" t="str">
        <f>VLOOKUP(E38,VIP!$A$2:$O12784,8,FALSE)</f>
        <v>Si</v>
      </c>
      <c r="J38" s="132" t="str">
        <f>VLOOKUP(E38,VIP!$A$2:$O12734,8,FALSE)</f>
        <v>Si</v>
      </c>
      <c r="K38" s="132" t="str">
        <f>VLOOKUP(E38,VIP!$A$2:$O16308,6,0)</f>
        <v>NO</v>
      </c>
      <c r="L38" s="138" t="s">
        <v>2239</v>
      </c>
      <c r="M38" s="227" t="s">
        <v>2533</v>
      </c>
      <c r="N38" s="94" t="s">
        <v>2444</v>
      </c>
      <c r="O38" s="132" t="s">
        <v>2578</v>
      </c>
      <c r="P38" s="138"/>
      <c r="Q38" s="226">
        <v>44386.832638888889</v>
      </c>
    </row>
    <row r="39" spans="1:22" ht="18" x14ac:dyDescent="0.25">
      <c r="A39" s="132" t="str">
        <f>VLOOKUP(E39,'LISTADO ATM'!$A$2:$C$901,3,0)</f>
        <v>ESTE</v>
      </c>
      <c r="B39" s="124">
        <v>3336017409</v>
      </c>
      <c r="C39" s="95">
        <v>44446.477430555555</v>
      </c>
      <c r="D39" s="95" t="s">
        <v>2460</v>
      </c>
      <c r="E39" s="124">
        <v>429</v>
      </c>
      <c r="F39" s="132" t="str">
        <f>VLOOKUP(E39,VIP!$A$2:$O15853,2,0)</f>
        <v>DRBR429</v>
      </c>
      <c r="G39" s="132" t="str">
        <f>VLOOKUP(E39,'LISTADO ATM'!$A$2:$B$900,2,0)</f>
        <v xml:space="preserve">ATM Oficina Jumbo La Romana </v>
      </c>
      <c r="H39" s="132" t="str">
        <f>VLOOKUP(E39,VIP!$A$2:$O20814,7,FALSE)</f>
        <v>Si</v>
      </c>
      <c r="I39" s="132" t="str">
        <f>VLOOKUP(E39,VIP!$A$2:$O12779,8,FALSE)</f>
        <v>Si</v>
      </c>
      <c r="J39" s="132" t="str">
        <f>VLOOKUP(E39,VIP!$A$2:$O12729,8,FALSE)</f>
        <v>Si</v>
      </c>
      <c r="K39" s="132" t="str">
        <f>VLOOKUP(E39,VIP!$A$2:$O16303,6,0)</f>
        <v>NO</v>
      </c>
      <c r="L39" s="138" t="s">
        <v>2618</v>
      </c>
      <c r="M39" s="227" t="s">
        <v>2533</v>
      </c>
      <c r="N39" s="94" t="s">
        <v>2444</v>
      </c>
      <c r="O39" s="132" t="s">
        <v>2461</v>
      </c>
      <c r="P39" s="138"/>
      <c r="Q39" s="151">
        <v>44446.6</v>
      </c>
    </row>
    <row r="40" spans="1:22" ht="18" x14ac:dyDescent="0.25">
      <c r="A40" s="132" t="str">
        <f>VLOOKUP(E40,'LISTADO ATM'!$A$2:$C$901,3,0)</f>
        <v>DISTRITO NACIONAL</v>
      </c>
      <c r="B40" s="124">
        <v>3336017329</v>
      </c>
      <c r="C40" s="95">
        <v>44446.459201388891</v>
      </c>
      <c r="D40" s="95" t="s">
        <v>2441</v>
      </c>
      <c r="E40" s="124">
        <v>54</v>
      </c>
      <c r="F40" s="132" t="str">
        <f>VLOOKUP(E40,VIP!$A$2:$O15858,2,0)</f>
        <v>DRBR054</v>
      </c>
      <c r="G40" s="132" t="str">
        <f>VLOOKUP(E40,'LISTADO ATM'!$A$2:$B$900,2,0)</f>
        <v xml:space="preserve">ATM Autoservicio Galería 360 </v>
      </c>
      <c r="H40" s="132" t="str">
        <f>VLOOKUP(E40,VIP!$A$2:$O20819,7,FALSE)</f>
        <v>Si</v>
      </c>
      <c r="I40" s="132" t="str">
        <f>VLOOKUP(E40,VIP!$A$2:$O12784,8,FALSE)</f>
        <v>Si</v>
      </c>
      <c r="J40" s="132" t="str">
        <f>VLOOKUP(E40,VIP!$A$2:$O12734,8,FALSE)</f>
        <v>Si</v>
      </c>
      <c r="K40" s="132" t="str">
        <f>VLOOKUP(E40,VIP!$A$2:$O16308,6,0)</f>
        <v>NO</v>
      </c>
      <c r="L40" s="138" t="s">
        <v>2618</v>
      </c>
      <c r="M40" s="227" t="s">
        <v>2533</v>
      </c>
      <c r="N40" s="94" t="s">
        <v>2444</v>
      </c>
      <c r="O40" s="132" t="s">
        <v>2445</v>
      </c>
      <c r="P40" s="138"/>
      <c r="Q40" s="226">
        <v>44386.366666666669</v>
      </c>
    </row>
    <row r="41" spans="1:22" ht="18" x14ac:dyDescent="0.25">
      <c r="A41" s="132" t="str">
        <f>VLOOKUP(E41,'LISTADO ATM'!$A$2:$C$901,3,0)</f>
        <v>DISTRITO NACIONAL</v>
      </c>
      <c r="B41" s="124">
        <v>3336017447</v>
      </c>
      <c r="C41" s="95">
        <v>44446.486377314817</v>
      </c>
      <c r="D41" s="95" t="s">
        <v>2460</v>
      </c>
      <c r="E41" s="124">
        <v>686</v>
      </c>
      <c r="F41" s="132" t="str">
        <f>VLOOKUP(E41,VIP!$A$2:$O15851,2,0)</f>
        <v>DRBR686</v>
      </c>
      <c r="G41" s="132" t="str">
        <f>VLOOKUP(E41,'LISTADO ATM'!$A$2:$B$900,2,0)</f>
        <v>ATM Autoservicio Oficina Máximo Gómez</v>
      </c>
      <c r="H41" s="132" t="str">
        <f>VLOOKUP(E41,VIP!$A$2:$O20812,7,FALSE)</f>
        <v>Si</v>
      </c>
      <c r="I41" s="132" t="str">
        <f>VLOOKUP(E41,VIP!$A$2:$O12777,8,FALSE)</f>
        <v>Si</v>
      </c>
      <c r="J41" s="132" t="str">
        <f>VLOOKUP(E41,VIP!$A$2:$O12727,8,FALSE)</f>
        <v>Si</v>
      </c>
      <c r="K41" s="132" t="str">
        <f>VLOOKUP(E41,VIP!$A$2:$O16301,6,0)</f>
        <v>NO</v>
      </c>
      <c r="L41" s="138" t="s">
        <v>2618</v>
      </c>
      <c r="M41" s="227" t="s">
        <v>2533</v>
      </c>
      <c r="N41" s="94" t="s">
        <v>2444</v>
      </c>
      <c r="O41" s="132" t="s">
        <v>2461</v>
      </c>
      <c r="P41" s="138"/>
      <c r="Q41" s="226">
        <v>44386.788888888892</v>
      </c>
    </row>
    <row r="42" spans="1:22" ht="18" x14ac:dyDescent="0.25">
      <c r="A42" s="132" t="str">
        <f>VLOOKUP(E42,'LISTADO ATM'!$A$2:$C$901,3,0)</f>
        <v>DISTRITO NACIONAL</v>
      </c>
      <c r="B42" s="124">
        <v>3336017485</v>
      </c>
      <c r="C42" s="95">
        <v>44446.49527777778</v>
      </c>
      <c r="D42" s="95" t="s">
        <v>2441</v>
      </c>
      <c r="E42" s="124">
        <v>374</v>
      </c>
      <c r="F42" s="132" t="str">
        <f>VLOOKUP(E42,VIP!$A$2:$O15848,2,0)</f>
        <v>DRBR374</v>
      </c>
      <c r="G42" s="132" t="str">
        <f>VLOOKUP(E42,'LISTADO ATM'!$A$2:$B$900,2,0)</f>
        <v>Ofic. Dual Blue Mall #2</v>
      </c>
      <c r="H42" s="132" t="str">
        <f>VLOOKUP(E42,VIP!$A$2:$O20809,7,FALSE)</f>
        <v>Si</v>
      </c>
      <c r="I42" s="132" t="str">
        <f>VLOOKUP(E42,VIP!$A$2:$O12774,8,FALSE)</f>
        <v>Si</v>
      </c>
      <c r="J42" s="132" t="str">
        <f>VLOOKUP(E42,VIP!$A$2:$O12724,8,FALSE)</f>
        <v>Si</v>
      </c>
      <c r="K42" s="132" t="str">
        <f>VLOOKUP(E42,VIP!$A$2:$O16298,6,0)</f>
        <v>SI</v>
      </c>
      <c r="L42" s="138" t="s">
        <v>2618</v>
      </c>
      <c r="M42" s="227" t="s">
        <v>2533</v>
      </c>
      <c r="N42" s="94" t="s">
        <v>2444</v>
      </c>
      <c r="O42" s="132" t="s">
        <v>2445</v>
      </c>
      <c r="P42" s="138"/>
      <c r="Q42" s="226">
        <v>44386.798611111109</v>
      </c>
    </row>
    <row r="43" spans="1:22" ht="18" x14ac:dyDescent="0.25">
      <c r="A43" s="132" t="str">
        <f>VLOOKUP(E43,'LISTADO ATM'!$A$2:$C$901,3,0)</f>
        <v>DISTRITO NACIONAL</v>
      </c>
      <c r="B43" s="124" t="s">
        <v>2668</v>
      </c>
      <c r="C43" s="95">
        <v>44445.77270833333</v>
      </c>
      <c r="D43" s="95" t="s">
        <v>2441</v>
      </c>
      <c r="E43" s="124">
        <v>494</v>
      </c>
      <c r="F43" s="132" t="str">
        <f>VLOOKUP(E43,VIP!$A$2:$O15798,2,0)</f>
        <v>DRBR494</v>
      </c>
      <c r="G43" s="132" t="str">
        <f>VLOOKUP(E43,'LISTADO ATM'!$A$2:$B$900,2,0)</f>
        <v xml:space="preserve">ATM Oficina Blue Mall </v>
      </c>
      <c r="H43" s="132" t="str">
        <f>VLOOKUP(E43,VIP!$A$2:$O20759,7,FALSE)</f>
        <v>Si</v>
      </c>
      <c r="I43" s="132" t="str">
        <f>VLOOKUP(E43,VIP!$A$2:$O12724,8,FALSE)</f>
        <v>Si</v>
      </c>
      <c r="J43" s="132" t="str">
        <f>VLOOKUP(E43,VIP!$A$2:$O12674,8,FALSE)</f>
        <v>Si</v>
      </c>
      <c r="K43" s="132" t="str">
        <f>VLOOKUP(E43,VIP!$A$2:$O16248,6,0)</f>
        <v>SI</v>
      </c>
      <c r="L43" s="138" t="s">
        <v>2618</v>
      </c>
      <c r="M43" s="227" t="s">
        <v>2533</v>
      </c>
      <c r="N43" s="94" t="s">
        <v>2444</v>
      </c>
      <c r="O43" s="132" t="s">
        <v>2445</v>
      </c>
      <c r="P43" s="138"/>
      <c r="Q43" s="226">
        <v>44386.813194444447</v>
      </c>
    </row>
    <row r="44" spans="1:22" ht="18" x14ac:dyDescent="0.25">
      <c r="A44" s="132" t="str">
        <f>VLOOKUP(E44,'LISTADO ATM'!$A$2:$C$901,3,0)</f>
        <v>NORTE</v>
      </c>
      <c r="B44" s="124">
        <v>3336012583</v>
      </c>
      <c r="C44" s="95">
        <v>44441.741331018522</v>
      </c>
      <c r="D44" s="95" t="s">
        <v>2460</v>
      </c>
      <c r="E44" s="124">
        <v>8</v>
      </c>
      <c r="F44" s="132" t="str">
        <f>VLOOKUP(E44,VIP!$A$2:$O15774,2,0)</f>
        <v>DRBR008</v>
      </c>
      <c r="G44" s="132" t="str">
        <f>VLOOKUP(E44,'LISTADO ATM'!$A$2:$B$900,2,0)</f>
        <v>ATM Autoservicio Yaque</v>
      </c>
      <c r="H44" s="132" t="str">
        <f>VLOOKUP(E44,VIP!$A$2:$O20735,7,FALSE)</f>
        <v>Si</v>
      </c>
      <c r="I44" s="132" t="str">
        <f>VLOOKUP(E44,VIP!$A$2:$O12700,8,FALSE)</f>
        <v>Si</v>
      </c>
      <c r="J44" s="132" t="str">
        <f>VLOOKUP(E44,VIP!$A$2:$O12650,8,FALSE)</f>
        <v>Si</v>
      </c>
      <c r="K44" s="132" t="str">
        <f>VLOOKUP(E44,VIP!$A$2:$O16224,6,0)</f>
        <v>NO</v>
      </c>
      <c r="L44" s="138" t="s">
        <v>2618</v>
      </c>
      <c r="M44" s="227" t="s">
        <v>2533</v>
      </c>
      <c r="N44" s="94" t="s">
        <v>2444</v>
      </c>
      <c r="O44" s="132" t="s">
        <v>2621</v>
      </c>
      <c r="P44" s="138"/>
      <c r="Q44" s="226">
        <v>44386.831944444442</v>
      </c>
    </row>
    <row r="45" spans="1:22" ht="18" x14ac:dyDescent="0.25">
      <c r="A45" s="132" t="str">
        <f>VLOOKUP(E45,'LISTADO ATM'!$A$2:$C$901,3,0)</f>
        <v>DISTRITO NACIONAL</v>
      </c>
      <c r="B45" s="124">
        <v>3336017354</v>
      </c>
      <c r="C45" s="95">
        <v>44446.465312499997</v>
      </c>
      <c r="D45" s="95" t="s">
        <v>2441</v>
      </c>
      <c r="E45" s="124">
        <v>26</v>
      </c>
      <c r="F45" s="132" t="str">
        <f>VLOOKUP(E45,VIP!$A$2:$O15856,2,0)</f>
        <v>DRBR221</v>
      </c>
      <c r="G45" s="132" t="str">
        <f>VLOOKUP(E45,'LISTADO ATM'!$A$2:$B$900,2,0)</f>
        <v>ATM S/M Jumbo San Isidro</v>
      </c>
      <c r="H45" s="132" t="str">
        <f>VLOOKUP(E45,VIP!$A$2:$O20817,7,FALSE)</f>
        <v>Si</v>
      </c>
      <c r="I45" s="132" t="str">
        <f>VLOOKUP(E45,VIP!$A$2:$O12782,8,FALSE)</f>
        <v>Si</v>
      </c>
      <c r="J45" s="132" t="str">
        <f>VLOOKUP(E45,VIP!$A$2:$O12732,8,FALSE)</f>
        <v>Si</v>
      </c>
      <c r="K45" s="132" t="str">
        <f>VLOOKUP(E45,VIP!$A$2:$O16306,6,0)</f>
        <v>NO</v>
      </c>
      <c r="L45" s="138" t="s">
        <v>2618</v>
      </c>
      <c r="M45" s="227" t="s">
        <v>2533</v>
      </c>
      <c r="N45" s="94" t="s">
        <v>2444</v>
      </c>
      <c r="O45" s="132" t="s">
        <v>2445</v>
      </c>
      <c r="P45" s="138"/>
      <c r="Q45" s="226">
        <v>44386.833333333336</v>
      </c>
    </row>
    <row r="46" spans="1:22" ht="18" x14ac:dyDescent="0.25">
      <c r="A46" s="132" t="str">
        <f>VLOOKUP(E46,'LISTADO ATM'!$A$2:$C$901,3,0)</f>
        <v>SUR</v>
      </c>
      <c r="B46" s="124" t="s">
        <v>2678</v>
      </c>
      <c r="C46" s="95">
        <v>44445.915659722225</v>
      </c>
      <c r="D46" s="95" t="s">
        <v>2441</v>
      </c>
      <c r="E46" s="124">
        <v>297</v>
      </c>
      <c r="F46" s="132" t="str">
        <f>VLOOKUP(E46,VIP!$A$2:$O15823,2,0)</f>
        <v>DRBR297</v>
      </c>
      <c r="G46" s="132" t="str">
        <f>VLOOKUP(E46,'LISTADO ATM'!$A$2:$B$900,2,0)</f>
        <v xml:space="preserve">ATM S/M Cadena Ocoa </v>
      </c>
      <c r="H46" s="132" t="str">
        <f>VLOOKUP(E46,VIP!$A$2:$O20784,7,FALSE)</f>
        <v>Si</v>
      </c>
      <c r="I46" s="132" t="str">
        <f>VLOOKUP(E46,VIP!$A$2:$O12749,8,FALSE)</f>
        <v>Si</v>
      </c>
      <c r="J46" s="132" t="str">
        <f>VLOOKUP(E46,VIP!$A$2:$O12699,8,FALSE)</f>
        <v>Si</v>
      </c>
      <c r="K46" s="132" t="str">
        <f>VLOOKUP(E46,VIP!$A$2:$O16273,6,0)</f>
        <v>NO</v>
      </c>
      <c r="L46" s="138" t="s">
        <v>2545</v>
      </c>
      <c r="M46" s="227" t="s">
        <v>2533</v>
      </c>
      <c r="N46" s="94" t="s">
        <v>2444</v>
      </c>
      <c r="O46" s="132" t="s">
        <v>2445</v>
      </c>
      <c r="P46" s="138"/>
      <c r="Q46" s="226">
        <v>44386.836111111108</v>
      </c>
    </row>
    <row r="47" spans="1:22" ht="18" x14ac:dyDescent="0.25">
      <c r="A47" s="132" t="str">
        <f>VLOOKUP(E47,'LISTADO ATM'!$A$2:$C$901,3,0)</f>
        <v>DISTRITO NACIONAL</v>
      </c>
      <c r="B47" s="124">
        <v>3336012296</v>
      </c>
      <c r="C47" s="95">
        <v>44441.647800925923</v>
      </c>
      <c r="D47" s="95" t="s">
        <v>2174</v>
      </c>
      <c r="E47" s="124">
        <v>983</v>
      </c>
      <c r="F47" s="132" t="str">
        <f>VLOOKUP(E47,VIP!$A$2:$O15797,2,0)</f>
        <v>DRBR983</v>
      </c>
      <c r="G47" s="132" t="str">
        <f>VLOOKUP(E47,'LISTADO ATM'!$A$2:$B$900,2,0)</f>
        <v xml:space="preserve">ATM Bravo República de Colombia </v>
      </c>
      <c r="H47" s="132" t="str">
        <f>VLOOKUP(E47,VIP!$A$2:$O20758,7,FALSE)</f>
        <v>Si</v>
      </c>
      <c r="I47" s="132" t="str">
        <f>VLOOKUP(E47,VIP!$A$2:$O12723,8,FALSE)</f>
        <v>No</v>
      </c>
      <c r="J47" s="132" t="str">
        <f>VLOOKUP(E47,VIP!$A$2:$O12673,8,FALSE)</f>
        <v>No</v>
      </c>
      <c r="K47" s="132" t="str">
        <f>VLOOKUP(E47,VIP!$A$2:$O16247,6,0)</f>
        <v>NO</v>
      </c>
      <c r="L47" s="138" t="s">
        <v>2545</v>
      </c>
      <c r="M47" s="227" t="s">
        <v>2533</v>
      </c>
      <c r="N47" s="94" t="s">
        <v>2444</v>
      </c>
      <c r="O47" s="132" t="s">
        <v>2446</v>
      </c>
      <c r="P47" s="138"/>
      <c r="Q47" s="226">
        <v>44386.836111111108</v>
      </c>
    </row>
    <row r="48" spans="1:22" ht="18" x14ac:dyDescent="0.25">
      <c r="A48" s="132" t="str">
        <f>VLOOKUP(E48,'LISTADO ATM'!$A$2:$C$901,3,0)</f>
        <v>ESTE</v>
      </c>
      <c r="B48" s="124">
        <v>3336016885</v>
      </c>
      <c r="C48" s="95">
        <v>44446.368333333332</v>
      </c>
      <c r="D48" s="95" t="s">
        <v>2460</v>
      </c>
      <c r="E48" s="124">
        <v>480</v>
      </c>
      <c r="F48" s="132" t="str">
        <f>VLOOKUP(E48,VIP!$A$2:$O15848,2,0)</f>
        <v>DRBR480</v>
      </c>
      <c r="G48" s="132" t="str">
        <f>VLOOKUP(E48,'LISTADO ATM'!$A$2:$B$900,2,0)</f>
        <v>ATM UNP Farmaconal Higuey</v>
      </c>
      <c r="H48" s="132" t="str">
        <f>VLOOKUP(E48,VIP!$A$2:$O20809,7,FALSE)</f>
        <v>N/A</v>
      </c>
      <c r="I48" s="132" t="str">
        <f>VLOOKUP(E48,VIP!$A$2:$O12774,8,FALSE)</f>
        <v>N/A</v>
      </c>
      <c r="J48" s="132" t="str">
        <f>VLOOKUP(E48,VIP!$A$2:$O12724,8,FALSE)</f>
        <v>N/A</v>
      </c>
      <c r="K48" s="132" t="str">
        <f>VLOOKUP(E48,VIP!$A$2:$O16298,6,0)</f>
        <v>N/A</v>
      </c>
      <c r="L48" s="138" t="s">
        <v>2545</v>
      </c>
      <c r="M48" s="227" t="s">
        <v>2533</v>
      </c>
      <c r="N48" s="94" t="s">
        <v>2444</v>
      </c>
      <c r="O48" s="132" t="s">
        <v>2461</v>
      </c>
      <c r="P48" s="138"/>
      <c r="Q48" s="226">
        <v>44386.836805555555</v>
      </c>
    </row>
    <row r="49" spans="1:17" ht="18" x14ac:dyDescent="0.25">
      <c r="A49" s="132" t="str">
        <f>VLOOKUP(E49,'LISTADO ATM'!$A$2:$C$901,3,0)</f>
        <v>DISTRITO NACIONAL</v>
      </c>
      <c r="B49" s="124">
        <v>3336014599</v>
      </c>
      <c r="C49" s="95">
        <v>44444.64744212963</v>
      </c>
      <c r="D49" s="95" t="s">
        <v>2460</v>
      </c>
      <c r="E49" s="124">
        <v>979</v>
      </c>
      <c r="F49" s="132" t="str">
        <f>VLOOKUP(E49,VIP!$A$2:$O15818,2,0)</f>
        <v>DRBR979</v>
      </c>
      <c r="G49" s="132" t="str">
        <f>VLOOKUP(E49,'LISTADO ATM'!$A$2:$B$900,2,0)</f>
        <v xml:space="preserve">ATM Oficina Luperón I </v>
      </c>
      <c r="H49" s="132" t="str">
        <f>VLOOKUP(E49,VIP!$A$2:$O20779,7,FALSE)</f>
        <v>Si</v>
      </c>
      <c r="I49" s="132" t="str">
        <f>VLOOKUP(E49,VIP!$A$2:$O12744,8,FALSE)</f>
        <v>Si</v>
      </c>
      <c r="J49" s="132" t="str">
        <f>VLOOKUP(E49,VIP!$A$2:$O12694,8,FALSE)</f>
        <v>Si</v>
      </c>
      <c r="K49" s="132" t="str">
        <f>VLOOKUP(E49,VIP!$A$2:$O16268,6,0)</f>
        <v>NO</v>
      </c>
      <c r="L49" s="138" t="s">
        <v>2545</v>
      </c>
      <c r="M49" s="227" t="s">
        <v>2533</v>
      </c>
      <c r="N49" s="94" t="s">
        <v>2444</v>
      </c>
      <c r="O49" s="132" t="s">
        <v>2629</v>
      </c>
      <c r="P49" s="138"/>
      <c r="Q49" s="226">
        <v>44386.836805555555</v>
      </c>
    </row>
    <row r="50" spans="1:17" ht="18" x14ac:dyDescent="0.25">
      <c r="A50" s="132" t="str">
        <f>VLOOKUP(E50,'LISTADO ATM'!$A$2:$C$901,3,0)</f>
        <v>DISTRITO NACIONAL</v>
      </c>
      <c r="B50" s="124" t="s">
        <v>2645</v>
      </c>
      <c r="C50" s="95">
        <v>44445.544930555552</v>
      </c>
      <c r="D50" s="95" t="s">
        <v>2460</v>
      </c>
      <c r="E50" s="124">
        <v>769</v>
      </c>
      <c r="F50" s="132" t="str">
        <f>VLOOKUP(E50,VIP!$A$2:$O15848,2,0)</f>
        <v>DRBR769</v>
      </c>
      <c r="G50" s="132" t="str">
        <f>VLOOKUP(E50,'LISTADO ATM'!$A$2:$B$900,2,0)</f>
        <v>ATM UNP Pablo Mella Morales</v>
      </c>
      <c r="H50" s="132" t="str">
        <f>VLOOKUP(E50,VIP!$A$2:$O20809,7,FALSE)</f>
        <v>Si</v>
      </c>
      <c r="I50" s="132" t="str">
        <f>VLOOKUP(E50,VIP!$A$2:$O12774,8,FALSE)</f>
        <v>Si</v>
      </c>
      <c r="J50" s="132" t="str">
        <f>VLOOKUP(E50,VIP!$A$2:$O12724,8,FALSE)</f>
        <v>Si</v>
      </c>
      <c r="K50" s="132" t="str">
        <f>VLOOKUP(E50,VIP!$A$2:$O16298,6,0)</f>
        <v>NO</v>
      </c>
      <c r="L50" s="138" t="s">
        <v>2716</v>
      </c>
      <c r="M50" s="150" t="s">
        <v>2533</v>
      </c>
      <c r="N50" s="94" t="s">
        <v>2444</v>
      </c>
      <c r="O50" s="132" t="s">
        <v>2461</v>
      </c>
      <c r="P50" s="138"/>
      <c r="Q50" s="151">
        <v>44446.556944444441</v>
      </c>
    </row>
    <row r="51" spans="1:17" ht="18" x14ac:dyDescent="0.25">
      <c r="A51" s="132" t="str">
        <f>VLOOKUP(E51,'LISTADO ATM'!$A$2:$C$901,3,0)</f>
        <v>DISTRITO NACIONAL</v>
      </c>
      <c r="B51" s="124" t="s">
        <v>2688</v>
      </c>
      <c r="C51" s="95">
        <v>44446.073599537034</v>
      </c>
      <c r="D51" s="95" t="s">
        <v>2441</v>
      </c>
      <c r="E51" s="124">
        <v>701</v>
      </c>
      <c r="F51" s="132" t="str">
        <f>VLOOKUP(E51,VIP!$A$2:$O15833,2,0)</f>
        <v>DRBR701</v>
      </c>
      <c r="G51" s="132" t="str">
        <f>VLOOKUP(E51,'LISTADO ATM'!$A$2:$B$900,2,0)</f>
        <v>ATM Autoservicio Los Alcarrizos</v>
      </c>
      <c r="H51" s="132" t="str">
        <f>VLOOKUP(E51,VIP!$A$2:$O20794,7,FALSE)</f>
        <v>Si</v>
      </c>
      <c r="I51" s="132" t="str">
        <f>VLOOKUP(E51,VIP!$A$2:$O12759,8,FALSE)</f>
        <v>Si</v>
      </c>
      <c r="J51" s="132" t="str">
        <f>VLOOKUP(E51,VIP!$A$2:$O12709,8,FALSE)</f>
        <v>Si</v>
      </c>
      <c r="K51" s="132" t="str">
        <f>VLOOKUP(E51,VIP!$A$2:$O16283,6,0)</f>
        <v>NO</v>
      </c>
      <c r="L51" s="138" t="s">
        <v>2434</v>
      </c>
      <c r="M51" s="150" t="s">
        <v>2533</v>
      </c>
      <c r="N51" s="94" t="s">
        <v>2444</v>
      </c>
      <c r="O51" s="132" t="s">
        <v>2445</v>
      </c>
      <c r="P51" s="138"/>
      <c r="Q51" s="151">
        <v>44446.393055555556</v>
      </c>
    </row>
    <row r="52" spans="1:17" ht="18" x14ac:dyDescent="0.25">
      <c r="A52" s="132" t="str">
        <f>VLOOKUP(E52,'LISTADO ATM'!$A$2:$C$901,3,0)</f>
        <v>DISTRITO NACIONAL</v>
      </c>
      <c r="B52" s="124" t="s">
        <v>2634</v>
      </c>
      <c r="C52" s="95">
        <v>44445.332638888889</v>
      </c>
      <c r="D52" s="95" t="s">
        <v>2174</v>
      </c>
      <c r="E52" s="124">
        <v>580</v>
      </c>
      <c r="F52" s="132" t="str">
        <f>VLOOKUP(E52,VIP!$A$2:$O15787,2,0)</f>
        <v>DRBR523</v>
      </c>
      <c r="G52" s="132" t="str">
        <f>VLOOKUP(E52,'LISTADO ATM'!$A$2:$B$900,2,0)</f>
        <v xml:space="preserve">ATM Edificio Propagas </v>
      </c>
      <c r="H52" s="132" t="str">
        <f>VLOOKUP(E52,VIP!$A$2:$O20748,7,FALSE)</f>
        <v>Si</v>
      </c>
      <c r="I52" s="132" t="str">
        <f>VLOOKUP(E52,VIP!$A$2:$O12713,8,FALSE)</f>
        <v>Si</v>
      </c>
      <c r="J52" s="132" t="str">
        <f>VLOOKUP(E52,VIP!$A$2:$O12663,8,FALSE)</f>
        <v>Si</v>
      </c>
      <c r="K52" s="132" t="str">
        <f>VLOOKUP(E52,VIP!$A$2:$O16237,6,0)</f>
        <v>NO</v>
      </c>
      <c r="L52" s="138" t="s">
        <v>2434</v>
      </c>
      <c r="M52" s="150" t="s">
        <v>2533</v>
      </c>
      <c r="N52" s="94" t="s">
        <v>2444</v>
      </c>
      <c r="O52" s="132" t="s">
        <v>2446</v>
      </c>
      <c r="P52" s="138"/>
      <c r="Q52" s="151">
        <v>44446.506944444445</v>
      </c>
    </row>
    <row r="53" spans="1:17" ht="18" x14ac:dyDescent="0.25">
      <c r="A53" s="132" t="str">
        <f>VLOOKUP(E53,'LISTADO ATM'!$A$2:$C$901,3,0)</f>
        <v>NORTE</v>
      </c>
      <c r="B53" s="124">
        <v>3336016689</v>
      </c>
      <c r="C53" s="95">
        <v>44446.318171296298</v>
      </c>
      <c r="D53" s="95" t="s">
        <v>2460</v>
      </c>
      <c r="E53" s="124">
        <v>687</v>
      </c>
      <c r="F53" s="132" t="str">
        <f>VLOOKUP(E53,VIP!$A$2:$O15856,2,0)</f>
        <v>DRBR687</v>
      </c>
      <c r="G53" s="132" t="str">
        <f>VLOOKUP(E53,'LISTADO ATM'!$A$2:$B$900,2,0)</f>
        <v>ATM Oficina Monterrico II</v>
      </c>
      <c r="H53" s="132" t="str">
        <f>VLOOKUP(E53,VIP!$A$2:$O20817,7,FALSE)</f>
        <v>NO</v>
      </c>
      <c r="I53" s="132" t="str">
        <f>VLOOKUP(E53,VIP!$A$2:$O12782,8,FALSE)</f>
        <v>NO</v>
      </c>
      <c r="J53" s="132" t="str">
        <f>VLOOKUP(E53,VIP!$A$2:$O12732,8,FALSE)</f>
        <v>NO</v>
      </c>
      <c r="K53" s="132" t="str">
        <f>VLOOKUP(E53,VIP!$A$2:$O16306,6,0)</f>
        <v>SI</v>
      </c>
      <c r="L53" s="138" t="s">
        <v>2434</v>
      </c>
      <c r="M53" s="150" t="s">
        <v>2533</v>
      </c>
      <c r="N53" s="94" t="s">
        <v>2444</v>
      </c>
      <c r="O53" s="132" t="s">
        <v>2461</v>
      </c>
      <c r="P53" s="138"/>
      <c r="Q53" s="151">
        <v>44446.560416666667</v>
      </c>
    </row>
    <row r="54" spans="1:17" ht="18" x14ac:dyDescent="0.25">
      <c r="A54" s="132" t="str">
        <f>VLOOKUP(E54,'LISTADO ATM'!$A$2:$C$901,3,0)</f>
        <v>DISTRITO NACIONAL</v>
      </c>
      <c r="B54" s="124">
        <v>3336014601</v>
      </c>
      <c r="C54" s="95">
        <v>44444.671655092592</v>
      </c>
      <c r="D54" s="95" t="s">
        <v>2441</v>
      </c>
      <c r="E54" s="124">
        <v>415</v>
      </c>
      <c r="F54" s="132" t="str">
        <f>VLOOKUP(E54,VIP!$A$2:$O15816,2,0)</f>
        <v>DRBR415</v>
      </c>
      <c r="G54" s="132" t="str">
        <f>VLOOKUP(E54,'LISTADO ATM'!$A$2:$B$900,2,0)</f>
        <v xml:space="preserve">ATM Autobanco San Martín I </v>
      </c>
      <c r="H54" s="132" t="str">
        <f>VLOOKUP(E54,VIP!$A$2:$O20777,7,FALSE)</f>
        <v>Si</v>
      </c>
      <c r="I54" s="132" t="str">
        <f>VLOOKUP(E54,VIP!$A$2:$O12742,8,FALSE)</f>
        <v>Si</v>
      </c>
      <c r="J54" s="132" t="str">
        <f>VLOOKUP(E54,VIP!$A$2:$O12692,8,FALSE)</f>
        <v>Si</v>
      </c>
      <c r="K54" s="132" t="str">
        <f>VLOOKUP(E54,VIP!$A$2:$O16266,6,0)</f>
        <v>NO</v>
      </c>
      <c r="L54" s="138" t="s">
        <v>2434</v>
      </c>
      <c r="M54" s="150" t="s">
        <v>2533</v>
      </c>
      <c r="N54" s="94" t="s">
        <v>2444</v>
      </c>
      <c r="O54" s="132" t="s">
        <v>2445</v>
      </c>
      <c r="P54" s="138"/>
      <c r="Q54" s="151">
        <v>44446.563194444447</v>
      </c>
    </row>
    <row r="55" spans="1:17" ht="18" x14ac:dyDescent="0.25">
      <c r="A55" s="132" t="str">
        <f>VLOOKUP(E55,'LISTADO ATM'!$A$2:$C$901,3,0)</f>
        <v>NORTE</v>
      </c>
      <c r="B55" s="124" t="s">
        <v>2687</v>
      </c>
      <c r="C55" s="95">
        <v>44446.073958333334</v>
      </c>
      <c r="D55" s="95" t="s">
        <v>2460</v>
      </c>
      <c r="E55" s="124">
        <v>208</v>
      </c>
      <c r="F55" s="132" t="str">
        <f>VLOOKUP(E55,VIP!$A$2:$O15832,2,0)</f>
        <v>DRBR208</v>
      </c>
      <c r="G55" s="132" t="str">
        <f>VLOOKUP(E55,'LISTADO ATM'!$A$2:$B$900,2,0)</f>
        <v xml:space="preserve">ATM UNP Tireo </v>
      </c>
      <c r="H55" s="132" t="str">
        <f>VLOOKUP(E55,VIP!$A$2:$O20793,7,FALSE)</f>
        <v>Si</v>
      </c>
      <c r="I55" s="132" t="str">
        <f>VLOOKUP(E55,VIP!$A$2:$O12758,8,FALSE)</f>
        <v>Si</v>
      </c>
      <c r="J55" s="132" t="str">
        <f>VLOOKUP(E55,VIP!$A$2:$O12708,8,FALSE)</f>
        <v>Si</v>
      </c>
      <c r="K55" s="132" t="str">
        <f>VLOOKUP(E55,VIP!$A$2:$O16282,6,0)</f>
        <v>NO</v>
      </c>
      <c r="L55" s="138" t="s">
        <v>2434</v>
      </c>
      <c r="M55" s="150" t="s">
        <v>2533</v>
      </c>
      <c r="N55" s="94" t="s">
        <v>2444</v>
      </c>
      <c r="O55" s="132" t="s">
        <v>2461</v>
      </c>
      <c r="P55" s="138"/>
      <c r="Q55" s="151">
        <v>44446.565972222219</v>
      </c>
    </row>
    <row r="56" spans="1:17" ht="18" x14ac:dyDescent="0.25">
      <c r="A56" s="132" t="str">
        <f>VLOOKUP(E56,'LISTADO ATM'!$A$2:$C$901,3,0)</f>
        <v>DISTRITO NACIONAL</v>
      </c>
      <c r="B56" s="124">
        <v>3336014486</v>
      </c>
      <c r="C56" s="95">
        <v>44443.713310185187</v>
      </c>
      <c r="D56" s="95" t="s">
        <v>2460</v>
      </c>
      <c r="E56" s="124">
        <v>567</v>
      </c>
      <c r="F56" s="132" t="str">
        <f>VLOOKUP(E56,VIP!$A$2:$O15797,2,0)</f>
        <v>DRBR015</v>
      </c>
      <c r="G56" s="132" t="str">
        <f>VLOOKUP(E56,'LISTADO ATM'!$A$2:$B$900,2,0)</f>
        <v xml:space="preserve">ATM Oficina Máximo Gómez </v>
      </c>
      <c r="H56" s="132" t="str">
        <f>VLOOKUP(E56,VIP!$A$2:$O20758,7,FALSE)</f>
        <v>Si</v>
      </c>
      <c r="I56" s="132" t="str">
        <f>VLOOKUP(E56,VIP!$A$2:$O12723,8,FALSE)</f>
        <v>Si</v>
      </c>
      <c r="J56" s="132" t="str">
        <f>VLOOKUP(E56,VIP!$A$2:$O12673,8,FALSE)</f>
        <v>Si</v>
      </c>
      <c r="K56" s="132" t="str">
        <f>VLOOKUP(E56,VIP!$A$2:$O16247,6,0)</f>
        <v>NO</v>
      </c>
      <c r="L56" s="138" t="s">
        <v>2434</v>
      </c>
      <c r="M56" s="150" t="s">
        <v>2533</v>
      </c>
      <c r="N56" s="94" t="s">
        <v>2444</v>
      </c>
      <c r="O56" s="132" t="s">
        <v>2623</v>
      </c>
      <c r="P56" s="138"/>
      <c r="Q56" s="151">
        <v>44446.566666666666</v>
      </c>
    </row>
    <row r="57" spans="1:17" ht="18" x14ac:dyDescent="0.25">
      <c r="A57" s="132" t="str">
        <f>VLOOKUP(E57,'LISTADO ATM'!$A$2:$C$901,3,0)</f>
        <v>DISTRITO NACIONAL</v>
      </c>
      <c r="B57" s="124">
        <v>3336014520</v>
      </c>
      <c r="C57" s="95">
        <v>44444.059282407405</v>
      </c>
      <c r="D57" s="95" t="s">
        <v>2441</v>
      </c>
      <c r="E57" s="124">
        <v>34</v>
      </c>
      <c r="F57" s="132" t="str">
        <f>VLOOKUP(E57,VIP!$A$2:$O15791,2,0)</f>
        <v>DRBR034</v>
      </c>
      <c r="G57" s="132" t="str">
        <f>VLOOKUP(E57,'LISTADO ATM'!$A$2:$B$900,2,0)</f>
        <v xml:space="preserve">ATM Plaza de la Salud </v>
      </c>
      <c r="H57" s="132" t="str">
        <f>VLOOKUP(E57,VIP!$A$2:$O20752,7,FALSE)</f>
        <v>Si</v>
      </c>
      <c r="I57" s="132" t="str">
        <f>VLOOKUP(E57,VIP!$A$2:$O12717,8,FALSE)</f>
        <v>Si</v>
      </c>
      <c r="J57" s="132" t="str">
        <f>VLOOKUP(E57,VIP!$A$2:$O12667,8,FALSE)</f>
        <v>Si</v>
      </c>
      <c r="K57" s="132" t="str">
        <f>VLOOKUP(E57,VIP!$A$2:$O16241,6,0)</f>
        <v>NO</v>
      </c>
      <c r="L57" s="138" t="s">
        <v>2434</v>
      </c>
      <c r="M57" s="150" t="s">
        <v>2533</v>
      </c>
      <c r="N57" s="94" t="s">
        <v>2444</v>
      </c>
      <c r="O57" s="132" t="s">
        <v>2445</v>
      </c>
      <c r="P57" s="138"/>
      <c r="Q57" s="151">
        <v>44446.567361111112</v>
      </c>
    </row>
    <row r="58" spans="1:17" ht="18" x14ac:dyDescent="0.25">
      <c r="A58" s="132" t="str">
        <f>VLOOKUP(E58,'LISTADO ATM'!$A$2:$C$901,3,0)</f>
        <v>DISTRITO NACIONAL</v>
      </c>
      <c r="B58" s="124">
        <v>3336016674</v>
      </c>
      <c r="C58" s="95">
        <v>44446.169074074074</v>
      </c>
      <c r="D58" s="95" t="s">
        <v>2441</v>
      </c>
      <c r="E58" s="124">
        <v>237</v>
      </c>
      <c r="F58" s="132" t="str">
        <f>VLOOKUP(E58,VIP!$A$2:$O15861,2,0)</f>
        <v>DRBR237</v>
      </c>
      <c r="G58" s="132" t="str">
        <f>VLOOKUP(E58,'LISTADO ATM'!$A$2:$B$900,2,0)</f>
        <v xml:space="preserve">ATM UNP Plaza Vásquez </v>
      </c>
      <c r="H58" s="132" t="str">
        <f>VLOOKUP(E58,VIP!$A$2:$O20822,7,FALSE)</f>
        <v>Si</v>
      </c>
      <c r="I58" s="132" t="str">
        <f>VLOOKUP(E58,VIP!$A$2:$O12787,8,FALSE)</f>
        <v>Si</v>
      </c>
      <c r="J58" s="132" t="str">
        <f>VLOOKUP(E58,VIP!$A$2:$O12737,8,FALSE)</f>
        <v>Si</v>
      </c>
      <c r="K58" s="132" t="str">
        <f>VLOOKUP(E58,VIP!$A$2:$O16311,6,0)</f>
        <v>SI</v>
      </c>
      <c r="L58" s="138" t="s">
        <v>2434</v>
      </c>
      <c r="M58" s="150" t="s">
        <v>2533</v>
      </c>
      <c r="N58" s="94" t="s">
        <v>2444</v>
      </c>
      <c r="O58" s="132" t="s">
        <v>2445</v>
      </c>
      <c r="P58" s="138"/>
      <c r="Q58" s="151">
        <v>44446.567361111112</v>
      </c>
    </row>
    <row r="59" spans="1:17" ht="18" x14ac:dyDescent="0.25">
      <c r="A59" s="132" t="str">
        <f>VLOOKUP(E59,'LISTADO ATM'!$A$2:$C$901,3,0)</f>
        <v>DISTRITO NACIONAL</v>
      </c>
      <c r="B59" s="124">
        <v>3336017132</v>
      </c>
      <c r="C59" s="95">
        <v>44446.41302083333</v>
      </c>
      <c r="D59" s="95" t="s">
        <v>2441</v>
      </c>
      <c r="E59" s="124">
        <v>566</v>
      </c>
      <c r="F59" s="132" t="str">
        <f>VLOOKUP(E59,VIP!$A$2:$O15840,2,0)</f>
        <v>DRBR508</v>
      </c>
      <c r="G59" s="132" t="str">
        <f>VLOOKUP(E59,'LISTADO ATM'!$A$2:$B$900,2,0)</f>
        <v xml:space="preserve">ATM Hiper Olé Aut. Duarte </v>
      </c>
      <c r="H59" s="132" t="str">
        <f>VLOOKUP(E59,VIP!$A$2:$O20801,7,FALSE)</f>
        <v>Si</v>
      </c>
      <c r="I59" s="132" t="str">
        <f>VLOOKUP(E59,VIP!$A$2:$O12766,8,FALSE)</f>
        <v>Si</v>
      </c>
      <c r="J59" s="132" t="str">
        <f>VLOOKUP(E59,VIP!$A$2:$O12716,8,FALSE)</f>
        <v>Si</v>
      </c>
      <c r="K59" s="132" t="str">
        <f>VLOOKUP(E59,VIP!$A$2:$O16290,6,0)</f>
        <v>NO</v>
      </c>
      <c r="L59" s="138" t="s">
        <v>2434</v>
      </c>
      <c r="M59" s="227" t="s">
        <v>2533</v>
      </c>
      <c r="N59" s="94" t="s">
        <v>2444</v>
      </c>
      <c r="O59" s="132" t="s">
        <v>2445</v>
      </c>
      <c r="P59" s="138"/>
      <c r="Q59" s="151">
        <v>44446.568055555559</v>
      </c>
    </row>
    <row r="60" spans="1:17" ht="18" x14ac:dyDescent="0.25">
      <c r="A60" s="132" t="str">
        <f>VLOOKUP(E60,'LISTADO ATM'!$A$2:$C$901,3,0)</f>
        <v>DISTRITO NACIONAL</v>
      </c>
      <c r="B60" s="124">
        <v>3336014341</v>
      </c>
      <c r="C60" s="95">
        <v>44443.502337962964</v>
      </c>
      <c r="D60" s="95" t="s">
        <v>2460</v>
      </c>
      <c r="E60" s="124">
        <v>515</v>
      </c>
      <c r="F60" s="132" t="str">
        <f>VLOOKUP(E60,VIP!$A$2:$O15813,2,0)</f>
        <v>DRBR515</v>
      </c>
      <c r="G60" s="132" t="str">
        <f>VLOOKUP(E60,'LISTADO ATM'!$A$2:$B$900,2,0)</f>
        <v xml:space="preserve">ATM Oficina Agora Mall I </v>
      </c>
      <c r="H60" s="132" t="str">
        <f>VLOOKUP(E60,VIP!$A$2:$O20774,7,FALSE)</f>
        <v>Si</v>
      </c>
      <c r="I60" s="132" t="str">
        <f>VLOOKUP(E60,VIP!$A$2:$O12739,8,FALSE)</f>
        <v>Si</v>
      </c>
      <c r="J60" s="132" t="str">
        <f>VLOOKUP(E60,VIP!$A$2:$O12689,8,FALSE)</f>
        <v>Si</v>
      </c>
      <c r="K60" s="132" t="str">
        <f>VLOOKUP(E60,VIP!$A$2:$O16263,6,0)</f>
        <v>SI</v>
      </c>
      <c r="L60" s="138" t="s">
        <v>2434</v>
      </c>
      <c r="M60" s="227" t="s">
        <v>2533</v>
      </c>
      <c r="N60" s="94" t="s">
        <v>2444</v>
      </c>
      <c r="O60" s="132" t="s">
        <v>2461</v>
      </c>
      <c r="P60" s="138"/>
      <c r="Q60" s="226">
        <v>44386.807638888888</v>
      </c>
    </row>
    <row r="61" spans="1:17" ht="18" x14ac:dyDescent="0.25">
      <c r="A61" s="132" t="str">
        <f>VLOOKUP(E61,'LISTADO ATM'!$A$2:$C$901,3,0)</f>
        <v>DISTRITO NACIONAL</v>
      </c>
      <c r="B61" s="124" t="s">
        <v>2703</v>
      </c>
      <c r="C61" s="95">
        <v>44446.114178240743</v>
      </c>
      <c r="D61" s="95" t="s">
        <v>2441</v>
      </c>
      <c r="E61" s="124">
        <v>147</v>
      </c>
      <c r="F61" s="132" t="str">
        <f>VLOOKUP(E61,VIP!$A$2:$O15836,2,0)</f>
        <v>DRBR147</v>
      </c>
      <c r="G61" s="132" t="str">
        <f>VLOOKUP(E61,'LISTADO ATM'!$A$2:$B$900,2,0)</f>
        <v xml:space="preserve">ATM Kiosco Megacentro I </v>
      </c>
      <c r="H61" s="132" t="str">
        <f>VLOOKUP(E61,VIP!$A$2:$O20797,7,FALSE)</f>
        <v>Si</v>
      </c>
      <c r="I61" s="132" t="str">
        <f>VLOOKUP(E61,VIP!$A$2:$O12762,8,FALSE)</f>
        <v>Si</v>
      </c>
      <c r="J61" s="132" t="str">
        <f>VLOOKUP(E61,VIP!$A$2:$O12712,8,FALSE)</f>
        <v>Si</v>
      </c>
      <c r="K61" s="132" t="str">
        <f>VLOOKUP(E61,VIP!$A$2:$O16286,6,0)</f>
        <v>NO</v>
      </c>
      <c r="L61" s="138" t="s">
        <v>2434</v>
      </c>
      <c r="M61" s="227" t="s">
        <v>2533</v>
      </c>
      <c r="N61" s="94" t="s">
        <v>2444</v>
      </c>
      <c r="O61" s="132" t="s">
        <v>2445</v>
      </c>
      <c r="P61" s="138"/>
      <c r="Q61" s="226">
        <v>44386.831944444442</v>
      </c>
    </row>
    <row r="62" spans="1:17" ht="18" x14ac:dyDescent="0.25">
      <c r="A62" s="132" t="str">
        <f>VLOOKUP(E62,'LISTADO ATM'!$A$2:$C$901,3,0)</f>
        <v>NORTE</v>
      </c>
      <c r="B62" s="124">
        <v>3336016675</v>
      </c>
      <c r="C62" s="95">
        <v>44446.169444444444</v>
      </c>
      <c r="D62" s="95" t="s">
        <v>2460</v>
      </c>
      <c r="E62" s="124">
        <v>405</v>
      </c>
      <c r="F62" s="132" t="str">
        <f>VLOOKUP(E62,VIP!$A$2:$O15860,2,0)</f>
        <v>DRBR405</v>
      </c>
      <c r="G62" s="132" t="str">
        <f>VLOOKUP(E62,'LISTADO ATM'!$A$2:$B$900,2,0)</f>
        <v xml:space="preserve">ATM UNP Loma de Cabrera </v>
      </c>
      <c r="H62" s="132" t="str">
        <f>VLOOKUP(E62,VIP!$A$2:$O20821,7,FALSE)</f>
        <v>Si</v>
      </c>
      <c r="I62" s="132" t="str">
        <f>VLOOKUP(E62,VIP!$A$2:$O12786,8,FALSE)</f>
        <v>Si</v>
      </c>
      <c r="J62" s="132" t="str">
        <f>VLOOKUP(E62,VIP!$A$2:$O12736,8,FALSE)</f>
        <v>Si</v>
      </c>
      <c r="K62" s="132" t="str">
        <f>VLOOKUP(E62,VIP!$A$2:$O16310,6,0)</f>
        <v>NO</v>
      </c>
      <c r="L62" s="138" t="s">
        <v>2434</v>
      </c>
      <c r="M62" s="227" t="s">
        <v>2533</v>
      </c>
      <c r="N62" s="94" t="s">
        <v>2444</v>
      </c>
      <c r="O62" s="132" t="s">
        <v>2461</v>
      </c>
      <c r="P62" s="138"/>
      <c r="Q62" s="226">
        <v>44386.837500000001</v>
      </c>
    </row>
    <row r="63" spans="1:17" ht="18" x14ac:dyDescent="0.25">
      <c r="A63" s="132" t="str">
        <f>VLOOKUP(E63,'LISTADO ATM'!$A$2:$C$901,3,0)</f>
        <v>DISTRITO NACIONAL</v>
      </c>
      <c r="B63" s="124" t="s">
        <v>2650</v>
      </c>
      <c r="C63" s="95">
        <v>44445.470694444448</v>
      </c>
      <c r="D63" s="95" t="s">
        <v>2460</v>
      </c>
      <c r="E63" s="124">
        <v>735</v>
      </c>
      <c r="F63" s="132" t="str">
        <f>VLOOKUP(E63,VIP!$A$2:$O15822,2,0)</f>
        <v>DRBR179</v>
      </c>
      <c r="G63" s="132" t="str">
        <f>VLOOKUP(E63,'LISTADO ATM'!$A$2:$B$900,2,0)</f>
        <v xml:space="preserve">ATM Oficina Independencia II  </v>
      </c>
      <c r="H63" s="132" t="str">
        <f>VLOOKUP(E63,VIP!$A$2:$O20783,7,FALSE)</f>
        <v>Si</v>
      </c>
      <c r="I63" s="132" t="str">
        <f>VLOOKUP(E63,VIP!$A$2:$O12748,8,FALSE)</f>
        <v>Si</v>
      </c>
      <c r="J63" s="132" t="str">
        <f>VLOOKUP(E63,VIP!$A$2:$O12698,8,FALSE)</f>
        <v>Si</v>
      </c>
      <c r="K63" s="132" t="str">
        <f>VLOOKUP(E63,VIP!$A$2:$O16272,6,0)</f>
        <v>NO</v>
      </c>
      <c r="L63" s="138" t="s">
        <v>2434</v>
      </c>
      <c r="M63" s="227" t="s">
        <v>2533</v>
      </c>
      <c r="N63" s="94" t="s">
        <v>2444</v>
      </c>
      <c r="O63" s="132" t="s">
        <v>2461</v>
      </c>
      <c r="P63" s="138"/>
      <c r="Q63" s="226">
        <v>44386.838194444441</v>
      </c>
    </row>
    <row r="64" spans="1:17" ht="18" x14ac:dyDescent="0.25">
      <c r="A64" s="132" t="str">
        <f>VLOOKUP(E64,'LISTADO ATM'!$A$2:$C$901,3,0)</f>
        <v>DISTRITO NACIONAL</v>
      </c>
      <c r="B64" s="124" t="s">
        <v>2709</v>
      </c>
      <c r="C64" s="95">
        <v>44446.100972222222</v>
      </c>
      <c r="D64" s="95" t="s">
        <v>2174</v>
      </c>
      <c r="E64" s="124">
        <v>917</v>
      </c>
      <c r="F64" s="132" t="str">
        <f>VLOOKUP(E64,VIP!$A$2:$O15843,2,0)</f>
        <v>DRBR01B</v>
      </c>
      <c r="G64" s="132" t="str">
        <f>VLOOKUP(E64,'LISTADO ATM'!$A$2:$B$900,2,0)</f>
        <v xml:space="preserve">ATM Oficina Los Mina </v>
      </c>
      <c r="H64" s="132" t="str">
        <f>VLOOKUP(E64,VIP!$A$2:$O20804,7,FALSE)</f>
        <v>Si</v>
      </c>
      <c r="I64" s="132" t="str">
        <f>VLOOKUP(E64,VIP!$A$2:$O12769,8,FALSE)</f>
        <v>Si</v>
      </c>
      <c r="J64" s="132" t="str">
        <f>VLOOKUP(E64,VIP!$A$2:$O12719,8,FALSE)</f>
        <v>Si</v>
      </c>
      <c r="K64" s="132" t="str">
        <f>VLOOKUP(E64,VIP!$A$2:$O16293,6,0)</f>
        <v>NO</v>
      </c>
      <c r="L64" s="138" t="s">
        <v>2620</v>
      </c>
      <c r="M64" s="150" t="s">
        <v>2533</v>
      </c>
      <c r="N64" s="94" t="s">
        <v>2444</v>
      </c>
      <c r="O64" s="132" t="s">
        <v>2446</v>
      </c>
      <c r="P64" s="138"/>
      <c r="Q64" s="151">
        <v>44446.566666666666</v>
      </c>
    </row>
    <row r="65" spans="1:17" ht="18" x14ac:dyDescent="0.25">
      <c r="A65" s="132" t="str">
        <f>VLOOKUP(E65,'LISTADO ATM'!$A$2:$C$901,3,0)</f>
        <v>DISTRITO NACIONAL</v>
      </c>
      <c r="B65" s="124" t="s">
        <v>2677</v>
      </c>
      <c r="C65" s="95">
        <v>44445.914733796293</v>
      </c>
      <c r="D65" s="95" t="s">
        <v>2174</v>
      </c>
      <c r="E65" s="124">
        <v>627</v>
      </c>
      <c r="F65" s="132" t="str">
        <f>VLOOKUP(E65,VIP!$A$2:$O15822,2,0)</f>
        <v>DRBR163</v>
      </c>
      <c r="G65" s="132" t="str">
        <f>VLOOKUP(E65,'LISTADO ATM'!$A$2:$B$900,2,0)</f>
        <v xml:space="preserve">ATM CAASD </v>
      </c>
      <c r="H65" s="132" t="str">
        <f>VLOOKUP(E65,VIP!$A$2:$O20783,7,FALSE)</f>
        <v>Si</v>
      </c>
      <c r="I65" s="132" t="str">
        <f>VLOOKUP(E65,VIP!$A$2:$O12748,8,FALSE)</f>
        <v>Si</v>
      </c>
      <c r="J65" s="132" t="str">
        <f>VLOOKUP(E65,VIP!$A$2:$O12698,8,FALSE)</f>
        <v>Si</v>
      </c>
      <c r="K65" s="132" t="str">
        <f>VLOOKUP(E65,VIP!$A$2:$O16272,6,0)</f>
        <v>NO</v>
      </c>
      <c r="L65" s="138" t="s">
        <v>2625</v>
      </c>
      <c r="M65" s="150" t="s">
        <v>2533</v>
      </c>
      <c r="N65" s="94" t="s">
        <v>2444</v>
      </c>
      <c r="O65" s="132" t="s">
        <v>2446</v>
      </c>
      <c r="P65" s="138"/>
      <c r="Q65" s="151">
        <v>44446.379166666666</v>
      </c>
    </row>
    <row r="66" spans="1:17" ht="18" x14ac:dyDescent="0.25">
      <c r="A66" s="132" t="str">
        <f>VLOOKUP(E66,'LISTADO ATM'!$A$2:$C$901,3,0)</f>
        <v>DISTRITO NACIONAL</v>
      </c>
      <c r="B66" s="124" t="s">
        <v>2654</v>
      </c>
      <c r="C66" s="95">
        <v>44445.782199074078</v>
      </c>
      <c r="D66" s="95" t="s">
        <v>2174</v>
      </c>
      <c r="E66" s="124">
        <v>708</v>
      </c>
      <c r="F66" s="132" t="str">
        <f>VLOOKUP(E66,VIP!$A$2:$O15799,2,0)</f>
        <v>DRBR505</v>
      </c>
      <c r="G66" s="132" t="str">
        <f>VLOOKUP(E66,'LISTADO ATM'!$A$2:$B$900,2,0)</f>
        <v xml:space="preserve">ATM El Vestir De Hoy </v>
      </c>
      <c r="H66" s="132" t="str">
        <f>VLOOKUP(E66,VIP!$A$2:$O20760,7,FALSE)</f>
        <v>Si</v>
      </c>
      <c r="I66" s="132" t="str">
        <f>VLOOKUP(E66,VIP!$A$2:$O12725,8,FALSE)</f>
        <v>Si</v>
      </c>
      <c r="J66" s="132" t="str">
        <f>VLOOKUP(E66,VIP!$A$2:$O12675,8,FALSE)</f>
        <v>Si</v>
      </c>
      <c r="K66" s="132" t="str">
        <f>VLOOKUP(E66,VIP!$A$2:$O16249,6,0)</f>
        <v>NO</v>
      </c>
      <c r="L66" s="138" t="s">
        <v>2625</v>
      </c>
      <c r="M66" s="150" t="s">
        <v>2533</v>
      </c>
      <c r="N66" s="94" t="s">
        <v>2444</v>
      </c>
      <c r="O66" s="132" t="s">
        <v>2446</v>
      </c>
      <c r="P66" s="138"/>
      <c r="Q66" s="151">
        <v>44446.386805555558</v>
      </c>
    </row>
    <row r="67" spans="1:17" ht="18" x14ac:dyDescent="0.25">
      <c r="A67" s="132" t="str">
        <f>VLOOKUP(E67,'LISTADO ATM'!$A$2:$C$901,3,0)</f>
        <v>DISTRITO NACIONAL</v>
      </c>
      <c r="B67" s="124" t="s">
        <v>2682</v>
      </c>
      <c r="C67" s="95">
        <v>44445.957037037035</v>
      </c>
      <c r="D67" s="95" t="s">
        <v>2174</v>
      </c>
      <c r="E67" s="124">
        <v>574</v>
      </c>
      <c r="F67" s="132" t="str">
        <f>VLOOKUP(E67,VIP!$A$2:$O15827,2,0)</f>
        <v>DRBR080</v>
      </c>
      <c r="G67" s="132" t="str">
        <f>VLOOKUP(E67,'LISTADO ATM'!$A$2:$B$900,2,0)</f>
        <v xml:space="preserve">ATM Club Obras Públicas </v>
      </c>
      <c r="H67" s="132" t="str">
        <f>VLOOKUP(E67,VIP!$A$2:$O20788,7,FALSE)</f>
        <v>Si</v>
      </c>
      <c r="I67" s="132" t="str">
        <f>VLOOKUP(E67,VIP!$A$2:$O12753,8,FALSE)</f>
        <v>Si</v>
      </c>
      <c r="J67" s="132" t="str">
        <f>VLOOKUP(E67,VIP!$A$2:$O12703,8,FALSE)</f>
        <v>Si</v>
      </c>
      <c r="K67" s="132" t="str">
        <f>VLOOKUP(E67,VIP!$A$2:$O16277,6,0)</f>
        <v>NO</v>
      </c>
      <c r="L67" s="138" t="s">
        <v>2625</v>
      </c>
      <c r="M67" s="150" t="s">
        <v>2533</v>
      </c>
      <c r="N67" s="94" t="s">
        <v>2444</v>
      </c>
      <c r="O67" s="132" t="s">
        <v>2446</v>
      </c>
      <c r="P67" s="138"/>
      <c r="Q67" s="151">
        <v>44446.393055555556</v>
      </c>
    </row>
    <row r="68" spans="1:17" ht="18" x14ac:dyDescent="0.25">
      <c r="A68" s="132" t="str">
        <f>VLOOKUP(E68,'LISTADO ATM'!$A$2:$C$901,3,0)</f>
        <v>NORTE</v>
      </c>
      <c r="B68" s="124" t="s">
        <v>2683</v>
      </c>
      <c r="C68" s="95">
        <v>44445.957499999997</v>
      </c>
      <c r="D68" s="95" t="s">
        <v>2175</v>
      </c>
      <c r="E68" s="124">
        <v>747</v>
      </c>
      <c r="F68" s="132" t="str">
        <f>VLOOKUP(E68,VIP!$A$2:$O15828,2,0)</f>
        <v>DRBR200</v>
      </c>
      <c r="G68" s="132" t="str">
        <f>VLOOKUP(E68,'LISTADO ATM'!$A$2:$B$900,2,0)</f>
        <v xml:space="preserve">ATM Club BR (Santiago) </v>
      </c>
      <c r="H68" s="132" t="str">
        <f>VLOOKUP(E68,VIP!$A$2:$O20789,7,FALSE)</f>
        <v>Si</v>
      </c>
      <c r="I68" s="132" t="str">
        <f>VLOOKUP(E68,VIP!$A$2:$O12754,8,FALSE)</f>
        <v>Si</v>
      </c>
      <c r="J68" s="132" t="str">
        <f>VLOOKUP(E68,VIP!$A$2:$O12704,8,FALSE)</f>
        <v>Si</v>
      </c>
      <c r="K68" s="132" t="str">
        <f>VLOOKUP(E68,VIP!$A$2:$O16278,6,0)</f>
        <v>SI</v>
      </c>
      <c r="L68" s="138" t="s">
        <v>2625</v>
      </c>
      <c r="M68" s="150" t="s">
        <v>2533</v>
      </c>
      <c r="N68" s="94" t="s">
        <v>2444</v>
      </c>
      <c r="O68" s="132" t="s">
        <v>2578</v>
      </c>
      <c r="P68" s="138"/>
      <c r="Q68" s="151">
        <v>44446.393055555556</v>
      </c>
    </row>
    <row r="69" spans="1:17" ht="18" x14ac:dyDescent="0.25">
      <c r="A69" s="132" t="str">
        <f>VLOOKUP(E69,'LISTADO ATM'!$A$2:$C$901,3,0)</f>
        <v>DISTRITO NACIONAL</v>
      </c>
      <c r="B69" s="124" t="s">
        <v>2685</v>
      </c>
      <c r="C69" s="95">
        <v>44445.959421296298</v>
      </c>
      <c r="D69" s="95" t="s">
        <v>2174</v>
      </c>
      <c r="E69" s="124">
        <v>717</v>
      </c>
      <c r="F69" s="132" t="str">
        <f>VLOOKUP(E69,VIP!$A$2:$O15830,2,0)</f>
        <v>DRBR24K</v>
      </c>
      <c r="G69" s="132" t="str">
        <f>VLOOKUP(E69,'LISTADO ATM'!$A$2:$B$900,2,0)</f>
        <v xml:space="preserve">ATM Oficina Los Alcarrizos </v>
      </c>
      <c r="H69" s="132" t="str">
        <f>VLOOKUP(E69,VIP!$A$2:$O20791,7,FALSE)</f>
        <v>Si</v>
      </c>
      <c r="I69" s="132" t="str">
        <f>VLOOKUP(E69,VIP!$A$2:$O12756,8,FALSE)</f>
        <v>Si</v>
      </c>
      <c r="J69" s="132" t="str">
        <f>VLOOKUP(E69,VIP!$A$2:$O12706,8,FALSE)</f>
        <v>Si</v>
      </c>
      <c r="K69" s="132" t="str">
        <f>VLOOKUP(E69,VIP!$A$2:$O16280,6,0)</f>
        <v>SI</v>
      </c>
      <c r="L69" s="138" t="s">
        <v>2625</v>
      </c>
      <c r="M69" s="150" t="s">
        <v>2533</v>
      </c>
      <c r="N69" s="94" t="s">
        <v>2444</v>
      </c>
      <c r="O69" s="132" t="s">
        <v>2446</v>
      </c>
      <c r="P69" s="138"/>
      <c r="Q69" s="151">
        <v>44446.560416666667</v>
      </c>
    </row>
    <row r="70" spans="1:17" ht="18" x14ac:dyDescent="0.25">
      <c r="A70" s="132" t="str">
        <f>VLOOKUP(E70,'LISTADO ATM'!$A$2:$C$901,3,0)</f>
        <v>NORTE</v>
      </c>
      <c r="B70" s="124">
        <v>3336016778</v>
      </c>
      <c r="C70" s="95">
        <v>44446.347650462965</v>
      </c>
      <c r="D70" s="95" t="s">
        <v>2175</v>
      </c>
      <c r="E70" s="124">
        <v>716</v>
      </c>
      <c r="F70" s="132" t="str">
        <f>VLOOKUP(E70,VIP!$A$2:$O15854,2,0)</f>
        <v>DRBR340</v>
      </c>
      <c r="G70" s="132" t="str">
        <f>VLOOKUP(E70,'LISTADO ATM'!$A$2:$B$900,2,0)</f>
        <v xml:space="preserve">ATM Oficina Zona Franca (Santiago) </v>
      </c>
      <c r="H70" s="132" t="str">
        <f>VLOOKUP(E70,VIP!$A$2:$O20815,7,FALSE)</f>
        <v>Si</v>
      </c>
      <c r="I70" s="132" t="str">
        <f>VLOOKUP(E70,VIP!$A$2:$O12780,8,FALSE)</f>
        <v>Si</v>
      </c>
      <c r="J70" s="132" t="str">
        <f>VLOOKUP(E70,VIP!$A$2:$O12730,8,FALSE)</f>
        <v>Si</v>
      </c>
      <c r="K70" s="132" t="str">
        <f>VLOOKUP(E70,VIP!$A$2:$O16304,6,0)</f>
        <v>SI</v>
      </c>
      <c r="L70" s="138" t="s">
        <v>2625</v>
      </c>
      <c r="M70" s="150" t="s">
        <v>2533</v>
      </c>
      <c r="N70" s="94" t="s">
        <v>2444</v>
      </c>
      <c r="O70" s="132" t="s">
        <v>2624</v>
      </c>
      <c r="P70" s="138"/>
      <c r="Q70" s="151">
        <v>44446.56527777778</v>
      </c>
    </row>
    <row r="71" spans="1:17" ht="18" x14ac:dyDescent="0.25">
      <c r="A71" s="132" t="str">
        <f>VLOOKUP(E71,'LISTADO ATM'!$A$2:$C$901,3,0)</f>
        <v>DISTRITO NACIONAL</v>
      </c>
      <c r="B71" s="124" t="s">
        <v>2661</v>
      </c>
      <c r="C71" s="95">
        <v>44445.841724537036</v>
      </c>
      <c r="D71" s="95" t="s">
        <v>2174</v>
      </c>
      <c r="E71" s="124">
        <v>2</v>
      </c>
      <c r="F71" s="132" t="str">
        <f>VLOOKUP(E71,VIP!$A$2:$O15815,2,0)</f>
        <v>DRBR002</v>
      </c>
      <c r="G71" s="132" t="str">
        <f>VLOOKUP(E71,'LISTADO ATM'!$A$2:$B$900,2,0)</f>
        <v>ATM Autoservicio Padre Castellano</v>
      </c>
      <c r="H71" s="132" t="str">
        <f>VLOOKUP(E71,VIP!$A$2:$O20776,7,FALSE)</f>
        <v>Si</v>
      </c>
      <c r="I71" s="132" t="str">
        <f>VLOOKUP(E71,VIP!$A$2:$O12741,8,FALSE)</f>
        <v>Si</v>
      </c>
      <c r="J71" s="132" t="str">
        <f>VLOOKUP(E71,VIP!$A$2:$O12691,8,FALSE)</f>
        <v>Si</v>
      </c>
      <c r="K71" s="132" t="str">
        <f>VLOOKUP(E71,VIP!$A$2:$O16265,6,0)</f>
        <v>NO</v>
      </c>
      <c r="L71" s="138" t="s">
        <v>2674</v>
      </c>
      <c r="M71" s="150" t="s">
        <v>2533</v>
      </c>
      <c r="N71" s="94" t="s">
        <v>2444</v>
      </c>
      <c r="O71" s="132" t="s">
        <v>2446</v>
      </c>
      <c r="P71" s="138"/>
      <c r="Q71" s="151">
        <v>44446.39166666667</v>
      </c>
    </row>
    <row r="72" spans="1:17" ht="18" x14ac:dyDescent="0.25">
      <c r="A72" s="132" t="str">
        <f>VLOOKUP(E72,'LISTADO ATM'!$A$2:$C$901,3,0)</f>
        <v>DISTRITO NACIONAL</v>
      </c>
      <c r="B72" s="124" t="s">
        <v>2662</v>
      </c>
      <c r="C72" s="95">
        <v>44445.842453703706</v>
      </c>
      <c r="D72" s="95" t="s">
        <v>2174</v>
      </c>
      <c r="E72" s="124">
        <v>719</v>
      </c>
      <c r="F72" s="132" t="str">
        <f>VLOOKUP(E72,VIP!$A$2:$O15816,2,0)</f>
        <v>DRBR419</v>
      </c>
      <c r="G72" s="132" t="str">
        <f>VLOOKUP(E72,'LISTADO ATM'!$A$2:$B$900,2,0)</f>
        <v xml:space="preserve">ATM Ayuntamiento Municipal San Luís </v>
      </c>
      <c r="H72" s="132" t="str">
        <f>VLOOKUP(E72,VIP!$A$2:$O20777,7,FALSE)</f>
        <v>Si</v>
      </c>
      <c r="I72" s="132" t="str">
        <f>VLOOKUP(E72,VIP!$A$2:$O12742,8,FALSE)</f>
        <v>Si</v>
      </c>
      <c r="J72" s="132" t="str">
        <f>VLOOKUP(E72,VIP!$A$2:$O12692,8,FALSE)</f>
        <v>Si</v>
      </c>
      <c r="K72" s="132" t="str">
        <f>VLOOKUP(E72,VIP!$A$2:$O16266,6,0)</f>
        <v>NO</v>
      </c>
      <c r="L72" s="138" t="s">
        <v>2674</v>
      </c>
      <c r="M72" s="150" t="s">
        <v>2533</v>
      </c>
      <c r="N72" s="94" t="s">
        <v>2444</v>
      </c>
      <c r="O72" s="132" t="s">
        <v>2446</v>
      </c>
      <c r="P72" s="138"/>
      <c r="Q72" s="151">
        <v>44446.39166666667</v>
      </c>
    </row>
    <row r="73" spans="1:17" ht="18" x14ac:dyDescent="0.25">
      <c r="A73" s="132" t="str">
        <f>VLOOKUP(E73,'LISTADO ATM'!$A$2:$C$901,3,0)</f>
        <v>SUR</v>
      </c>
      <c r="B73" s="124" t="s">
        <v>2738</v>
      </c>
      <c r="C73" s="95">
        <v>44446.780752314815</v>
      </c>
      <c r="D73" s="95" t="s">
        <v>2460</v>
      </c>
      <c r="E73" s="124">
        <v>781</v>
      </c>
      <c r="F73" s="132" t="str">
        <f>VLOOKUP(E73,VIP!$A$2:$O15851,2,0)</f>
        <v>DRBR186</v>
      </c>
      <c r="G73" s="132" t="str">
        <f>VLOOKUP(E73,'LISTADO ATM'!$A$2:$B$900,2,0)</f>
        <v xml:space="preserve">ATM Estación Isla Barahona </v>
      </c>
      <c r="H73" s="132" t="str">
        <f>VLOOKUP(E73,VIP!$A$2:$O20812,7,FALSE)</f>
        <v>Si</v>
      </c>
      <c r="I73" s="132" t="str">
        <f>VLOOKUP(E73,VIP!$A$2:$O12777,8,FALSE)</f>
        <v>Si</v>
      </c>
      <c r="J73" s="132" t="str">
        <f>VLOOKUP(E73,VIP!$A$2:$O12727,8,FALSE)</f>
        <v>Si</v>
      </c>
      <c r="K73" s="132" t="str">
        <f>VLOOKUP(E73,VIP!$A$2:$O16301,6,0)</f>
        <v>NO</v>
      </c>
      <c r="L73" s="138" t="s">
        <v>2726</v>
      </c>
      <c r="M73" s="227" t="s">
        <v>2533</v>
      </c>
      <c r="N73" s="94" t="s">
        <v>2719</v>
      </c>
      <c r="O73" s="132" t="s">
        <v>2629</v>
      </c>
      <c r="P73" s="138" t="s">
        <v>2763</v>
      </c>
      <c r="Q73" s="226">
        <v>44386.651388888888</v>
      </c>
    </row>
    <row r="74" spans="1:17" s="121" customFormat="1" ht="18" x14ac:dyDescent="0.25">
      <c r="A74" s="132" t="str">
        <f>VLOOKUP(E74,'LISTADO ATM'!$A$2:$C$901,3,0)</f>
        <v>NORTE</v>
      </c>
      <c r="B74" s="124" t="s">
        <v>2725</v>
      </c>
      <c r="C74" s="95">
        <v>44446.803379629629</v>
      </c>
      <c r="D74" s="95" t="s">
        <v>2460</v>
      </c>
      <c r="E74" s="124">
        <v>712</v>
      </c>
      <c r="F74" s="132" t="str">
        <f>VLOOKUP(E74,VIP!$A$2:$O15838,2,0)</f>
        <v>DRBR128</v>
      </c>
      <c r="G74" s="132" t="str">
        <f>VLOOKUP(E74,'LISTADO ATM'!$A$2:$B$900,2,0)</f>
        <v xml:space="preserve">ATM Oficina Imbert </v>
      </c>
      <c r="H74" s="132" t="str">
        <f>VLOOKUP(E74,VIP!$A$2:$O20799,7,FALSE)</f>
        <v>Si</v>
      </c>
      <c r="I74" s="132" t="str">
        <f>VLOOKUP(E74,VIP!$A$2:$O12764,8,FALSE)</f>
        <v>Si</v>
      </c>
      <c r="J74" s="132" t="str">
        <f>VLOOKUP(E74,VIP!$A$2:$O12714,8,FALSE)</f>
        <v>Si</v>
      </c>
      <c r="K74" s="132" t="str">
        <f>VLOOKUP(E74,VIP!$A$2:$O16288,6,0)</f>
        <v>SI</v>
      </c>
      <c r="L74" s="138" t="s">
        <v>2726</v>
      </c>
      <c r="M74" s="227" t="s">
        <v>2533</v>
      </c>
      <c r="N74" s="94" t="s">
        <v>2719</v>
      </c>
      <c r="O74" s="132" t="s">
        <v>2629</v>
      </c>
      <c r="P74" s="138" t="s">
        <v>2763</v>
      </c>
      <c r="Q74" s="226">
        <v>44386.703472222223</v>
      </c>
    </row>
    <row r="75" spans="1:17" s="121" customFormat="1" ht="18" x14ac:dyDescent="0.25">
      <c r="A75" s="132" t="str">
        <f>VLOOKUP(E75,'LISTADO ATM'!$A$2:$C$901,3,0)</f>
        <v>DISTRITO NACIONAL</v>
      </c>
      <c r="B75" s="124" t="s">
        <v>2743</v>
      </c>
      <c r="C75" s="95">
        <v>44446.778634259259</v>
      </c>
      <c r="D75" s="95" t="s">
        <v>2460</v>
      </c>
      <c r="E75" s="124">
        <v>578</v>
      </c>
      <c r="F75" s="132" t="str">
        <f>VLOOKUP(E75,VIP!$A$2:$O15856,2,0)</f>
        <v>DRBR324</v>
      </c>
      <c r="G75" s="132" t="str">
        <f>VLOOKUP(E75,'LISTADO ATM'!$A$2:$B$900,2,0)</f>
        <v xml:space="preserve">ATM Procuraduría General de la República </v>
      </c>
      <c r="H75" s="132" t="str">
        <f>VLOOKUP(E75,VIP!$A$2:$O20817,7,FALSE)</f>
        <v>Si</v>
      </c>
      <c r="I75" s="132" t="str">
        <f>VLOOKUP(E75,VIP!$A$2:$O12782,8,FALSE)</f>
        <v>No</v>
      </c>
      <c r="J75" s="132" t="str">
        <f>VLOOKUP(E75,VIP!$A$2:$O12732,8,FALSE)</f>
        <v>No</v>
      </c>
      <c r="K75" s="132" t="str">
        <f>VLOOKUP(E75,VIP!$A$2:$O16306,6,0)</f>
        <v>NO</v>
      </c>
      <c r="L75" s="138" t="s">
        <v>2726</v>
      </c>
      <c r="M75" s="227" t="s">
        <v>2533</v>
      </c>
      <c r="N75" s="94" t="s">
        <v>2719</v>
      </c>
      <c r="O75" s="132" t="s">
        <v>2629</v>
      </c>
      <c r="P75" s="138" t="s">
        <v>2763</v>
      </c>
      <c r="Q75" s="226">
        <v>44386.786805555559</v>
      </c>
    </row>
    <row r="76" spans="1:17" s="121" customFormat="1" ht="18" x14ac:dyDescent="0.25">
      <c r="A76" s="132" t="str">
        <f>VLOOKUP(E76,'LISTADO ATM'!$A$2:$C$901,3,0)</f>
        <v>DISTRITO NACIONAL</v>
      </c>
      <c r="B76" s="124" t="s">
        <v>2729</v>
      </c>
      <c r="C76" s="95">
        <v>44446.800694444442</v>
      </c>
      <c r="D76" s="95" t="s">
        <v>2460</v>
      </c>
      <c r="E76" s="124">
        <v>449</v>
      </c>
      <c r="F76" s="132" t="str">
        <f>VLOOKUP(E76,VIP!$A$2:$O15841,2,0)</f>
        <v>DRBR449</v>
      </c>
      <c r="G76" s="132" t="str">
        <f>VLOOKUP(E76,'LISTADO ATM'!$A$2:$B$900,2,0)</f>
        <v>ATM Autobanco Lope de Vega II</v>
      </c>
      <c r="H76" s="132" t="str">
        <f>VLOOKUP(E76,VIP!$A$2:$O20802,7,FALSE)</f>
        <v>Si</v>
      </c>
      <c r="I76" s="132" t="str">
        <f>VLOOKUP(E76,VIP!$A$2:$O12767,8,FALSE)</f>
        <v>Si</v>
      </c>
      <c r="J76" s="132" t="str">
        <f>VLOOKUP(E76,VIP!$A$2:$O12717,8,FALSE)</f>
        <v>Si</v>
      </c>
      <c r="K76" s="132" t="str">
        <f>VLOOKUP(E76,VIP!$A$2:$O16291,6,0)</f>
        <v>NO</v>
      </c>
      <c r="L76" s="138" t="s">
        <v>2726</v>
      </c>
      <c r="M76" s="227" t="s">
        <v>2533</v>
      </c>
      <c r="N76" s="94" t="s">
        <v>2719</v>
      </c>
      <c r="O76" s="132" t="s">
        <v>2629</v>
      </c>
      <c r="P76" s="138" t="s">
        <v>2763</v>
      </c>
      <c r="Q76" s="226">
        <v>44386.799305555556</v>
      </c>
    </row>
    <row r="77" spans="1:17" s="121" customFormat="1" ht="18" x14ac:dyDescent="0.25">
      <c r="A77" s="132" t="str">
        <f>VLOOKUP(E77,'LISTADO ATM'!$A$2:$C$901,3,0)</f>
        <v>ESTE</v>
      </c>
      <c r="B77" s="124" t="s">
        <v>2734</v>
      </c>
      <c r="C77" s="95">
        <v>44446.783055555556</v>
      </c>
      <c r="D77" s="95" t="s">
        <v>2460</v>
      </c>
      <c r="E77" s="124">
        <v>673</v>
      </c>
      <c r="F77" s="132" t="str">
        <f>VLOOKUP(E77,VIP!$A$2:$O15847,2,0)</f>
        <v>DRBR673</v>
      </c>
      <c r="G77" s="132" t="str">
        <f>VLOOKUP(E77,'LISTADO ATM'!$A$2:$B$900,2,0)</f>
        <v>ATM Clínica Dr. Cruz Jiminián</v>
      </c>
      <c r="H77" s="132" t="str">
        <f>VLOOKUP(E77,VIP!$A$2:$O20808,7,FALSE)</f>
        <v>Si</v>
      </c>
      <c r="I77" s="132" t="str">
        <f>VLOOKUP(E77,VIP!$A$2:$O12773,8,FALSE)</f>
        <v>Si</v>
      </c>
      <c r="J77" s="132" t="str">
        <f>VLOOKUP(E77,VIP!$A$2:$O12723,8,FALSE)</f>
        <v>Si</v>
      </c>
      <c r="K77" s="132" t="str">
        <f>VLOOKUP(E77,VIP!$A$2:$O16297,6,0)</f>
        <v>NO</v>
      </c>
      <c r="L77" s="138" t="s">
        <v>2726</v>
      </c>
      <c r="M77" s="227" t="s">
        <v>2533</v>
      </c>
      <c r="N77" s="94" t="s">
        <v>2719</v>
      </c>
      <c r="O77" s="132" t="s">
        <v>2629</v>
      </c>
      <c r="P77" s="138" t="s">
        <v>2763</v>
      </c>
      <c r="Q77" s="226">
        <v>44386.824305555558</v>
      </c>
    </row>
    <row r="78" spans="1:17" s="121" customFormat="1" ht="18" x14ac:dyDescent="0.25">
      <c r="A78" s="132" t="str">
        <f>VLOOKUP(E78,'LISTADO ATM'!$A$2:$C$901,3,0)</f>
        <v>SUR</v>
      </c>
      <c r="B78" s="124" t="s">
        <v>2728</v>
      </c>
      <c r="C78" s="95">
        <v>44446.801770833335</v>
      </c>
      <c r="D78" s="95" t="s">
        <v>2460</v>
      </c>
      <c r="E78" s="124">
        <v>733</v>
      </c>
      <c r="F78" s="132" t="str">
        <f>VLOOKUP(E78,VIP!$A$2:$O15840,2,0)</f>
        <v>DRBR484</v>
      </c>
      <c r="G78" s="132" t="str">
        <f>VLOOKUP(E78,'LISTADO ATM'!$A$2:$B$900,2,0)</f>
        <v xml:space="preserve">ATM Zona Franca Perdenales </v>
      </c>
      <c r="H78" s="132" t="str">
        <f>VLOOKUP(E78,VIP!$A$2:$O20801,7,FALSE)</f>
        <v>Si</v>
      </c>
      <c r="I78" s="132" t="str">
        <f>VLOOKUP(E78,VIP!$A$2:$O12766,8,FALSE)</f>
        <v>Si</v>
      </c>
      <c r="J78" s="132" t="str">
        <f>VLOOKUP(E78,VIP!$A$2:$O12716,8,FALSE)</f>
        <v>Si</v>
      </c>
      <c r="K78" s="132" t="str">
        <f>VLOOKUP(E78,VIP!$A$2:$O16290,6,0)</f>
        <v>NO</v>
      </c>
      <c r="L78" s="138" t="s">
        <v>2726</v>
      </c>
      <c r="M78" s="227" t="s">
        <v>2533</v>
      </c>
      <c r="N78" s="94" t="s">
        <v>2719</v>
      </c>
      <c r="O78" s="132" t="s">
        <v>2629</v>
      </c>
      <c r="P78" s="138" t="s">
        <v>2763</v>
      </c>
      <c r="Q78" s="226">
        <v>44386.831944444442</v>
      </c>
    </row>
    <row r="79" spans="1:17" s="121" customFormat="1" ht="18" x14ac:dyDescent="0.25">
      <c r="A79" s="132" t="str">
        <f>VLOOKUP(E79,'LISTADO ATM'!$A$2:$C$901,3,0)</f>
        <v>DISTRITO NACIONAL</v>
      </c>
      <c r="B79" s="124" t="s">
        <v>2727</v>
      </c>
      <c r="C79" s="95">
        <v>44446.802766203706</v>
      </c>
      <c r="D79" s="95" t="s">
        <v>2460</v>
      </c>
      <c r="E79" s="124">
        <v>684</v>
      </c>
      <c r="F79" s="132" t="str">
        <f>VLOOKUP(E79,VIP!$A$2:$O15839,2,0)</f>
        <v>DRBR684</v>
      </c>
      <c r="G79" s="132" t="str">
        <f>VLOOKUP(E79,'LISTADO ATM'!$A$2:$B$900,2,0)</f>
        <v>ATM Estación Texaco Prolongación 27 Febrero</v>
      </c>
      <c r="H79" s="132" t="str">
        <f>VLOOKUP(E79,VIP!$A$2:$O20800,7,FALSE)</f>
        <v>NO</v>
      </c>
      <c r="I79" s="132" t="str">
        <f>VLOOKUP(E79,VIP!$A$2:$O12765,8,FALSE)</f>
        <v>NO</v>
      </c>
      <c r="J79" s="132" t="str">
        <f>VLOOKUP(E79,VIP!$A$2:$O12715,8,FALSE)</f>
        <v>NO</v>
      </c>
      <c r="K79" s="132" t="str">
        <f>VLOOKUP(E79,VIP!$A$2:$O16289,6,0)</f>
        <v>NO</v>
      </c>
      <c r="L79" s="138" t="s">
        <v>2726</v>
      </c>
      <c r="M79" s="227" t="s">
        <v>2533</v>
      </c>
      <c r="N79" s="94" t="s">
        <v>2719</v>
      </c>
      <c r="O79" s="132" t="s">
        <v>2629</v>
      </c>
      <c r="P79" s="138" t="s">
        <v>2763</v>
      </c>
      <c r="Q79" s="226">
        <v>44386.837500000001</v>
      </c>
    </row>
    <row r="80" spans="1:17" s="121" customFormat="1" ht="18" x14ac:dyDescent="0.25">
      <c r="A80" s="132" t="str">
        <f>VLOOKUP(E80,'LISTADO ATM'!$A$2:$C$901,3,0)</f>
        <v>DISTRITO NACIONAL</v>
      </c>
      <c r="B80" s="124" t="s">
        <v>2731</v>
      </c>
      <c r="C80" s="95">
        <v>44446.785150462965</v>
      </c>
      <c r="D80" s="95" t="s">
        <v>2460</v>
      </c>
      <c r="E80" s="124">
        <v>85</v>
      </c>
      <c r="F80" s="132" t="str">
        <f>VLOOKUP(E80,VIP!$A$2:$O15843,2,0)</f>
        <v>DRBR085</v>
      </c>
      <c r="G80" s="132" t="str">
        <f>VLOOKUP(E80,'LISTADO ATM'!$A$2:$B$900,2,0)</f>
        <v xml:space="preserve">ATM Oficina San Isidro (Fuerza Aérea) </v>
      </c>
      <c r="H80" s="132" t="str">
        <f>VLOOKUP(E80,VIP!$A$2:$O20804,7,FALSE)</f>
        <v>Si</v>
      </c>
      <c r="I80" s="132" t="str">
        <f>VLOOKUP(E80,VIP!$A$2:$O12769,8,FALSE)</f>
        <v>Si</v>
      </c>
      <c r="J80" s="132" t="str">
        <f>VLOOKUP(E80,VIP!$A$2:$O12719,8,FALSE)</f>
        <v>Si</v>
      </c>
      <c r="K80" s="132" t="str">
        <f>VLOOKUP(E80,VIP!$A$2:$O16293,6,0)</f>
        <v>NO</v>
      </c>
      <c r="L80" s="138" t="s">
        <v>2726</v>
      </c>
      <c r="M80" s="227" t="s">
        <v>2533</v>
      </c>
      <c r="N80" s="94" t="s">
        <v>2719</v>
      </c>
      <c r="O80" s="132" t="s">
        <v>2629</v>
      </c>
      <c r="P80" s="138" t="s">
        <v>2763</v>
      </c>
      <c r="Q80" s="226">
        <v>44386.838194444441</v>
      </c>
    </row>
    <row r="81" spans="1:17" s="121" customFormat="1" ht="18" x14ac:dyDescent="0.25">
      <c r="A81" s="132" t="str">
        <f>VLOOKUP(E81,'LISTADO ATM'!$A$2:$C$901,3,0)</f>
        <v>DISTRITO NACIONAL</v>
      </c>
      <c r="B81" s="124" t="s">
        <v>2741</v>
      </c>
      <c r="C81" s="95">
        <v>44446.779618055552</v>
      </c>
      <c r="D81" s="95" t="s">
        <v>2460</v>
      </c>
      <c r="E81" s="124">
        <v>810</v>
      </c>
      <c r="F81" s="132" t="str">
        <f>VLOOKUP(E81,VIP!$A$2:$O15854,2,0)</f>
        <v>DRBR810</v>
      </c>
      <c r="G81" s="132" t="str">
        <f>VLOOKUP(E81,'LISTADO ATM'!$A$2:$B$900,2,0)</f>
        <v xml:space="preserve">ATM UNP Multicentro La Sirena José Contreras </v>
      </c>
      <c r="H81" s="132" t="str">
        <f>VLOOKUP(E81,VIP!$A$2:$O20815,7,FALSE)</f>
        <v>Si</v>
      </c>
      <c r="I81" s="132" t="str">
        <f>VLOOKUP(E81,VIP!$A$2:$O12780,8,FALSE)</f>
        <v>Si</v>
      </c>
      <c r="J81" s="132" t="str">
        <f>VLOOKUP(E81,VIP!$A$2:$O12730,8,FALSE)</f>
        <v>Si</v>
      </c>
      <c r="K81" s="132" t="str">
        <f>VLOOKUP(E81,VIP!$A$2:$O16304,6,0)</f>
        <v>NO</v>
      </c>
      <c r="L81" s="138" t="s">
        <v>2726</v>
      </c>
      <c r="M81" s="227" t="s">
        <v>2533</v>
      </c>
      <c r="N81" s="94" t="s">
        <v>2719</v>
      </c>
      <c r="O81" s="132" t="s">
        <v>2629</v>
      </c>
      <c r="P81" s="138" t="s">
        <v>2763</v>
      </c>
      <c r="Q81" s="226">
        <v>44386.838194444441</v>
      </c>
    </row>
    <row r="82" spans="1:17" s="121" customFormat="1" ht="18" x14ac:dyDescent="0.25">
      <c r="A82" s="132" t="str">
        <f>VLOOKUP(E82,'LISTADO ATM'!$A$2:$C$901,3,0)</f>
        <v>SUR</v>
      </c>
      <c r="B82" s="124" t="s">
        <v>2732</v>
      </c>
      <c r="C82" s="95">
        <v>44446.784525462965</v>
      </c>
      <c r="D82" s="95" t="s">
        <v>2460</v>
      </c>
      <c r="E82" s="124">
        <v>995</v>
      </c>
      <c r="F82" s="132" t="str">
        <f>VLOOKUP(E82,VIP!$A$2:$O15844,2,0)</f>
        <v>DRBR545</v>
      </c>
      <c r="G82" s="132" t="str">
        <f>VLOOKUP(E82,'LISTADO ATM'!$A$2:$B$900,2,0)</f>
        <v xml:space="preserve">ATM Oficina San Cristobal III (Lobby) </v>
      </c>
      <c r="H82" s="132" t="str">
        <f>VLOOKUP(E82,VIP!$A$2:$O20805,7,FALSE)</f>
        <v>Si</v>
      </c>
      <c r="I82" s="132" t="str">
        <f>VLOOKUP(E82,VIP!$A$2:$O12770,8,FALSE)</f>
        <v>No</v>
      </c>
      <c r="J82" s="132" t="str">
        <f>VLOOKUP(E82,VIP!$A$2:$O12720,8,FALSE)</f>
        <v>No</v>
      </c>
      <c r="K82" s="132" t="str">
        <f>VLOOKUP(E82,VIP!$A$2:$O16294,6,0)</f>
        <v>NO</v>
      </c>
      <c r="L82" s="138" t="s">
        <v>2726</v>
      </c>
      <c r="M82" s="227" t="s">
        <v>2533</v>
      </c>
      <c r="N82" s="94" t="s">
        <v>2719</v>
      </c>
      <c r="O82" s="132" t="s">
        <v>2629</v>
      </c>
      <c r="P82" s="138" t="s">
        <v>2763</v>
      </c>
      <c r="Q82" s="226">
        <v>44386.838888888888</v>
      </c>
    </row>
    <row r="83" spans="1:17" s="121" customFormat="1" ht="18" x14ac:dyDescent="0.25">
      <c r="A83" s="132" t="str">
        <f>VLOOKUP(E83,'LISTADO ATM'!$A$2:$C$901,3,0)</f>
        <v>DISTRITO NACIONAL</v>
      </c>
      <c r="B83" s="124" t="s">
        <v>2647</v>
      </c>
      <c r="C83" s="95">
        <v>44445.537499999999</v>
      </c>
      <c r="D83" s="95" t="s">
        <v>2174</v>
      </c>
      <c r="E83" s="124">
        <v>434</v>
      </c>
      <c r="F83" s="132" t="str">
        <f>VLOOKUP(E83,VIP!$A$2:$O15809,2,0)</f>
        <v>DRBR434</v>
      </c>
      <c r="G83" s="132" t="str">
        <f>VLOOKUP(E83,'LISTADO ATM'!$A$2:$B$900,2,0)</f>
        <v xml:space="preserve">ATM Generadora Hidroeléctrica Dom. (EGEHID) </v>
      </c>
      <c r="H83" s="132" t="str">
        <f>VLOOKUP(E83,VIP!$A$2:$O20770,7,FALSE)</f>
        <v>Si</v>
      </c>
      <c r="I83" s="132" t="str">
        <f>VLOOKUP(E83,VIP!$A$2:$O12735,8,FALSE)</f>
        <v>Si</v>
      </c>
      <c r="J83" s="132" t="str">
        <f>VLOOKUP(E83,VIP!$A$2:$O12685,8,FALSE)</f>
        <v>Si</v>
      </c>
      <c r="K83" s="132" t="str">
        <f>VLOOKUP(E83,VIP!$A$2:$O16259,6,0)</f>
        <v>NO</v>
      </c>
      <c r="L83" s="138" t="s">
        <v>2627</v>
      </c>
      <c r="M83" s="150" t="s">
        <v>2533</v>
      </c>
      <c r="N83" s="94" t="s">
        <v>2444</v>
      </c>
      <c r="O83" s="132" t="s">
        <v>2446</v>
      </c>
      <c r="P83" s="138" t="s">
        <v>2764</v>
      </c>
      <c r="Q83" s="151">
        <v>44446.411805555559</v>
      </c>
    </row>
    <row r="84" spans="1:17" s="121" customFormat="1" ht="18" x14ac:dyDescent="0.25">
      <c r="A84" s="132" t="str">
        <f>VLOOKUP(E84,'LISTADO ATM'!$A$2:$C$901,3,0)</f>
        <v>DISTRITO NACIONAL</v>
      </c>
      <c r="B84" s="124" t="s">
        <v>2642</v>
      </c>
      <c r="C84" s="95">
        <v>44445.564780092594</v>
      </c>
      <c r="D84" s="95" t="s">
        <v>2174</v>
      </c>
      <c r="E84" s="124">
        <v>540</v>
      </c>
      <c r="F84" s="132" t="str">
        <f>VLOOKUP(E84,VIP!$A$2:$O15798,2,0)</f>
        <v>DRBR540</v>
      </c>
      <c r="G84" s="132" t="str">
        <f>VLOOKUP(E84,'LISTADO ATM'!$A$2:$B$900,2,0)</f>
        <v xml:space="preserve">ATM Autoservicio Sambil I </v>
      </c>
      <c r="H84" s="132" t="str">
        <f>VLOOKUP(E84,VIP!$A$2:$O20759,7,FALSE)</f>
        <v>Si</v>
      </c>
      <c r="I84" s="132" t="str">
        <f>VLOOKUP(E84,VIP!$A$2:$O12724,8,FALSE)</f>
        <v>Si</v>
      </c>
      <c r="J84" s="132" t="str">
        <f>VLOOKUP(E84,VIP!$A$2:$O12674,8,FALSE)</f>
        <v>Si</v>
      </c>
      <c r="K84" s="132" t="str">
        <f>VLOOKUP(E84,VIP!$A$2:$O16248,6,0)</f>
        <v>NO</v>
      </c>
      <c r="L84" s="138" t="s">
        <v>2627</v>
      </c>
      <c r="M84" s="150" t="s">
        <v>2533</v>
      </c>
      <c r="N84" s="94" t="s">
        <v>2444</v>
      </c>
      <c r="O84" s="132" t="s">
        <v>2446</v>
      </c>
      <c r="P84" s="138" t="s">
        <v>2764</v>
      </c>
      <c r="Q84" s="151">
        <v>44446.566666666666</v>
      </c>
    </row>
    <row r="85" spans="1:17" s="121" customFormat="1" ht="18" x14ac:dyDescent="0.25">
      <c r="A85" s="132" t="str">
        <f>VLOOKUP(E85,'LISTADO ATM'!$A$2:$C$901,3,0)</f>
        <v>DISTRITO NACIONAL</v>
      </c>
      <c r="B85" s="124" t="s">
        <v>2641</v>
      </c>
      <c r="C85" s="95">
        <v>44445.565578703703</v>
      </c>
      <c r="D85" s="95" t="s">
        <v>2174</v>
      </c>
      <c r="E85" s="124">
        <v>755</v>
      </c>
      <c r="F85" s="132" t="str">
        <f>VLOOKUP(E85,VIP!$A$2:$O15797,2,0)</f>
        <v>DRBR755</v>
      </c>
      <c r="G85" s="132" t="str">
        <f>VLOOKUP(E85,'LISTADO ATM'!$A$2:$B$900,2,0)</f>
        <v xml:space="preserve">ATM Oficina Galería del Este (Plaza) </v>
      </c>
      <c r="H85" s="132" t="str">
        <f>VLOOKUP(E85,VIP!$A$2:$O20758,7,FALSE)</f>
        <v>Si</v>
      </c>
      <c r="I85" s="132" t="str">
        <f>VLOOKUP(E85,VIP!$A$2:$O12723,8,FALSE)</f>
        <v>Si</v>
      </c>
      <c r="J85" s="132" t="str">
        <f>VLOOKUP(E85,VIP!$A$2:$O12673,8,FALSE)</f>
        <v>Si</v>
      </c>
      <c r="K85" s="132" t="str">
        <f>VLOOKUP(E85,VIP!$A$2:$O16247,6,0)</f>
        <v>NO</v>
      </c>
      <c r="L85" s="138" t="s">
        <v>2627</v>
      </c>
      <c r="M85" s="150" t="s">
        <v>2533</v>
      </c>
      <c r="N85" s="94" t="s">
        <v>2444</v>
      </c>
      <c r="O85" s="132" t="s">
        <v>2446</v>
      </c>
      <c r="P85" s="138" t="s">
        <v>2764</v>
      </c>
      <c r="Q85" s="151">
        <v>44446.567361111112</v>
      </c>
    </row>
    <row r="86" spans="1:17" s="121" customFormat="1" ht="18" x14ac:dyDescent="0.25">
      <c r="A86" s="132" t="str">
        <f>VLOOKUP(E86,'LISTADO ATM'!$A$2:$C$901,3,0)</f>
        <v>SUR</v>
      </c>
      <c r="B86" s="124" t="s">
        <v>2733</v>
      </c>
      <c r="C86" s="95">
        <v>44446.784074074072</v>
      </c>
      <c r="D86" s="95" t="s">
        <v>2174</v>
      </c>
      <c r="E86" s="124">
        <v>584</v>
      </c>
      <c r="F86" s="132" t="str">
        <f>VLOOKUP(E86,VIP!$A$2:$O15845,2,0)</f>
        <v>DRBR404</v>
      </c>
      <c r="G86" s="132" t="str">
        <f>VLOOKUP(E86,'LISTADO ATM'!$A$2:$B$900,2,0)</f>
        <v xml:space="preserve">ATM Oficina San Cristóbal I </v>
      </c>
      <c r="H86" s="132" t="str">
        <f>VLOOKUP(E86,VIP!$A$2:$O20806,7,FALSE)</f>
        <v>Si</v>
      </c>
      <c r="I86" s="132" t="str">
        <f>VLOOKUP(E86,VIP!$A$2:$O12771,8,FALSE)</f>
        <v>Si</v>
      </c>
      <c r="J86" s="132" t="str">
        <f>VLOOKUP(E86,VIP!$A$2:$O12721,8,FALSE)</f>
        <v>Si</v>
      </c>
      <c r="K86" s="132" t="str">
        <f>VLOOKUP(E86,VIP!$A$2:$O16295,6,0)</f>
        <v>SI</v>
      </c>
      <c r="L86" s="138" t="s">
        <v>2627</v>
      </c>
      <c r="M86" s="227" t="s">
        <v>2533</v>
      </c>
      <c r="N86" s="94" t="s">
        <v>2444</v>
      </c>
      <c r="O86" s="132" t="s">
        <v>2446</v>
      </c>
      <c r="P86" s="138" t="s">
        <v>2764</v>
      </c>
      <c r="Q86" s="226">
        <v>44386.838888888888</v>
      </c>
    </row>
    <row r="87" spans="1:17" s="121" customFormat="1" ht="18" x14ac:dyDescent="0.25">
      <c r="A87" s="132" t="str">
        <f>VLOOKUP(E87,'LISTADO ATM'!$A$2:$C$901,3,0)</f>
        <v>SUR</v>
      </c>
      <c r="B87" s="124" t="s">
        <v>2635</v>
      </c>
      <c r="C87" s="95">
        <v>44445.433171296296</v>
      </c>
      <c r="D87" s="95" t="s">
        <v>2174</v>
      </c>
      <c r="E87" s="124">
        <v>360</v>
      </c>
      <c r="F87" s="132" t="str">
        <f>VLOOKUP(E87,VIP!$A$2:$O15793,2,0)</f>
        <v>DRBR360</v>
      </c>
      <c r="G87" s="132" t="str">
        <f>VLOOKUP(E87,'LISTADO ATM'!$A$2:$B$900,2,0)</f>
        <v>ATM Ayuntamiento Guayabal</v>
      </c>
      <c r="H87" s="132" t="str">
        <f>VLOOKUP(E87,VIP!$A$2:$O20754,7,FALSE)</f>
        <v>si</v>
      </c>
      <c r="I87" s="132" t="str">
        <f>VLOOKUP(E87,VIP!$A$2:$O12719,8,FALSE)</f>
        <v>si</v>
      </c>
      <c r="J87" s="132" t="str">
        <f>VLOOKUP(E87,VIP!$A$2:$O12669,8,FALSE)</f>
        <v>si</v>
      </c>
      <c r="K87" s="132" t="str">
        <f>VLOOKUP(E87,VIP!$A$2:$O16243,6,0)</f>
        <v>NO</v>
      </c>
      <c r="L87" s="138" t="s">
        <v>2636</v>
      </c>
      <c r="M87" s="227" t="s">
        <v>2533</v>
      </c>
      <c r="N87" s="94" t="s">
        <v>2444</v>
      </c>
      <c r="O87" s="132" t="s">
        <v>2446</v>
      </c>
      <c r="P87" s="138"/>
      <c r="Q87" s="151">
        <v>44446.567361111112</v>
      </c>
    </row>
    <row r="88" spans="1:17" s="121" customFormat="1" ht="18" x14ac:dyDescent="0.25">
      <c r="A88" s="132" t="str">
        <f>VLOOKUP(E88,'LISTADO ATM'!$A$2:$C$901,3,0)</f>
        <v>SUR</v>
      </c>
      <c r="B88" s="124">
        <v>3336017569</v>
      </c>
      <c r="C88" s="95">
        <v>44446.525127314817</v>
      </c>
      <c r="D88" s="95" t="s">
        <v>2460</v>
      </c>
      <c r="E88" s="124">
        <v>403</v>
      </c>
      <c r="F88" s="132" t="str">
        <f>VLOOKUP(E88,VIP!$A$2:$O15840,2,0)</f>
        <v>DRBR403</v>
      </c>
      <c r="G88" s="132" t="str">
        <f>VLOOKUP(E88,'LISTADO ATM'!$A$2:$B$900,2,0)</f>
        <v xml:space="preserve">ATM Oficina Vicente Noble </v>
      </c>
      <c r="H88" s="132" t="str">
        <f>VLOOKUP(E88,VIP!$A$2:$O20801,7,FALSE)</f>
        <v>Si</v>
      </c>
      <c r="I88" s="132" t="str">
        <f>VLOOKUP(E88,VIP!$A$2:$O12766,8,FALSE)</f>
        <v>Si</v>
      </c>
      <c r="J88" s="132" t="str">
        <f>VLOOKUP(E88,VIP!$A$2:$O12716,8,FALSE)</f>
        <v>Si</v>
      </c>
      <c r="K88" s="132" t="str">
        <f>VLOOKUP(E88,VIP!$A$2:$O16290,6,0)</f>
        <v>NO</v>
      </c>
      <c r="L88" s="138" t="s">
        <v>2721</v>
      </c>
      <c r="M88" s="227" t="s">
        <v>2533</v>
      </c>
      <c r="N88" s="94" t="s">
        <v>2444</v>
      </c>
      <c r="O88" s="132" t="s">
        <v>2461</v>
      </c>
      <c r="P88" s="150"/>
      <c r="Q88" s="226">
        <v>44386.840277777781</v>
      </c>
    </row>
    <row r="89" spans="1:17" s="121" customFormat="1" ht="18" x14ac:dyDescent="0.25">
      <c r="A89" s="132" t="str">
        <f>VLOOKUP(E89,'LISTADO ATM'!$A$2:$C$901,3,0)</f>
        <v>NORTE</v>
      </c>
      <c r="B89" s="124" t="s">
        <v>2656</v>
      </c>
      <c r="C89" s="95">
        <v>44445.796388888892</v>
      </c>
      <c r="D89" s="95" t="s">
        <v>2460</v>
      </c>
      <c r="E89" s="124">
        <v>151</v>
      </c>
      <c r="F89" s="132" t="str">
        <f>VLOOKUP(E89,VIP!$A$2:$O15805,2,0)</f>
        <v>DRBR151</v>
      </c>
      <c r="G89" s="132" t="str">
        <f>VLOOKUP(E89,'LISTADO ATM'!$A$2:$B$900,2,0)</f>
        <v xml:space="preserve">ATM Oficina Nagua </v>
      </c>
      <c r="H89" s="132" t="str">
        <f>VLOOKUP(E89,VIP!$A$2:$O20766,7,FALSE)</f>
        <v>Si</v>
      </c>
      <c r="I89" s="132" t="str">
        <f>VLOOKUP(E89,VIP!$A$2:$O12731,8,FALSE)</f>
        <v>Si</v>
      </c>
      <c r="J89" s="132" t="str">
        <f>VLOOKUP(E89,VIP!$A$2:$O12681,8,FALSE)</f>
        <v>Si</v>
      </c>
      <c r="K89" s="132" t="str">
        <f>VLOOKUP(E89,VIP!$A$2:$O16255,6,0)</f>
        <v>SI</v>
      </c>
      <c r="L89" s="138" t="s">
        <v>2410</v>
      </c>
      <c r="M89" s="150" t="s">
        <v>2533</v>
      </c>
      <c r="N89" s="94" t="s">
        <v>2444</v>
      </c>
      <c r="O89" s="132" t="s">
        <v>2621</v>
      </c>
      <c r="P89" s="138"/>
      <c r="Q89" s="151">
        <v>44446.410416666666</v>
      </c>
    </row>
    <row r="90" spans="1:17" s="121" customFormat="1" ht="18" x14ac:dyDescent="0.25">
      <c r="A90" s="132" t="str">
        <f>VLOOKUP(E90,'LISTADO ATM'!$A$2:$C$901,3,0)</f>
        <v>NORTE</v>
      </c>
      <c r="B90" s="124" t="s">
        <v>2676</v>
      </c>
      <c r="C90" s="95">
        <v>44445.896817129629</v>
      </c>
      <c r="D90" s="95" t="s">
        <v>2460</v>
      </c>
      <c r="E90" s="124">
        <v>888</v>
      </c>
      <c r="F90" s="132" t="str">
        <f>VLOOKUP(E90,VIP!$A$2:$O15821,2,0)</f>
        <v>DRBR888</v>
      </c>
      <c r="G90" s="132" t="str">
        <f>VLOOKUP(E90,'LISTADO ATM'!$A$2:$B$900,2,0)</f>
        <v>ATM Oficina galeria 56 II (SFM)</v>
      </c>
      <c r="H90" s="132" t="str">
        <f>VLOOKUP(E90,VIP!$A$2:$O20782,7,FALSE)</f>
        <v>Si</v>
      </c>
      <c r="I90" s="132" t="str">
        <f>VLOOKUP(E90,VIP!$A$2:$O12747,8,FALSE)</f>
        <v>Si</v>
      </c>
      <c r="J90" s="132" t="str">
        <f>VLOOKUP(E90,VIP!$A$2:$O12697,8,FALSE)</f>
        <v>Si</v>
      </c>
      <c r="K90" s="132" t="str">
        <f>VLOOKUP(E90,VIP!$A$2:$O16271,6,0)</f>
        <v>SI</v>
      </c>
      <c r="L90" s="138" t="s">
        <v>2410</v>
      </c>
      <c r="M90" s="150" t="s">
        <v>2533</v>
      </c>
      <c r="N90" s="94" t="s">
        <v>2444</v>
      </c>
      <c r="O90" s="132" t="s">
        <v>2621</v>
      </c>
      <c r="P90" s="138"/>
      <c r="Q90" s="151">
        <v>44446.415277777778</v>
      </c>
    </row>
    <row r="91" spans="1:17" s="121" customFormat="1" ht="18" x14ac:dyDescent="0.25">
      <c r="A91" s="132" t="str">
        <f>VLOOKUP(E91,'LISTADO ATM'!$A$2:$C$901,3,0)</f>
        <v>SUR</v>
      </c>
      <c r="B91" s="124" t="s">
        <v>2670</v>
      </c>
      <c r="C91" s="95">
        <v>44445.791192129633</v>
      </c>
      <c r="D91" s="95" t="s">
        <v>2441</v>
      </c>
      <c r="E91" s="124">
        <v>182</v>
      </c>
      <c r="F91" s="132" t="str">
        <f>VLOOKUP(E91,VIP!$A$2:$O15802,2,0)</f>
        <v>DRBR182</v>
      </c>
      <c r="G91" s="132" t="str">
        <f>VLOOKUP(E91,'LISTADO ATM'!$A$2:$B$900,2,0)</f>
        <v xml:space="preserve">ATM Barahona Comb </v>
      </c>
      <c r="H91" s="132" t="str">
        <f>VLOOKUP(E91,VIP!$A$2:$O20763,7,FALSE)</f>
        <v>Si</v>
      </c>
      <c r="I91" s="132" t="str">
        <f>VLOOKUP(E91,VIP!$A$2:$O12728,8,FALSE)</f>
        <v>Si</v>
      </c>
      <c r="J91" s="132" t="str">
        <f>VLOOKUP(E91,VIP!$A$2:$O12678,8,FALSE)</f>
        <v>Si</v>
      </c>
      <c r="K91" s="132" t="str">
        <f>VLOOKUP(E91,VIP!$A$2:$O16252,6,0)</f>
        <v>NO</v>
      </c>
      <c r="L91" s="138" t="s">
        <v>2410</v>
      </c>
      <c r="M91" s="150" t="s">
        <v>2533</v>
      </c>
      <c r="N91" s="94" t="s">
        <v>2444</v>
      </c>
      <c r="O91" s="132" t="s">
        <v>2445</v>
      </c>
      <c r="P91" s="138"/>
      <c r="Q91" s="151">
        <v>44446.416666666664</v>
      </c>
    </row>
    <row r="92" spans="1:17" s="121" customFormat="1" ht="18" x14ac:dyDescent="0.25">
      <c r="A92" s="132" t="str">
        <f>VLOOKUP(E92,'LISTADO ATM'!$A$2:$C$901,3,0)</f>
        <v>DISTRITO NACIONAL</v>
      </c>
      <c r="B92" s="124" t="s">
        <v>2675</v>
      </c>
      <c r="C92" s="95">
        <v>44445.884791666664</v>
      </c>
      <c r="D92" s="95" t="s">
        <v>2460</v>
      </c>
      <c r="E92" s="124">
        <v>721</v>
      </c>
      <c r="F92" s="132" t="str">
        <f>VLOOKUP(E92,VIP!$A$2:$O15820,2,0)</f>
        <v>DRBR23A</v>
      </c>
      <c r="G92" s="132" t="str">
        <f>VLOOKUP(E92,'LISTADO ATM'!$A$2:$B$900,2,0)</f>
        <v xml:space="preserve">ATM Oficina Charles de Gaulle II </v>
      </c>
      <c r="H92" s="132" t="str">
        <f>VLOOKUP(E92,VIP!$A$2:$O20781,7,FALSE)</f>
        <v>Si</v>
      </c>
      <c r="I92" s="132" t="str">
        <f>VLOOKUP(E92,VIP!$A$2:$O12746,8,FALSE)</f>
        <v>Si</v>
      </c>
      <c r="J92" s="132" t="str">
        <f>VLOOKUP(E92,VIP!$A$2:$O12696,8,FALSE)</f>
        <v>Si</v>
      </c>
      <c r="K92" s="132" t="str">
        <f>VLOOKUP(E92,VIP!$A$2:$O16270,6,0)</f>
        <v>NO</v>
      </c>
      <c r="L92" s="138" t="s">
        <v>2410</v>
      </c>
      <c r="M92" s="150" t="s">
        <v>2533</v>
      </c>
      <c r="N92" s="94" t="s">
        <v>2444</v>
      </c>
      <c r="O92" s="132" t="s">
        <v>2621</v>
      </c>
      <c r="P92" s="138"/>
      <c r="Q92" s="151">
        <v>44446.417361111111</v>
      </c>
    </row>
    <row r="93" spans="1:17" s="121" customFormat="1" ht="18" x14ac:dyDescent="0.25">
      <c r="A93" s="132" t="str">
        <f>VLOOKUP(E93,'LISTADO ATM'!$A$2:$C$901,3,0)</f>
        <v>DISTRITO NACIONAL</v>
      </c>
      <c r="B93" s="124" t="s">
        <v>2655</v>
      </c>
      <c r="C93" s="95">
        <v>44445.792858796296</v>
      </c>
      <c r="D93" s="95" t="s">
        <v>2460</v>
      </c>
      <c r="E93" s="124">
        <v>722</v>
      </c>
      <c r="F93" s="132" t="str">
        <f>VLOOKUP(E93,VIP!$A$2:$O15803,2,0)</f>
        <v>DRBR393</v>
      </c>
      <c r="G93" s="132" t="str">
        <f>VLOOKUP(E93,'LISTADO ATM'!$A$2:$B$900,2,0)</f>
        <v xml:space="preserve">ATM Oficina Charles de Gaulle III </v>
      </c>
      <c r="H93" s="132" t="str">
        <f>VLOOKUP(E93,VIP!$A$2:$O20764,7,FALSE)</f>
        <v>Si</v>
      </c>
      <c r="I93" s="132" t="str">
        <f>VLOOKUP(E93,VIP!$A$2:$O12729,8,FALSE)</f>
        <v>Si</v>
      </c>
      <c r="J93" s="132" t="str">
        <f>VLOOKUP(E93,VIP!$A$2:$O12679,8,FALSE)</f>
        <v>Si</v>
      </c>
      <c r="K93" s="132" t="str">
        <f>VLOOKUP(E93,VIP!$A$2:$O16253,6,0)</f>
        <v>SI</v>
      </c>
      <c r="L93" s="138" t="s">
        <v>2410</v>
      </c>
      <c r="M93" s="150" t="s">
        <v>2533</v>
      </c>
      <c r="N93" s="94" t="s">
        <v>2444</v>
      </c>
      <c r="O93" s="132" t="s">
        <v>2621</v>
      </c>
      <c r="P93" s="138"/>
      <c r="Q93" s="151">
        <v>44446.417361111111</v>
      </c>
    </row>
    <row r="94" spans="1:17" s="121" customFormat="1" ht="18" x14ac:dyDescent="0.25">
      <c r="A94" s="132" t="str">
        <f>VLOOKUP(E94,'LISTADO ATM'!$A$2:$C$901,3,0)</f>
        <v>DISTRITO NACIONAL</v>
      </c>
      <c r="B94" s="124" t="s">
        <v>2643</v>
      </c>
      <c r="C94" s="95">
        <v>44445.56355324074</v>
      </c>
      <c r="D94" s="95" t="s">
        <v>2460</v>
      </c>
      <c r="E94" s="124">
        <v>813</v>
      </c>
      <c r="F94" s="132" t="str">
        <f>VLOOKUP(E94,VIP!$A$2:$O15800,2,0)</f>
        <v>DRBR815</v>
      </c>
      <c r="G94" s="132" t="str">
        <f>VLOOKUP(E94,'LISTADO ATM'!$A$2:$B$900,2,0)</f>
        <v>ATM Occidental Mall</v>
      </c>
      <c r="H94" s="132" t="str">
        <f>VLOOKUP(E94,VIP!$A$2:$O20761,7,FALSE)</f>
        <v>Si</v>
      </c>
      <c r="I94" s="132" t="str">
        <f>VLOOKUP(E94,VIP!$A$2:$O12726,8,FALSE)</f>
        <v>Si</v>
      </c>
      <c r="J94" s="132" t="str">
        <f>VLOOKUP(E94,VIP!$A$2:$O12676,8,FALSE)</f>
        <v>Si</v>
      </c>
      <c r="K94" s="132" t="str">
        <f>VLOOKUP(E94,VIP!$A$2:$O16250,6,0)</f>
        <v>NO</v>
      </c>
      <c r="L94" s="138" t="s">
        <v>2410</v>
      </c>
      <c r="M94" s="150" t="s">
        <v>2533</v>
      </c>
      <c r="N94" s="94" t="s">
        <v>2444</v>
      </c>
      <c r="O94" s="132" t="s">
        <v>2629</v>
      </c>
      <c r="P94" s="138"/>
      <c r="Q94" s="151">
        <v>44446.417361111111</v>
      </c>
    </row>
    <row r="95" spans="1:17" s="121" customFormat="1" ht="18" x14ac:dyDescent="0.25">
      <c r="A95" s="132" t="str">
        <f>VLOOKUP(E95,'LISTADO ATM'!$A$2:$C$901,3,0)</f>
        <v>NORTE</v>
      </c>
      <c r="B95" s="124" t="s">
        <v>2664</v>
      </c>
      <c r="C95" s="95">
        <v>44445.849039351851</v>
      </c>
      <c r="D95" s="95" t="s">
        <v>2460</v>
      </c>
      <c r="E95" s="124">
        <v>77</v>
      </c>
      <c r="F95" s="132" t="str">
        <f>VLOOKUP(E95,VIP!$A$2:$O15818,2,0)</f>
        <v>DRBR077</v>
      </c>
      <c r="G95" s="132" t="str">
        <f>VLOOKUP(E95,'LISTADO ATM'!$A$2:$B$900,2,0)</f>
        <v xml:space="preserve">ATM Oficina Cruce de Imbert </v>
      </c>
      <c r="H95" s="132" t="str">
        <f>VLOOKUP(E95,VIP!$A$2:$O20779,7,FALSE)</f>
        <v>Si</v>
      </c>
      <c r="I95" s="132" t="str">
        <f>VLOOKUP(E95,VIP!$A$2:$O12744,8,FALSE)</f>
        <v>Si</v>
      </c>
      <c r="J95" s="132" t="str">
        <f>VLOOKUP(E95,VIP!$A$2:$O12694,8,FALSE)</f>
        <v>Si</v>
      </c>
      <c r="K95" s="132" t="str">
        <f>VLOOKUP(E95,VIP!$A$2:$O16268,6,0)</f>
        <v>SI</v>
      </c>
      <c r="L95" s="138" t="s">
        <v>2410</v>
      </c>
      <c r="M95" s="150" t="s">
        <v>2533</v>
      </c>
      <c r="N95" s="94" t="s">
        <v>2444</v>
      </c>
      <c r="O95" s="132" t="s">
        <v>2621</v>
      </c>
      <c r="P95" s="138"/>
      <c r="Q95" s="151">
        <v>44446.418055555558</v>
      </c>
    </row>
    <row r="96" spans="1:17" s="121" customFormat="1" ht="18" x14ac:dyDescent="0.25">
      <c r="A96" s="132" t="str">
        <f>VLOOKUP(E96,'LISTADO ATM'!$A$2:$C$901,3,0)</f>
        <v>NORTE</v>
      </c>
      <c r="B96" s="124" t="s">
        <v>2691</v>
      </c>
      <c r="C96" s="95">
        <v>44446.07234953704</v>
      </c>
      <c r="D96" s="95" t="s">
        <v>2460</v>
      </c>
      <c r="E96" s="124">
        <v>606</v>
      </c>
      <c r="F96" s="132" t="str">
        <f>VLOOKUP(E96,VIP!$A$2:$O15836,2,0)</f>
        <v>DRBR704</v>
      </c>
      <c r="G96" s="132" t="str">
        <f>VLOOKUP(E96,'LISTADO ATM'!$A$2:$B$900,2,0)</f>
        <v xml:space="preserve">ATM UNP Manolo Tavarez Justo </v>
      </c>
      <c r="H96" s="132" t="str">
        <f>VLOOKUP(E96,VIP!$A$2:$O20797,7,FALSE)</f>
        <v>Si</v>
      </c>
      <c r="I96" s="132" t="str">
        <f>VLOOKUP(E96,VIP!$A$2:$O12762,8,FALSE)</f>
        <v>Si</v>
      </c>
      <c r="J96" s="132" t="str">
        <f>VLOOKUP(E96,VIP!$A$2:$O12712,8,FALSE)</f>
        <v>Si</v>
      </c>
      <c r="K96" s="132" t="str">
        <f>VLOOKUP(E96,VIP!$A$2:$O16286,6,0)</f>
        <v>NO</v>
      </c>
      <c r="L96" s="138" t="s">
        <v>2410</v>
      </c>
      <c r="M96" s="150" t="s">
        <v>2533</v>
      </c>
      <c r="N96" s="94" t="s">
        <v>2444</v>
      </c>
      <c r="O96" s="132" t="s">
        <v>2461</v>
      </c>
      <c r="P96" s="138"/>
      <c r="Q96" s="151">
        <v>44446.418055555558</v>
      </c>
    </row>
    <row r="97" spans="1:17" s="121" customFormat="1" ht="18" x14ac:dyDescent="0.25">
      <c r="A97" s="132" t="str">
        <f>VLOOKUP(E97,'LISTADO ATM'!$A$2:$C$901,3,0)</f>
        <v>DISTRITO NACIONAL</v>
      </c>
      <c r="B97" s="124">
        <v>3336014085</v>
      </c>
      <c r="C97" s="95">
        <v>44442.845231481479</v>
      </c>
      <c r="D97" s="95" t="s">
        <v>2460</v>
      </c>
      <c r="E97" s="124">
        <v>354</v>
      </c>
      <c r="F97" s="132" t="str">
        <f>VLOOKUP(E97,VIP!$A$2:$O15789,2,0)</f>
        <v>DRBR354</v>
      </c>
      <c r="G97" s="132" t="str">
        <f>VLOOKUP(E97,'LISTADO ATM'!$A$2:$B$900,2,0)</f>
        <v xml:space="preserve">ATM Oficina Núñez de Cáceres II </v>
      </c>
      <c r="H97" s="132" t="str">
        <f>VLOOKUP(E97,VIP!$A$2:$O20750,7,FALSE)</f>
        <v>Si</v>
      </c>
      <c r="I97" s="132" t="str">
        <f>VLOOKUP(E97,VIP!$A$2:$O12715,8,FALSE)</f>
        <v>Si</v>
      </c>
      <c r="J97" s="132" t="str">
        <f>VLOOKUP(E97,VIP!$A$2:$O12665,8,FALSE)</f>
        <v>Si</v>
      </c>
      <c r="K97" s="132" t="str">
        <f>VLOOKUP(E97,VIP!$A$2:$O16239,6,0)</f>
        <v>NO</v>
      </c>
      <c r="L97" s="138" t="s">
        <v>2410</v>
      </c>
      <c r="M97" s="150" t="s">
        <v>2533</v>
      </c>
      <c r="N97" s="94" t="s">
        <v>2444</v>
      </c>
      <c r="O97" s="132" t="s">
        <v>2621</v>
      </c>
      <c r="P97" s="138"/>
      <c r="Q97" s="151">
        <v>44446.564583333333</v>
      </c>
    </row>
    <row r="98" spans="1:17" s="121" customFormat="1" ht="18" x14ac:dyDescent="0.25">
      <c r="A98" s="132" t="str">
        <f>VLOOKUP(E98,'LISTADO ATM'!$A$2:$C$901,3,0)</f>
        <v>ESTE</v>
      </c>
      <c r="B98" s="124" t="s">
        <v>2667</v>
      </c>
      <c r="C98" s="95">
        <v>44445.698888888888</v>
      </c>
      <c r="D98" s="95" t="s">
        <v>2441</v>
      </c>
      <c r="E98" s="124">
        <v>824</v>
      </c>
      <c r="F98" s="132" t="str">
        <f>VLOOKUP(E98,VIP!$A$2:$O15797,2,0)</f>
        <v>DRBR824</v>
      </c>
      <c r="G98" s="132" t="str">
        <f>VLOOKUP(E98,'LISTADO ATM'!$A$2:$B$900,2,0)</f>
        <v xml:space="preserve">ATM Multiplaza (Higuey) </v>
      </c>
      <c r="H98" s="132" t="str">
        <f>VLOOKUP(E98,VIP!$A$2:$O20758,7,FALSE)</f>
        <v>Si</v>
      </c>
      <c r="I98" s="132" t="str">
        <f>VLOOKUP(E98,VIP!$A$2:$O12723,8,FALSE)</f>
        <v>Si</v>
      </c>
      <c r="J98" s="132" t="str">
        <f>VLOOKUP(E98,VIP!$A$2:$O12673,8,FALSE)</f>
        <v>Si</v>
      </c>
      <c r="K98" s="132" t="str">
        <f>VLOOKUP(E98,VIP!$A$2:$O16247,6,0)</f>
        <v>NO</v>
      </c>
      <c r="L98" s="138" t="s">
        <v>2410</v>
      </c>
      <c r="M98" s="227" t="s">
        <v>2533</v>
      </c>
      <c r="N98" s="94" t="s">
        <v>2444</v>
      </c>
      <c r="O98" s="132" t="s">
        <v>2445</v>
      </c>
      <c r="P98" s="138"/>
      <c r="Q98" s="151">
        <v>44446.570138888892</v>
      </c>
    </row>
    <row r="99" spans="1:17" s="121" customFormat="1" ht="18" x14ac:dyDescent="0.25">
      <c r="A99" s="132" t="str">
        <f>VLOOKUP(E99,'LISTADO ATM'!$A$2:$C$901,3,0)</f>
        <v>SUR</v>
      </c>
      <c r="B99" s="124">
        <v>3336014170</v>
      </c>
      <c r="C99" s="95">
        <v>44443.382164351853</v>
      </c>
      <c r="D99" s="95" t="s">
        <v>2441</v>
      </c>
      <c r="E99" s="124">
        <v>582</v>
      </c>
      <c r="F99" s="132" t="str">
        <f>VLOOKUP(E99,VIP!$A$2:$O15800,2,0)</f>
        <v xml:space="preserve">DRBR582 </v>
      </c>
      <c r="G99" s="132" t="str">
        <f>VLOOKUP(E99,'LISTADO ATM'!$A$2:$B$900,2,0)</f>
        <v>ATM Estación Sabana Yegua</v>
      </c>
      <c r="H99" s="132" t="str">
        <f>VLOOKUP(E99,VIP!$A$2:$O20761,7,FALSE)</f>
        <v>N/A</v>
      </c>
      <c r="I99" s="132" t="str">
        <f>VLOOKUP(E99,VIP!$A$2:$O12726,8,FALSE)</f>
        <v>N/A</v>
      </c>
      <c r="J99" s="132" t="str">
        <f>VLOOKUP(E99,VIP!$A$2:$O12676,8,FALSE)</f>
        <v>N/A</v>
      </c>
      <c r="K99" s="132" t="str">
        <f>VLOOKUP(E99,VIP!$A$2:$O16250,6,0)</f>
        <v>N/A</v>
      </c>
      <c r="L99" s="138" t="s">
        <v>2410</v>
      </c>
      <c r="M99" s="227" t="s">
        <v>2533</v>
      </c>
      <c r="N99" s="94" t="s">
        <v>2444</v>
      </c>
      <c r="O99" s="132" t="s">
        <v>2445</v>
      </c>
      <c r="P99" s="138"/>
      <c r="Q99" s="151">
        <v>44446.573611111111</v>
      </c>
    </row>
    <row r="100" spans="1:17" s="121" customFormat="1" ht="18" x14ac:dyDescent="0.25">
      <c r="A100" s="132" t="str">
        <f>VLOOKUP(E100,'LISTADO ATM'!$A$2:$C$901,3,0)</f>
        <v>ESTE</v>
      </c>
      <c r="B100" s="124">
        <v>3336016935</v>
      </c>
      <c r="C100" s="95">
        <v>44446.379641203705</v>
      </c>
      <c r="D100" s="95" t="s">
        <v>2460</v>
      </c>
      <c r="E100" s="124">
        <v>294</v>
      </c>
      <c r="F100" s="132" t="str">
        <f>VLOOKUP(E100,VIP!$A$2:$O15846,2,0)</f>
        <v>DRBR294</v>
      </c>
      <c r="G100" s="132" t="str">
        <f>VLOOKUP(E100,'LISTADO ATM'!$A$2:$B$900,2,0)</f>
        <v xml:space="preserve">ATM Plaza Zaglul San Pedro II </v>
      </c>
      <c r="H100" s="132" t="str">
        <f>VLOOKUP(E100,VIP!$A$2:$O20807,7,FALSE)</f>
        <v>Si</v>
      </c>
      <c r="I100" s="132" t="str">
        <f>VLOOKUP(E100,VIP!$A$2:$O12772,8,FALSE)</f>
        <v>Si</v>
      </c>
      <c r="J100" s="132" t="str">
        <f>VLOOKUP(E100,VIP!$A$2:$O12722,8,FALSE)</f>
        <v>Si</v>
      </c>
      <c r="K100" s="132" t="str">
        <f>VLOOKUP(E100,VIP!$A$2:$O16296,6,0)</f>
        <v>NO</v>
      </c>
      <c r="L100" s="138" t="s">
        <v>2410</v>
      </c>
      <c r="M100" s="227" t="s">
        <v>2533</v>
      </c>
      <c r="N100" s="94" t="s">
        <v>2444</v>
      </c>
      <c r="O100" s="132" t="s">
        <v>2461</v>
      </c>
      <c r="P100" s="138"/>
      <c r="Q100" s="151">
        <v>44446.575694444444</v>
      </c>
    </row>
    <row r="101" spans="1:17" s="121" customFormat="1" ht="18" x14ac:dyDescent="0.25">
      <c r="A101" s="132" t="str">
        <f>VLOOKUP(E101,'LISTADO ATM'!$A$2:$C$901,3,0)</f>
        <v>DISTRITO NACIONAL</v>
      </c>
      <c r="B101" s="124">
        <v>3336016989</v>
      </c>
      <c r="C101" s="95">
        <v>44446.38821759259</v>
      </c>
      <c r="D101" s="95" t="s">
        <v>2460</v>
      </c>
      <c r="E101" s="124">
        <v>713</v>
      </c>
      <c r="F101" s="132" t="str">
        <f>VLOOKUP(E101,VIP!$A$2:$O15842,2,0)</f>
        <v>DRBR016</v>
      </c>
      <c r="G101" s="132" t="str">
        <f>VLOOKUP(E101,'LISTADO ATM'!$A$2:$B$900,2,0)</f>
        <v xml:space="preserve">ATM Oficina Las Américas </v>
      </c>
      <c r="H101" s="132" t="str">
        <f>VLOOKUP(E101,VIP!$A$2:$O20803,7,FALSE)</f>
        <v>Si</v>
      </c>
      <c r="I101" s="132" t="str">
        <f>VLOOKUP(E101,VIP!$A$2:$O12768,8,FALSE)</f>
        <v>Si</v>
      </c>
      <c r="J101" s="132" t="str">
        <f>VLOOKUP(E101,VIP!$A$2:$O12718,8,FALSE)</f>
        <v>Si</v>
      </c>
      <c r="K101" s="132" t="str">
        <f>VLOOKUP(E101,VIP!$A$2:$O16292,6,0)</f>
        <v>NO</v>
      </c>
      <c r="L101" s="138" t="s">
        <v>2410</v>
      </c>
      <c r="M101" s="227" t="s">
        <v>2533</v>
      </c>
      <c r="N101" s="94" t="s">
        <v>2444</v>
      </c>
      <c r="O101" s="132" t="s">
        <v>2461</v>
      </c>
      <c r="P101" s="138"/>
      <c r="Q101" s="151">
        <v>44446.575694444444</v>
      </c>
    </row>
    <row r="102" spans="1:17" s="121" customFormat="1" ht="18" x14ac:dyDescent="0.25">
      <c r="A102" s="132" t="str">
        <f>VLOOKUP(E102,'LISTADO ATM'!$A$2:$C$901,3,0)</f>
        <v>NORTE</v>
      </c>
      <c r="B102" s="124" t="s">
        <v>2690</v>
      </c>
      <c r="C102" s="95">
        <v>44446.072812500002</v>
      </c>
      <c r="D102" s="95" t="s">
        <v>2460</v>
      </c>
      <c r="E102" s="124">
        <v>944</v>
      </c>
      <c r="F102" s="132" t="str">
        <f>VLOOKUP(E102,VIP!$A$2:$O15835,2,0)</f>
        <v>DRBR944</v>
      </c>
      <c r="G102" s="132" t="str">
        <f>VLOOKUP(E102,'LISTADO ATM'!$A$2:$B$900,2,0)</f>
        <v xml:space="preserve">ATM UNP Mao </v>
      </c>
      <c r="H102" s="132" t="str">
        <f>VLOOKUP(E102,VIP!$A$2:$O20796,7,FALSE)</f>
        <v>Si</v>
      </c>
      <c r="I102" s="132" t="str">
        <f>VLOOKUP(E102,VIP!$A$2:$O12761,8,FALSE)</f>
        <v>Si</v>
      </c>
      <c r="J102" s="132" t="str">
        <f>VLOOKUP(E102,VIP!$A$2:$O12711,8,FALSE)</f>
        <v>Si</v>
      </c>
      <c r="K102" s="132" t="str">
        <f>VLOOKUP(E102,VIP!$A$2:$O16285,6,0)</f>
        <v>NO</v>
      </c>
      <c r="L102" s="138" t="s">
        <v>2410</v>
      </c>
      <c r="M102" s="227" t="s">
        <v>2533</v>
      </c>
      <c r="N102" s="94" t="s">
        <v>2444</v>
      </c>
      <c r="O102" s="132" t="s">
        <v>2461</v>
      </c>
      <c r="P102" s="138"/>
      <c r="Q102" s="151">
        <v>44446.575694444444</v>
      </c>
    </row>
    <row r="103" spans="1:17" s="121" customFormat="1" ht="18" x14ac:dyDescent="0.25">
      <c r="A103" s="132" t="str">
        <f>VLOOKUP(E103,'LISTADO ATM'!$A$2:$C$901,3,0)</f>
        <v>ESTE</v>
      </c>
      <c r="B103" s="124" t="s">
        <v>2669</v>
      </c>
      <c r="C103" s="95">
        <v>44445.788993055554</v>
      </c>
      <c r="D103" s="95" t="s">
        <v>2441</v>
      </c>
      <c r="E103" s="124">
        <v>158</v>
      </c>
      <c r="F103" s="132" t="str">
        <f>VLOOKUP(E103,VIP!$A$2:$O15801,2,0)</f>
        <v>DRBR158</v>
      </c>
      <c r="G103" s="132" t="str">
        <f>VLOOKUP(E103,'LISTADO ATM'!$A$2:$B$900,2,0)</f>
        <v xml:space="preserve">ATM Oficina Romana Norte </v>
      </c>
      <c r="H103" s="132" t="str">
        <f>VLOOKUP(E103,VIP!$A$2:$O20762,7,FALSE)</f>
        <v>Si</v>
      </c>
      <c r="I103" s="132" t="str">
        <f>VLOOKUP(E103,VIP!$A$2:$O12727,8,FALSE)</f>
        <v>Si</v>
      </c>
      <c r="J103" s="132" t="str">
        <f>VLOOKUP(E103,VIP!$A$2:$O12677,8,FALSE)</f>
        <v>Si</v>
      </c>
      <c r="K103" s="132" t="str">
        <f>VLOOKUP(E103,VIP!$A$2:$O16251,6,0)</f>
        <v>SI</v>
      </c>
      <c r="L103" s="138" t="s">
        <v>2410</v>
      </c>
      <c r="M103" s="227" t="s">
        <v>2533</v>
      </c>
      <c r="N103" s="94" t="s">
        <v>2444</v>
      </c>
      <c r="O103" s="132" t="s">
        <v>2445</v>
      </c>
      <c r="P103" s="138"/>
      <c r="Q103" s="151">
        <v>44446.576388888891</v>
      </c>
    </row>
    <row r="104" spans="1:17" s="121" customFormat="1" ht="18" x14ac:dyDescent="0.25">
      <c r="A104" s="132" t="str">
        <f>VLOOKUP(E104,'LISTADO ATM'!$A$2:$C$901,3,0)</f>
        <v>DISTRITO NACIONAL</v>
      </c>
      <c r="B104" s="124" t="s">
        <v>2689</v>
      </c>
      <c r="C104" s="95">
        <v>44446.073159722226</v>
      </c>
      <c r="D104" s="95" t="s">
        <v>2441</v>
      </c>
      <c r="E104" s="124">
        <v>192</v>
      </c>
      <c r="F104" s="132" t="str">
        <f>VLOOKUP(E104,VIP!$A$2:$O15834,2,0)</f>
        <v>DRBR192</v>
      </c>
      <c r="G104" s="132" t="str">
        <f>VLOOKUP(E104,'LISTADO ATM'!$A$2:$B$900,2,0)</f>
        <v xml:space="preserve">ATM Autobanco Luperón II </v>
      </c>
      <c r="H104" s="132" t="str">
        <f>VLOOKUP(E104,VIP!$A$2:$O20795,7,FALSE)</f>
        <v>Si</v>
      </c>
      <c r="I104" s="132" t="str">
        <f>VLOOKUP(E104,VIP!$A$2:$O12760,8,FALSE)</f>
        <v>Si</v>
      </c>
      <c r="J104" s="132" t="str">
        <f>VLOOKUP(E104,VIP!$A$2:$O12710,8,FALSE)</f>
        <v>Si</v>
      </c>
      <c r="K104" s="132" t="str">
        <f>VLOOKUP(E104,VIP!$A$2:$O16284,6,0)</f>
        <v>NO</v>
      </c>
      <c r="L104" s="138" t="s">
        <v>2410</v>
      </c>
      <c r="M104" s="227" t="s">
        <v>2533</v>
      </c>
      <c r="N104" s="94" t="s">
        <v>2444</v>
      </c>
      <c r="O104" s="132" t="s">
        <v>2445</v>
      </c>
      <c r="P104" s="138"/>
      <c r="Q104" s="151">
        <v>44446.576388888891</v>
      </c>
    </row>
    <row r="105" spans="1:17" s="121" customFormat="1" ht="18" x14ac:dyDescent="0.25">
      <c r="A105" s="132" t="str">
        <f>VLOOKUP(E105,'LISTADO ATM'!$A$2:$C$901,3,0)</f>
        <v>ESTE</v>
      </c>
      <c r="B105" s="124" t="s">
        <v>2666</v>
      </c>
      <c r="C105" s="95">
        <v>44445.672384259262</v>
      </c>
      <c r="D105" s="95" t="s">
        <v>2441</v>
      </c>
      <c r="E105" s="124">
        <v>742</v>
      </c>
      <c r="F105" s="132" t="str">
        <f>VLOOKUP(E105,VIP!$A$2:$O15794,2,0)</f>
        <v>DRBR990</v>
      </c>
      <c r="G105" s="132" t="str">
        <f>VLOOKUP(E105,'LISTADO ATM'!$A$2:$B$900,2,0)</f>
        <v xml:space="preserve">ATM Oficina Plaza del Rey (La Romana) </v>
      </c>
      <c r="H105" s="132" t="str">
        <f>VLOOKUP(E105,VIP!$A$2:$O20755,7,FALSE)</f>
        <v>Si</v>
      </c>
      <c r="I105" s="132" t="str">
        <f>VLOOKUP(E105,VIP!$A$2:$O12720,8,FALSE)</f>
        <v>Si</v>
      </c>
      <c r="J105" s="132" t="str">
        <f>VLOOKUP(E105,VIP!$A$2:$O12670,8,FALSE)</f>
        <v>Si</v>
      </c>
      <c r="K105" s="132" t="str">
        <f>VLOOKUP(E105,VIP!$A$2:$O16244,6,0)</f>
        <v>NO</v>
      </c>
      <c r="L105" s="138" t="s">
        <v>2410</v>
      </c>
      <c r="M105" s="227" t="s">
        <v>2533</v>
      </c>
      <c r="N105" s="94" t="s">
        <v>2444</v>
      </c>
      <c r="O105" s="132" t="s">
        <v>2445</v>
      </c>
      <c r="P105" s="138"/>
      <c r="Q105" s="151">
        <v>44446.576388888891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2653</v>
      </c>
      <c r="C106" s="95">
        <v>44445.696828703702</v>
      </c>
      <c r="D106" s="95" t="s">
        <v>2460</v>
      </c>
      <c r="E106" s="124">
        <v>946</v>
      </c>
      <c r="F106" s="132" t="str">
        <f>VLOOKUP(E106,VIP!$A$2:$O15796,2,0)</f>
        <v>DRBR24R</v>
      </c>
      <c r="G106" s="132" t="str">
        <f>VLOOKUP(E106,'LISTADO ATM'!$A$2:$B$900,2,0)</f>
        <v xml:space="preserve">ATM Oficina Núñez de Cáceres I </v>
      </c>
      <c r="H106" s="132" t="str">
        <f>VLOOKUP(E106,VIP!$A$2:$O20757,7,FALSE)</f>
        <v>Si</v>
      </c>
      <c r="I106" s="132" t="str">
        <f>VLOOKUP(E106,VIP!$A$2:$O12722,8,FALSE)</f>
        <v>Si</v>
      </c>
      <c r="J106" s="132" t="str">
        <f>VLOOKUP(E106,VIP!$A$2:$O12672,8,FALSE)</f>
        <v>Si</v>
      </c>
      <c r="K106" s="132" t="str">
        <f>VLOOKUP(E106,VIP!$A$2:$O16246,6,0)</f>
        <v>NO</v>
      </c>
      <c r="L106" s="138" t="s">
        <v>2410</v>
      </c>
      <c r="M106" s="227" t="s">
        <v>2533</v>
      </c>
      <c r="N106" s="94" t="s">
        <v>2444</v>
      </c>
      <c r="O106" s="132" t="s">
        <v>2621</v>
      </c>
      <c r="P106" s="138"/>
      <c r="Q106" s="151">
        <v>44446.576388888891</v>
      </c>
    </row>
    <row r="107" spans="1:17" s="121" customFormat="1" ht="18" x14ac:dyDescent="0.25">
      <c r="A107" s="132" t="str">
        <f>VLOOKUP(E107,'LISTADO ATM'!$A$2:$C$901,3,0)</f>
        <v>NORTE</v>
      </c>
      <c r="B107" s="124" t="s">
        <v>2652</v>
      </c>
      <c r="C107" s="95">
        <v>44445.695555555554</v>
      </c>
      <c r="D107" s="95" t="s">
        <v>2460</v>
      </c>
      <c r="E107" s="124">
        <v>950</v>
      </c>
      <c r="F107" s="132" t="str">
        <f>VLOOKUP(E107,VIP!$A$2:$O15795,2,0)</f>
        <v>DRBR12G</v>
      </c>
      <c r="G107" s="132" t="str">
        <f>VLOOKUP(E107,'LISTADO ATM'!$A$2:$B$900,2,0)</f>
        <v xml:space="preserve">ATM Oficina Monterrico </v>
      </c>
      <c r="H107" s="132" t="str">
        <f>VLOOKUP(E107,VIP!$A$2:$O20756,7,FALSE)</f>
        <v>Si</v>
      </c>
      <c r="I107" s="132" t="str">
        <f>VLOOKUP(E107,VIP!$A$2:$O12721,8,FALSE)</f>
        <v>Si</v>
      </c>
      <c r="J107" s="132" t="str">
        <f>VLOOKUP(E107,VIP!$A$2:$O12671,8,FALSE)</f>
        <v>Si</v>
      </c>
      <c r="K107" s="132" t="str">
        <f>VLOOKUP(E107,VIP!$A$2:$O16245,6,0)</f>
        <v>SI</v>
      </c>
      <c r="L107" s="138" t="s">
        <v>2410</v>
      </c>
      <c r="M107" s="227" t="s">
        <v>2533</v>
      </c>
      <c r="N107" s="94" t="s">
        <v>2444</v>
      </c>
      <c r="O107" s="132" t="s">
        <v>2621</v>
      </c>
      <c r="P107" s="138"/>
      <c r="Q107" s="151">
        <v>44446.576388888891</v>
      </c>
    </row>
    <row r="108" spans="1:17" s="121" customFormat="1" ht="18" x14ac:dyDescent="0.25">
      <c r="A108" s="132" t="str">
        <f>VLOOKUP(E108,'LISTADO ATM'!$A$2:$C$901,3,0)</f>
        <v>NORTE</v>
      </c>
      <c r="B108" s="124" t="s">
        <v>2711</v>
      </c>
      <c r="C108" s="95">
        <v>44446.087638888886</v>
      </c>
      <c r="D108" s="95" t="s">
        <v>2631</v>
      </c>
      <c r="E108" s="124">
        <v>395</v>
      </c>
      <c r="F108" s="132" t="str">
        <f>VLOOKUP(E108,VIP!$A$2:$O15845,2,0)</f>
        <v>DRBR395</v>
      </c>
      <c r="G108" s="132" t="str">
        <f>VLOOKUP(E108,'LISTADO ATM'!$A$2:$B$900,2,0)</f>
        <v xml:space="preserve">ATM UNP Sabana Iglesia </v>
      </c>
      <c r="H108" s="132" t="str">
        <f>VLOOKUP(E108,VIP!$A$2:$O20806,7,FALSE)</f>
        <v>Si</v>
      </c>
      <c r="I108" s="132" t="str">
        <f>VLOOKUP(E108,VIP!$A$2:$O12771,8,FALSE)</f>
        <v>Si</v>
      </c>
      <c r="J108" s="132" t="str">
        <f>VLOOKUP(E108,VIP!$A$2:$O12721,8,FALSE)</f>
        <v>Si</v>
      </c>
      <c r="K108" s="132" t="str">
        <f>VLOOKUP(E108,VIP!$A$2:$O16295,6,0)</f>
        <v>NO</v>
      </c>
      <c r="L108" s="138" t="s">
        <v>2410</v>
      </c>
      <c r="M108" s="227" t="s">
        <v>2533</v>
      </c>
      <c r="N108" s="94" t="s">
        <v>2444</v>
      </c>
      <c r="O108" s="132" t="s">
        <v>2632</v>
      </c>
      <c r="P108" s="138"/>
      <c r="Q108" s="151">
        <v>44446.57708333333</v>
      </c>
    </row>
    <row r="109" spans="1:17" s="121" customFormat="1" ht="18" x14ac:dyDescent="0.25">
      <c r="A109" s="132" t="str">
        <f>VLOOKUP(E109,'LISTADO ATM'!$A$2:$C$901,3,0)</f>
        <v>NORTE</v>
      </c>
      <c r="B109" s="124">
        <v>3336016977</v>
      </c>
      <c r="C109" s="95">
        <v>44446.386261574073</v>
      </c>
      <c r="D109" s="95" t="s">
        <v>2460</v>
      </c>
      <c r="E109" s="124">
        <v>712</v>
      </c>
      <c r="F109" s="132" t="str">
        <f>VLOOKUP(E109,VIP!$A$2:$O15843,2,0)</f>
        <v>DRBR128</v>
      </c>
      <c r="G109" s="132" t="str">
        <f>VLOOKUP(E109,'LISTADO ATM'!$A$2:$B$900,2,0)</f>
        <v xml:space="preserve">ATM Oficina Imbert </v>
      </c>
      <c r="H109" s="132" t="str">
        <f>VLOOKUP(E109,VIP!$A$2:$O20804,7,FALSE)</f>
        <v>Si</v>
      </c>
      <c r="I109" s="132" t="str">
        <f>VLOOKUP(E109,VIP!$A$2:$O12769,8,FALSE)</f>
        <v>Si</v>
      </c>
      <c r="J109" s="132" t="str">
        <f>VLOOKUP(E109,VIP!$A$2:$O12719,8,FALSE)</f>
        <v>Si</v>
      </c>
      <c r="K109" s="132" t="str">
        <f>VLOOKUP(E109,VIP!$A$2:$O16293,6,0)</f>
        <v>SI</v>
      </c>
      <c r="L109" s="138" t="s">
        <v>2410</v>
      </c>
      <c r="M109" s="227" t="s">
        <v>2533</v>
      </c>
      <c r="N109" s="94" t="s">
        <v>2444</v>
      </c>
      <c r="O109" s="132" t="s">
        <v>2461</v>
      </c>
      <c r="P109" s="138"/>
      <c r="Q109" s="226">
        <v>44386.703472222223</v>
      </c>
    </row>
    <row r="110" spans="1:17" s="121" customFormat="1" ht="18" x14ac:dyDescent="0.25">
      <c r="A110" s="132" t="str">
        <f>VLOOKUP(E110,'LISTADO ATM'!$A$2:$C$901,3,0)</f>
        <v>DISTRITO NACIONAL</v>
      </c>
      <c r="B110" s="124" t="s">
        <v>2704</v>
      </c>
      <c r="C110" s="95">
        <v>44446.113692129627</v>
      </c>
      <c r="D110" s="95" t="s">
        <v>2441</v>
      </c>
      <c r="E110" s="124">
        <v>563</v>
      </c>
      <c r="F110" s="132" t="str">
        <f>VLOOKUP(E110,VIP!$A$2:$O15837,2,0)</f>
        <v>DRBR233</v>
      </c>
      <c r="G110" s="132" t="str">
        <f>VLOOKUP(E110,'LISTADO ATM'!$A$2:$B$900,2,0)</f>
        <v xml:space="preserve">ATM Base Aérea San Isidro </v>
      </c>
      <c r="H110" s="132" t="str">
        <f>VLOOKUP(E110,VIP!$A$2:$O20798,7,FALSE)</f>
        <v>Si</v>
      </c>
      <c r="I110" s="132" t="str">
        <f>VLOOKUP(E110,VIP!$A$2:$O12763,8,FALSE)</f>
        <v>Si</v>
      </c>
      <c r="J110" s="132" t="str">
        <f>VLOOKUP(E110,VIP!$A$2:$O12713,8,FALSE)</f>
        <v>Si</v>
      </c>
      <c r="K110" s="132" t="str">
        <f>VLOOKUP(E110,VIP!$A$2:$O16287,6,0)</f>
        <v>NO</v>
      </c>
      <c r="L110" s="138" t="s">
        <v>2410</v>
      </c>
      <c r="M110" s="227" t="s">
        <v>2533</v>
      </c>
      <c r="N110" s="94" t="s">
        <v>2444</v>
      </c>
      <c r="O110" s="132" t="s">
        <v>2445</v>
      </c>
      <c r="P110" s="138"/>
      <c r="Q110" s="226">
        <v>44386.767361111109</v>
      </c>
    </row>
    <row r="111" spans="1:17" s="121" customFormat="1" ht="18" x14ac:dyDescent="0.25">
      <c r="A111" s="132" t="str">
        <f>VLOOKUP(E111,'LISTADO ATM'!$A$2:$C$901,3,0)</f>
        <v>SUR</v>
      </c>
      <c r="B111" s="124">
        <v>3336017672</v>
      </c>
      <c r="C111" s="95">
        <v>44446.572569444441</v>
      </c>
      <c r="D111" s="95" t="s">
        <v>2460</v>
      </c>
      <c r="E111" s="124">
        <v>885</v>
      </c>
      <c r="F111" s="132" t="str">
        <f>VLOOKUP(E111,VIP!$A$2:$O15836,2,0)</f>
        <v>DRBR885</v>
      </c>
      <c r="G111" s="132" t="str">
        <f>VLOOKUP(E111,'LISTADO ATM'!$A$2:$B$900,2,0)</f>
        <v xml:space="preserve">ATM UNP Rancho Arriba </v>
      </c>
      <c r="H111" s="132" t="str">
        <f>VLOOKUP(E111,VIP!$A$2:$O20797,7,FALSE)</f>
        <v>Si</v>
      </c>
      <c r="I111" s="132" t="str">
        <f>VLOOKUP(E111,VIP!$A$2:$O12762,8,FALSE)</f>
        <v>Si</v>
      </c>
      <c r="J111" s="132" t="str">
        <f>VLOOKUP(E111,VIP!$A$2:$O12712,8,FALSE)</f>
        <v>Si</v>
      </c>
      <c r="K111" s="132" t="str">
        <f>VLOOKUP(E111,VIP!$A$2:$O16286,6,0)</f>
        <v>NO</v>
      </c>
      <c r="L111" s="138" t="s">
        <v>2410</v>
      </c>
      <c r="M111" s="227" t="s">
        <v>2533</v>
      </c>
      <c r="N111" s="94" t="s">
        <v>2444</v>
      </c>
      <c r="O111" s="132" t="s">
        <v>2461</v>
      </c>
      <c r="P111" s="150"/>
      <c r="Q111" s="226">
        <v>44386.839583333334</v>
      </c>
    </row>
    <row r="112" spans="1:17" s="121" customFormat="1" ht="18" x14ac:dyDescent="0.25">
      <c r="A112" s="132" t="str">
        <f>VLOOKUP(E112,'LISTADO ATM'!$A$2:$C$901,3,0)</f>
        <v>SUR</v>
      </c>
      <c r="B112" s="124">
        <v>3336017548</v>
      </c>
      <c r="C112" s="95">
        <v>44446.515810185185</v>
      </c>
      <c r="D112" s="95" t="s">
        <v>2460</v>
      </c>
      <c r="E112" s="124">
        <v>84</v>
      </c>
      <c r="F112" s="132" t="str">
        <f>VLOOKUP(E112,VIP!$A$2:$O15843,2,0)</f>
        <v>DRBR084</v>
      </c>
      <c r="G112" s="132" t="str">
        <f>VLOOKUP(E112,'LISTADO ATM'!$A$2:$B$900,2,0)</f>
        <v xml:space="preserve">ATM Oficina Multicentro Sirena San Cristóbal </v>
      </c>
      <c r="H112" s="132" t="str">
        <f>VLOOKUP(E112,VIP!$A$2:$O20804,7,FALSE)</f>
        <v>Si</v>
      </c>
      <c r="I112" s="132" t="str">
        <f>VLOOKUP(E112,VIP!$A$2:$O12769,8,FALSE)</f>
        <v>Si</v>
      </c>
      <c r="J112" s="132" t="str">
        <f>VLOOKUP(E112,VIP!$A$2:$O12719,8,FALSE)</f>
        <v>Si</v>
      </c>
      <c r="K112" s="132" t="str">
        <f>VLOOKUP(E112,VIP!$A$2:$O16293,6,0)</f>
        <v>SI</v>
      </c>
      <c r="L112" s="138" t="s">
        <v>2410</v>
      </c>
      <c r="M112" s="227" t="s">
        <v>2533</v>
      </c>
      <c r="N112" s="94" t="s">
        <v>2444</v>
      </c>
      <c r="O112" s="132" t="s">
        <v>2461</v>
      </c>
      <c r="P112" s="150"/>
      <c r="Q112" s="226">
        <v>44386.840277777781</v>
      </c>
    </row>
    <row r="113" spans="1:17" s="121" customFormat="1" ht="18" x14ac:dyDescent="0.25">
      <c r="A113" s="132" t="str">
        <f>VLOOKUP(E113,'LISTADO ATM'!$A$2:$C$901,3,0)</f>
        <v>ESTE</v>
      </c>
      <c r="B113" s="124">
        <v>3336017553</v>
      </c>
      <c r="C113" s="95">
        <v>44446.519201388888</v>
      </c>
      <c r="D113" s="95" t="s">
        <v>2460</v>
      </c>
      <c r="E113" s="124">
        <v>117</v>
      </c>
      <c r="F113" s="132" t="str">
        <f>VLOOKUP(E113,VIP!$A$2:$O15842,2,0)</f>
        <v>DRBR117</v>
      </c>
      <c r="G113" s="132" t="str">
        <f>VLOOKUP(E113,'LISTADO ATM'!$A$2:$B$900,2,0)</f>
        <v xml:space="preserve">ATM Oficina El Seybo </v>
      </c>
      <c r="H113" s="132" t="str">
        <f>VLOOKUP(E113,VIP!$A$2:$O20803,7,FALSE)</f>
        <v>Si</v>
      </c>
      <c r="I113" s="132" t="str">
        <f>VLOOKUP(E113,VIP!$A$2:$O12768,8,FALSE)</f>
        <v>Si</v>
      </c>
      <c r="J113" s="132" t="str">
        <f>VLOOKUP(E113,VIP!$A$2:$O12718,8,FALSE)</f>
        <v>Si</v>
      </c>
      <c r="K113" s="132" t="str">
        <f>VLOOKUP(E113,VIP!$A$2:$O16292,6,0)</f>
        <v>SI</v>
      </c>
      <c r="L113" s="138" t="s">
        <v>2410</v>
      </c>
      <c r="M113" s="227" t="s">
        <v>2533</v>
      </c>
      <c r="N113" s="94" t="s">
        <v>2444</v>
      </c>
      <c r="O113" s="132" t="s">
        <v>2461</v>
      </c>
      <c r="P113" s="150"/>
      <c r="Q113" s="226">
        <v>44386.840277777781</v>
      </c>
    </row>
    <row r="114" spans="1:17" s="121" customFormat="1" ht="18" x14ac:dyDescent="0.25">
      <c r="A114" s="132" t="str">
        <f>VLOOKUP(E114,'LISTADO ATM'!$A$2:$C$901,3,0)</f>
        <v>SUR</v>
      </c>
      <c r="B114" s="124">
        <v>3336017586</v>
      </c>
      <c r="C114" s="95">
        <v>44446.532233796293</v>
      </c>
      <c r="D114" s="95" t="s">
        <v>2460</v>
      </c>
      <c r="E114" s="124">
        <v>881</v>
      </c>
      <c r="F114" s="132" t="str">
        <f>VLOOKUP(E114,VIP!$A$2:$O15839,2,0)</f>
        <v>DRBR881</v>
      </c>
      <c r="G114" s="132" t="str">
        <f>VLOOKUP(E114,'LISTADO ATM'!$A$2:$B$900,2,0)</f>
        <v xml:space="preserve">ATM UNP Yaguate (San Cristóbal) </v>
      </c>
      <c r="H114" s="132" t="str">
        <f>VLOOKUP(E114,VIP!$A$2:$O20800,7,FALSE)</f>
        <v>Si</v>
      </c>
      <c r="I114" s="132" t="str">
        <f>VLOOKUP(E114,VIP!$A$2:$O12765,8,FALSE)</f>
        <v>Si</v>
      </c>
      <c r="J114" s="132" t="str">
        <f>VLOOKUP(E114,VIP!$A$2:$O12715,8,FALSE)</f>
        <v>Si</v>
      </c>
      <c r="K114" s="132" t="str">
        <f>VLOOKUP(E114,VIP!$A$2:$O16289,6,0)</f>
        <v>NO</v>
      </c>
      <c r="L114" s="138" t="s">
        <v>2410</v>
      </c>
      <c r="M114" s="227" t="s">
        <v>2533</v>
      </c>
      <c r="N114" s="94" t="s">
        <v>2444</v>
      </c>
      <c r="O114" s="132" t="s">
        <v>2461</v>
      </c>
      <c r="P114" s="150"/>
      <c r="Q114" s="226">
        <v>44386.840277777781</v>
      </c>
    </row>
    <row r="115" spans="1:17" s="121" customFormat="1" ht="18" x14ac:dyDescent="0.25">
      <c r="A115" s="132" t="str">
        <f>VLOOKUP(E115,'LISTADO ATM'!$A$2:$C$901,3,0)</f>
        <v>ESTE</v>
      </c>
      <c r="B115" s="124" t="s">
        <v>2665</v>
      </c>
      <c r="C115" s="95">
        <v>44445.856192129628</v>
      </c>
      <c r="D115" s="95" t="s">
        <v>2460</v>
      </c>
      <c r="E115" s="124">
        <v>268</v>
      </c>
      <c r="F115" s="132" t="str">
        <f>VLOOKUP(E115,VIP!$A$2:$O15819,2,0)</f>
        <v>DRBR268</v>
      </c>
      <c r="G115" s="132" t="str">
        <f>VLOOKUP(E115,'LISTADO ATM'!$A$2:$B$900,2,0)</f>
        <v xml:space="preserve">ATM Autobanco La Altagracia (Higuey) </v>
      </c>
      <c r="H115" s="132" t="str">
        <f>VLOOKUP(E115,VIP!$A$2:$O20780,7,FALSE)</f>
        <v>Si</v>
      </c>
      <c r="I115" s="132" t="str">
        <f>VLOOKUP(E115,VIP!$A$2:$O12745,8,FALSE)</f>
        <v>Si</v>
      </c>
      <c r="J115" s="132" t="str">
        <f>VLOOKUP(E115,VIP!$A$2:$O12695,8,FALSE)</f>
        <v>Si</v>
      </c>
      <c r="K115" s="132" t="str">
        <f>VLOOKUP(E115,VIP!$A$2:$O16269,6,0)</f>
        <v>NO</v>
      </c>
      <c r="L115" s="138" t="s">
        <v>2410</v>
      </c>
      <c r="M115" s="227" t="s">
        <v>2533</v>
      </c>
      <c r="N115" s="94" t="s">
        <v>2444</v>
      </c>
      <c r="O115" s="132" t="s">
        <v>2621</v>
      </c>
      <c r="P115" s="138"/>
      <c r="Q115" s="226">
        <v>44386.84097222222</v>
      </c>
    </row>
    <row r="116" spans="1:17" s="121" customFormat="1" ht="18" x14ac:dyDescent="0.25">
      <c r="A116" s="132" t="str">
        <f>VLOOKUP(E116,'LISTADO ATM'!$A$2:$C$901,3,0)</f>
        <v>ESTE</v>
      </c>
      <c r="B116" s="124" t="s">
        <v>2644</v>
      </c>
      <c r="C116" s="95">
        <v>44445.548564814817</v>
      </c>
      <c r="D116" s="95" t="s">
        <v>2460</v>
      </c>
      <c r="E116" s="124">
        <v>608</v>
      </c>
      <c r="F116" s="132" t="str">
        <f>VLOOKUP(E116,VIP!$A$2:$O15803,2,0)</f>
        <v>DRBR305</v>
      </c>
      <c r="G116" s="132" t="str">
        <f>VLOOKUP(E116,'LISTADO ATM'!$A$2:$B$900,2,0)</f>
        <v xml:space="preserve">ATM Oficina Jumbo (San Pedro) </v>
      </c>
      <c r="H116" s="132" t="str">
        <f>VLOOKUP(E116,VIP!$A$2:$O20764,7,FALSE)</f>
        <v>Si</v>
      </c>
      <c r="I116" s="132" t="str">
        <f>VLOOKUP(E116,VIP!$A$2:$O12729,8,FALSE)</f>
        <v>Si</v>
      </c>
      <c r="J116" s="132" t="str">
        <f>VLOOKUP(E116,VIP!$A$2:$O12679,8,FALSE)</f>
        <v>Si</v>
      </c>
      <c r="K116" s="132" t="str">
        <f>VLOOKUP(E116,VIP!$A$2:$O16253,6,0)</f>
        <v>SI</v>
      </c>
      <c r="L116" s="138" t="s">
        <v>2410</v>
      </c>
      <c r="M116" s="227" t="s">
        <v>2533</v>
      </c>
      <c r="N116" s="94" t="s">
        <v>2444</v>
      </c>
      <c r="O116" s="132" t="s">
        <v>2461</v>
      </c>
      <c r="P116" s="138"/>
      <c r="Q116" s="226">
        <v>44386.84097222222</v>
      </c>
    </row>
    <row r="117" spans="1:17" s="121" customFormat="1" ht="18" x14ac:dyDescent="0.25">
      <c r="A117" s="132" t="str">
        <f>VLOOKUP(E117,'LISTADO ATM'!$A$2:$C$901,3,0)</f>
        <v>ESTE</v>
      </c>
      <c r="B117" s="124">
        <v>3336015671</v>
      </c>
      <c r="C117" s="95">
        <v>44445.484236111108</v>
      </c>
      <c r="D117" s="95" t="s">
        <v>2441</v>
      </c>
      <c r="E117" s="124">
        <v>16</v>
      </c>
      <c r="F117" s="132" t="str">
        <f>VLOOKUP(E117,VIP!$A$2:$O15815,2,0)</f>
        <v>DRBR046</v>
      </c>
      <c r="G117" s="132" t="str">
        <f>VLOOKUP(E117,'LISTADO ATM'!$A$2:$B$900,2,0)</f>
        <v>ATM Estación Texaco Sabana de la Mar</v>
      </c>
      <c r="H117" s="132" t="str">
        <f>VLOOKUP(E117,VIP!$A$2:$O20776,7,FALSE)</f>
        <v>Si</v>
      </c>
      <c r="I117" s="132" t="str">
        <f>VLOOKUP(E117,VIP!$A$2:$O12741,8,FALSE)</f>
        <v>Si</v>
      </c>
      <c r="J117" s="132" t="str">
        <f>VLOOKUP(E117,VIP!$A$2:$O12691,8,FALSE)</f>
        <v>Si</v>
      </c>
      <c r="K117" s="132" t="str">
        <f>VLOOKUP(E117,VIP!$A$2:$O16265,6,0)</f>
        <v>NO</v>
      </c>
      <c r="L117" s="138" t="s">
        <v>2649</v>
      </c>
      <c r="M117" s="227" t="s">
        <v>2533</v>
      </c>
      <c r="N117" s="94" t="s">
        <v>2444</v>
      </c>
      <c r="O117" s="132" t="s">
        <v>2445</v>
      </c>
      <c r="P117" s="138"/>
      <c r="Q117" s="151">
        <v>44446.570833333331</v>
      </c>
    </row>
    <row r="118" spans="1:17" s="121" customFormat="1" ht="18" x14ac:dyDescent="0.25">
      <c r="A118" s="132" t="str">
        <f>VLOOKUP(E118,'LISTADO ATM'!$A$2:$C$901,3,0)</f>
        <v>DISTRITO NACIONAL</v>
      </c>
      <c r="B118" s="124" t="s">
        <v>2713</v>
      </c>
      <c r="C118" s="95">
        <v>44446.080474537041</v>
      </c>
      <c r="D118" s="95" t="s">
        <v>2174</v>
      </c>
      <c r="E118" s="124">
        <v>663</v>
      </c>
      <c r="F118" s="132" t="str">
        <f>VLOOKUP(E118,VIP!$A$2:$O15847,2,0)</f>
        <v>DRBR663</v>
      </c>
      <c r="G118" s="132" t="str">
        <f>VLOOKUP(E118,'LISTADO ATM'!$A$2:$B$900,2,0)</f>
        <v>ATM S/M Olé Av. España</v>
      </c>
      <c r="H118" s="132" t="str">
        <f>VLOOKUP(E118,VIP!$A$2:$O20808,7,FALSE)</f>
        <v>N/A</v>
      </c>
      <c r="I118" s="132" t="str">
        <f>VLOOKUP(E118,VIP!$A$2:$O12773,8,FALSE)</f>
        <v>N/A</v>
      </c>
      <c r="J118" s="132" t="str">
        <f>VLOOKUP(E118,VIP!$A$2:$O12723,8,FALSE)</f>
        <v>N/A</v>
      </c>
      <c r="K118" s="132" t="str">
        <f>VLOOKUP(E118,VIP!$A$2:$O16297,6,0)</f>
        <v>N/A</v>
      </c>
      <c r="L118" s="138" t="s">
        <v>2456</v>
      </c>
      <c r="M118" s="150" t="s">
        <v>2533</v>
      </c>
      <c r="N118" s="94" t="s">
        <v>2444</v>
      </c>
      <c r="O118" s="132" t="s">
        <v>2446</v>
      </c>
      <c r="P118" s="138"/>
      <c r="Q118" s="151">
        <v>44446.418055555558</v>
      </c>
    </row>
    <row r="119" spans="1:17" s="121" customFormat="1" ht="18" x14ac:dyDescent="0.25">
      <c r="A119" s="132" t="str">
        <f>VLOOKUP(E119,'LISTADO ATM'!$A$2:$C$901,3,0)</f>
        <v>NORTE</v>
      </c>
      <c r="B119" s="124" t="s">
        <v>2671</v>
      </c>
      <c r="C119" s="95">
        <v>44445.837476851855</v>
      </c>
      <c r="D119" s="95" t="s">
        <v>2175</v>
      </c>
      <c r="E119" s="124">
        <v>290</v>
      </c>
      <c r="F119" s="132" t="str">
        <f>VLOOKUP(E119,VIP!$A$2:$O15809,2,0)</f>
        <v>DRBR290</v>
      </c>
      <c r="G119" s="132" t="str">
        <f>VLOOKUP(E119,'LISTADO ATM'!$A$2:$B$900,2,0)</f>
        <v xml:space="preserve">ATM Oficina San Francisco de Macorís </v>
      </c>
      <c r="H119" s="132" t="str">
        <f>VLOOKUP(E119,VIP!$A$2:$O20770,7,FALSE)</f>
        <v>Si</v>
      </c>
      <c r="I119" s="132" t="str">
        <f>VLOOKUP(E119,VIP!$A$2:$O12735,8,FALSE)</f>
        <v>Si</v>
      </c>
      <c r="J119" s="132" t="str">
        <f>VLOOKUP(E119,VIP!$A$2:$O12685,8,FALSE)</f>
        <v>Si</v>
      </c>
      <c r="K119" s="132" t="str">
        <f>VLOOKUP(E119,VIP!$A$2:$O16259,6,0)</f>
        <v>NO</v>
      </c>
      <c r="L119" s="138" t="s">
        <v>2456</v>
      </c>
      <c r="M119" s="150" t="s">
        <v>2533</v>
      </c>
      <c r="N119" s="94" t="s">
        <v>2444</v>
      </c>
      <c r="O119" s="132" t="s">
        <v>2578</v>
      </c>
      <c r="P119" s="138"/>
      <c r="Q119" s="151">
        <v>44446.418749999997</v>
      </c>
    </row>
    <row r="120" spans="1:17" s="121" customFormat="1" ht="18" x14ac:dyDescent="0.25">
      <c r="A120" s="132" t="str">
        <f>VLOOKUP(E120,'LISTADO ATM'!$A$2:$C$901,3,0)</f>
        <v>DISTRITO NACIONAL</v>
      </c>
      <c r="B120" s="124" t="s">
        <v>2657</v>
      </c>
      <c r="C120" s="95">
        <v>44445.835833333331</v>
      </c>
      <c r="D120" s="95" t="s">
        <v>2174</v>
      </c>
      <c r="E120" s="124">
        <v>788</v>
      </c>
      <c r="F120" s="132" t="str">
        <f>VLOOKUP(E120,VIP!$A$2:$O15807,2,0)</f>
        <v>DRBR452</v>
      </c>
      <c r="G120" s="132" t="str">
        <f>VLOOKUP(E120,'LISTADO ATM'!$A$2:$B$900,2,0)</f>
        <v xml:space="preserve">ATM Relaciones Exteriores (Cancillería) </v>
      </c>
      <c r="H120" s="132" t="str">
        <f>VLOOKUP(E120,VIP!$A$2:$O20768,7,FALSE)</f>
        <v>No</v>
      </c>
      <c r="I120" s="132" t="str">
        <f>VLOOKUP(E120,VIP!$A$2:$O12733,8,FALSE)</f>
        <v>No</v>
      </c>
      <c r="J120" s="132" t="str">
        <f>VLOOKUP(E120,VIP!$A$2:$O12683,8,FALSE)</f>
        <v>No</v>
      </c>
      <c r="K120" s="132" t="str">
        <f>VLOOKUP(E120,VIP!$A$2:$O16257,6,0)</f>
        <v>NO</v>
      </c>
      <c r="L120" s="138" t="s">
        <v>2456</v>
      </c>
      <c r="M120" s="150" t="s">
        <v>2533</v>
      </c>
      <c r="N120" s="94" t="s">
        <v>2444</v>
      </c>
      <c r="O120" s="132" t="s">
        <v>2446</v>
      </c>
      <c r="P120" s="138"/>
      <c r="Q120" s="151">
        <v>44446.427777777775</v>
      </c>
    </row>
    <row r="121" spans="1:17" s="121" customFormat="1" ht="18" x14ac:dyDescent="0.25">
      <c r="A121" s="132" t="str">
        <f>VLOOKUP(E121,'LISTADO ATM'!$A$2:$C$901,3,0)</f>
        <v>DISTRITO NACIONAL</v>
      </c>
      <c r="B121" s="124">
        <v>3336016654</v>
      </c>
      <c r="C121" s="95">
        <v>44446.079606481479</v>
      </c>
      <c r="D121" s="95" t="s">
        <v>2174</v>
      </c>
      <c r="E121" s="124">
        <v>35</v>
      </c>
      <c r="F121" s="132" t="str">
        <f>VLOOKUP(E121,VIP!$A$2:$O15850,2,0)</f>
        <v>DRBR035</v>
      </c>
      <c r="G121" s="132" t="str">
        <f>VLOOKUP(E121,'LISTADO ATM'!$A$2:$B$900,2,0)</f>
        <v xml:space="preserve">ATM Dirección General de Aduanas I </v>
      </c>
      <c r="H121" s="132" t="str">
        <f>VLOOKUP(E121,VIP!$A$2:$O20811,7,FALSE)</f>
        <v>Si</v>
      </c>
      <c r="I121" s="132" t="str">
        <f>VLOOKUP(E121,VIP!$A$2:$O12776,8,FALSE)</f>
        <v>Si</v>
      </c>
      <c r="J121" s="132" t="str">
        <f>VLOOKUP(E121,VIP!$A$2:$O12726,8,FALSE)</f>
        <v>Si</v>
      </c>
      <c r="K121" s="132" t="str">
        <f>VLOOKUP(E121,VIP!$A$2:$O16300,6,0)</f>
        <v>NO</v>
      </c>
      <c r="L121" s="138" t="s">
        <v>2456</v>
      </c>
      <c r="M121" s="227" t="s">
        <v>2533</v>
      </c>
      <c r="N121" s="94" t="s">
        <v>2444</v>
      </c>
      <c r="O121" s="132" t="s">
        <v>2446</v>
      </c>
      <c r="P121" s="138"/>
      <c r="Q121" s="226">
        <v>44386.779166666667</v>
      </c>
    </row>
    <row r="122" spans="1:17" s="121" customFormat="1" ht="18" x14ac:dyDescent="0.25">
      <c r="A122" s="132" t="str">
        <f>VLOOKUP(E122,'LISTADO ATM'!$A$2:$C$901,3,0)</f>
        <v>DISTRITO NACIONAL</v>
      </c>
      <c r="B122" s="124">
        <v>3336017502</v>
      </c>
      <c r="C122" s="95">
        <v>44446.500555555554</v>
      </c>
      <c r="D122" s="95" t="s">
        <v>2174</v>
      </c>
      <c r="E122" s="124">
        <v>238</v>
      </c>
      <c r="F122" s="132" t="str">
        <f>VLOOKUP(E122,VIP!$A$2:$O15846,2,0)</f>
        <v>DRBR238</v>
      </c>
      <c r="G122" s="132" t="str">
        <f>VLOOKUP(E122,'LISTADO ATM'!$A$2:$B$900,2,0)</f>
        <v xml:space="preserve">ATM Multicentro La Sirena Charles de Gaulle </v>
      </c>
      <c r="H122" s="132" t="str">
        <f>VLOOKUP(E122,VIP!$A$2:$O20807,7,FALSE)</f>
        <v>Si</v>
      </c>
      <c r="I122" s="132" t="str">
        <f>VLOOKUP(E122,VIP!$A$2:$O12772,8,FALSE)</f>
        <v>Si</v>
      </c>
      <c r="J122" s="132" t="str">
        <f>VLOOKUP(E122,VIP!$A$2:$O12722,8,FALSE)</f>
        <v>Si</v>
      </c>
      <c r="K122" s="132" t="str">
        <f>VLOOKUP(E122,VIP!$A$2:$O16296,6,0)</f>
        <v>No</v>
      </c>
      <c r="L122" s="138" t="s">
        <v>2456</v>
      </c>
      <c r="M122" s="227" t="s">
        <v>2533</v>
      </c>
      <c r="N122" s="94" t="s">
        <v>2619</v>
      </c>
      <c r="O122" s="132" t="s">
        <v>2446</v>
      </c>
      <c r="P122" s="150"/>
      <c r="Q122" s="226">
        <v>44386.783333333333</v>
      </c>
    </row>
    <row r="123" spans="1:17" s="121" customFormat="1" ht="18" x14ac:dyDescent="0.25">
      <c r="A123" s="132" t="str">
        <f>VLOOKUP(E123,'LISTADO ATM'!$A$2:$C$901,3,0)</f>
        <v>DISTRITO NACIONAL</v>
      </c>
      <c r="B123" s="124">
        <v>3336016950</v>
      </c>
      <c r="C123" s="95">
        <v>44446.382141203707</v>
      </c>
      <c r="D123" s="95" t="s">
        <v>2174</v>
      </c>
      <c r="E123" s="124">
        <v>281</v>
      </c>
      <c r="F123" s="132" t="str">
        <f>VLOOKUP(E123,VIP!$A$2:$O15845,2,0)</f>
        <v>DRBR737</v>
      </c>
      <c r="G123" s="132" t="str">
        <f>VLOOKUP(E123,'LISTADO ATM'!$A$2:$B$900,2,0)</f>
        <v xml:space="preserve">ATM S/M Pola Independencia </v>
      </c>
      <c r="H123" s="132" t="str">
        <f>VLOOKUP(E123,VIP!$A$2:$O20806,7,FALSE)</f>
        <v>Si</v>
      </c>
      <c r="I123" s="132" t="str">
        <f>VLOOKUP(E123,VIP!$A$2:$O12771,8,FALSE)</f>
        <v>Si</v>
      </c>
      <c r="J123" s="132" t="str">
        <f>VLOOKUP(E123,VIP!$A$2:$O12721,8,FALSE)</f>
        <v>Si</v>
      </c>
      <c r="K123" s="132" t="str">
        <f>VLOOKUP(E123,VIP!$A$2:$O16295,6,0)</f>
        <v>NO</v>
      </c>
      <c r="L123" s="138" t="s">
        <v>2456</v>
      </c>
      <c r="M123" s="227" t="s">
        <v>2533</v>
      </c>
      <c r="N123" s="94" t="s">
        <v>2444</v>
      </c>
      <c r="O123" s="132" t="s">
        <v>2446</v>
      </c>
      <c r="P123" s="138"/>
      <c r="Q123" s="226">
        <v>44386.836111111108</v>
      </c>
    </row>
    <row r="124" spans="1:17" s="121" customFormat="1" ht="18" x14ac:dyDescent="0.25">
      <c r="A124" s="132" t="str">
        <f>VLOOKUP(E124,'LISTADO ATM'!$A$2:$C$901,3,0)</f>
        <v>DISTRITO NACIONAL</v>
      </c>
      <c r="B124" s="124">
        <v>3336015644</v>
      </c>
      <c r="C124" s="95">
        <v>44445.480127314811</v>
      </c>
      <c r="D124" s="95" t="s">
        <v>2174</v>
      </c>
      <c r="E124" s="124">
        <v>355</v>
      </c>
      <c r="F124" s="132" t="str">
        <f>VLOOKUP(E124,VIP!$A$2:$O15820,2,0)</f>
        <v>DRBR355</v>
      </c>
      <c r="G124" s="132" t="str">
        <f>VLOOKUP(E124,'LISTADO ATM'!$A$2:$B$900,2,0)</f>
        <v xml:space="preserve">ATM UNP Metro II </v>
      </c>
      <c r="H124" s="132" t="str">
        <f>VLOOKUP(E124,VIP!$A$2:$O20781,7,FALSE)</f>
        <v>Si</v>
      </c>
      <c r="I124" s="132" t="str">
        <f>VLOOKUP(E124,VIP!$A$2:$O12746,8,FALSE)</f>
        <v>Si</v>
      </c>
      <c r="J124" s="132" t="str">
        <f>VLOOKUP(E124,VIP!$A$2:$O12696,8,FALSE)</f>
        <v>Si</v>
      </c>
      <c r="K124" s="132" t="str">
        <f>VLOOKUP(E124,VIP!$A$2:$O16270,6,0)</f>
        <v>SI</v>
      </c>
      <c r="L124" s="138" t="s">
        <v>2456</v>
      </c>
      <c r="M124" s="227" t="s">
        <v>2533</v>
      </c>
      <c r="N124" s="94" t="s">
        <v>2444</v>
      </c>
      <c r="O124" s="132" t="s">
        <v>2446</v>
      </c>
      <c r="P124" s="138"/>
      <c r="Q124" s="226">
        <v>44386.839583333334</v>
      </c>
    </row>
    <row r="125" spans="1:17" s="121" customFormat="1" ht="18" x14ac:dyDescent="0.25">
      <c r="A125" s="132" t="str">
        <f>VLOOKUP(E125,'LISTADO ATM'!$A$2:$C$901,3,0)</f>
        <v>DISTRITO NACIONAL</v>
      </c>
      <c r="B125" s="124">
        <v>3336016862</v>
      </c>
      <c r="C125" s="95">
        <v>44446.363541666666</v>
      </c>
      <c r="D125" s="95" t="s">
        <v>2174</v>
      </c>
      <c r="E125" s="124">
        <v>43</v>
      </c>
      <c r="F125" s="132" t="str">
        <f>VLOOKUP(E125,VIP!$A$2:$O15849,2,0)</f>
        <v>DRBR043</v>
      </c>
      <c r="G125" s="132" t="str">
        <f>VLOOKUP(E125,'LISTADO ATM'!$A$2:$B$900,2,0)</f>
        <v xml:space="preserve">ATM Zona Franca San Isidro </v>
      </c>
      <c r="H125" s="132" t="str">
        <f>VLOOKUP(E125,VIP!$A$2:$O20810,7,FALSE)</f>
        <v>Si</v>
      </c>
      <c r="I125" s="132" t="str">
        <f>VLOOKUP(E125,VIP!$A$2:$O12775,8,FALSE)</f>
        <v>No</v>
      </c>
      <c r="J125" s="132" t="str">
        <f>VLOOKUP(E125,VIP!$A$2:$O12725,8,FALSE)</f>
        <v>No</v>
      </c>
      <c r="K125" s="132" t="str">
        <f>VLOOKUP(E125,VIP!$A$2:$O16299,6,0)</f>
        <v>NO</v>
      </c>
      <c r="L125" s="138" t="s">
        <v>2456</v>
      </c>
      <c r="M125" s="227" t="s">
        <v>2533</v>
      </c>
      <c r="N125" s="94" t="s">
        <v>2444</v>
      </c>
      <c r="O125" s="132" t="s">
        <v>2446</v>
      </c>
      <c r="P125" s="138"/>
      <c r="Q125" s="226">
        <v>44386.841666666667</v>
      </c>
    </row>
    <row r="126" spans="1:17" s="121" customFormat="1" ht="18" x14ac:dyDescent="0.25">
      <c r="A126" s="132" t="str">
        <f>VLOOKUP(E126,'LISTADO ATM'!$A$2:$C$901,3,0)</f>
        <v>DISTRITO NACIONAL</v>
      </c>
      <c r="B126" s="124">
        <v>3336016601</v>
      </c>
      <c r="C126" s="95">
        <v>44445.836643518516</v>
      </c>
      <c r="D126" s="95" t="s">
        <v>2174</v>
      </c>
      <c r="E126" s="124">
        <v>525</v>
      </c>
      <c r="F126" s="132" t="str">
        <f>VLOOKUP(E126,VIP!$A$2:$O15808,2,0)</f>
        <v>DRBR525</v>
      </c>
      <c r="G126" s="132" t="str">
        <f>VLOOKUP(E126,'LISTADO ATM'!$A$2:$B$900,2,0)</f>
        <v>ATM S/M Bravo Las Americas</v>
      </c>
      <c r="H126" s="132" t="str">
        <f>VLOOKUP(E126,VIP!$A$2:$O20769,7,FALSE)</f>
        <v>Si</v>
      </c>
      <c r="I126" s="132" t="str">
        <f>VLOOKUP(E126,VIP!$A$2:$O12734,8,FALSE)</f>
        <v>Si</v>
      </c>
      <c r="J126" s="132" t="str">
        <f>VLOOKUP(E126,VIP!$A$2:$O12684,8,FALSE)</f>
        <v>Si</v>
      </c>
      <c r="K126" s="132" t="str">
        <f>VLOOKUP(E126,VIP!$A$2:$O16258,6,0)</f>
        <v>NO</v>
      </c>
      <c r="L126" s="138" t="s">
        <v>2456</v>
      </c>
      <c r="M126" s="227" t="s">
        <v>2533</v>
      </c>
      <c r="N126" s="94" t="s">
        <v>2444</v>
      </c>
      <c r="O126" s="132" t="s">
        <v>2446</v>
      </c>
      <c r="P126" s="138"/>
      <c r="Q126" s="226">
        <v>44386.841666666667</v>
      </c>
    </row>
    <row r="127" spans="1:17" s="121" customFormat="1" ht="18" x14ac:dyDescent="0.25">
      <c r="A127" s="132" t="str">
        <f>VLOOKUP(E127,'LISTADO ATM'!$A$2:$C$901,3,0)</f>
        <v>NORTE</v>
      </c>
      <c r="B127" s="124">
        <v>3336016569</v>
      </c>
      <c r="C127" s="95">
        <v>44445.785370370373</v>
      </c>
      <c r="D127" s="95" t="s">
        <v>2175</v>
      </c>
      <c r="E127" s="124">
        <v>288</v>
      </c>
      <c r="F127" s="132" t="str">
        <f>VLOOKUP(E127,VIP!$A$2:$O15800,2,0)</f>
        <v>DRBR288</v>
      </c>
      <c r="G127" s="132" t="str">
        <f>VLOOKUP(E127,'LISTADO ATM'!$A$2:$B$900,2,0)</f>
        <v xml:space="preserve">ATM Oficina Camino Real II (Puerto Plata) </v>
      </c>
      <c r="H127" s="132" t="str">
        <f>VLOOKUP(E127,VIP!$A$2:$O20761,7,FALSE)</f>
        <v>N/A</v>
      </c>
      <c r="I127" s="132" t="str">
        <f>VLOOKUP(E127,VIP!$A$2:$O12726,8,FALSE)</f>
        <v>N/A</v>
      </c>
      <c r="J127" s="132" t="str">
        <f>VLOOKUP(E127,VIP!$A$2:$O12676,8,FALSE)</f>
        <v>N/A</v>
      </c>
      <c r="K127" s="132" t="str">
        <f>VLOOKUP(E127,VIP!$A$2:$O16250,6,0)</f>
        <v>N/A</v>
      </c>
      <c r="L127" s="138" t="s">
        <v>2456</v>
      </c>
      <c r="M127" s="227" t="s">
        <v>2533</v>
      </c>
      <c r="N127" s="94" t="s">
        <v>2444</v>
      </c>
      <c r="O127" s="132" t="s">
        <v>2578</v>
      </c>
      <c r="P127" s="138"/>
      <c r="Q127" s="226">
        <v>44386.842361111114</v>
      </c>
    </row>
    <row r="128" spans="1:17" s="121" customFormat="1" ht="18" x14ac:dyDescent="0.25">
      <c r="A128" s="132" t="str">
        <f>VLOOKUP(E128,'LISTADO ATM'!$A$2:$C$901,3,0)</f>
        <v>NORTE</v>
      </c>
      <c r="B128" s="124">
        <v>3336016779</v>
      </c>
      <c r="C128" s="95">
        <v>44446.347743055558</v>
      </c>
      <c r="D128" s="95" t="s">
        <v>2174</v>
      </c>
      <c r="E128" s="124">
        <v>606</v>
      </c>
      <c r="F128" s="132" t="str">
        <f>VLOOKUP(E128,VIP!$A$2:$O15853,2,0)</f>
        <v>DRBR704</v>
      </c>
      <c r="G128" s="132" t="str">
        <f>VLOOKUP(E128,'LISTADO ATM'!$A$2:$B$900,2,0)</f>
        <v xml:space="preserve">ATM UNP Manolo Tavarez Justo </v>
      </c>
      <c r="H128" s="132" t="str">
        <f>VLOOKUP(E128,VIP!$A$2:$O20814,7,FALSE)</f>
        <v>Si</v>
      </c>
      <c r="I128" s="132" t="str">
        <f>VLOOKUP(E128,VIP!$A$2:$O12779,8,FALSE)</f>
        <v>Si</v>
      </c>
      <c r="J128" s="132" t="str">
        <f>VLOOKUP(E128,VIP!$A$2:$O12729,8,FALSE)</f>
        <v>Si</v>
      </c>
      <c r="K128" s="132" t="str">
        <f>VLOOKUP(E128,VIP!$A$2:$O16303,6,0)</f>
        <v>NO</v>
      </c>
      <c r="L128" s="138" t="s">
        <v>2456</v>
      </c>
      <c r="M128" s="227" t="s">
        <v>2533</v>
      </c>
      <c r="N128" s="94" t="s">
        <v>2619</v>
      </c>
      <c r="O128" s="132" t="s">
        <v>2446</v>
      </c>
      <c r="P128" s="138"/>
      <c r="Q128" s="226">
        <v>44386.842361111114</v>
      </c>
    </row>
    <row r="129" spans="1:17" s="121" customFormat="1" ht="18" x14ac:dyDescent="0.25">
      <c r="A129" s="132" t="str">
        <f>VLOOKUP(E129,'LISTADO ATM'!$A$2:$C$901,3,0)</f>
        <v>DISTRITO NACIONAL</v>
      </c>
      <c r="B129" s="124">
        <v>3336017629</v>
      </c>
      <c r="C129" s="95">
        <v>44446.55159722222</v>
      </c>
      <c r="D129" s="95" t="s">
        <v>2174</v>
      </c>
      <c r="E129" s="124">
        <v>21</v>
      </c>
      <c r="F129" s="132" t="str">
        <f>VLOOKUP(E129,VIP!$A$2:$O15838,2,0)</f>
        <v>DRBR021</v>
      </c>
      <c r="G129" s="132" t="str">
        <f>VLOOKUP(E129,'LISTADO ATM'!$A$2:$B$900,2,0)</f>
        <v xml:space="preserve">ATM Oficina Mella </v>
      </c>
      <c r="H129" s="132" t="str">
        <f>VLOOKUP(E129,VIP!$A$2:$O20799,7,FALSE)</f>
        <v>Si</v>
      </c>
      <c r="I129" s="132" t="str">
        <f>VLOOKUP(E129,VIP!$A$2:$O12764,8,FALSE)</f>
        <v>No</v>
      </c>
      <c r="J129" s="132" t="str">
        <f>VLOOKUP(E129,VIP!$A$2:$O12714,8,FALSE)</f>
        <v>No</v>
      </c>
      <c r="K129" s="132" t="str">
        <f>VLOOKUP(E129,VIP!$A$2:$O16288,6,0)</f>
        <v>NO</v>
      </c>
      <c r="L129" s="138" t="s">
        <v>2213</v>
      </c>
      <c r="M129" s="94" t="s">
        <v>2438</v>
      </c>
      <c r="N129" s="94" t="s">
        <v>2619</v>
      </c>
      <c r="O129" s="132" t="s">
        <v>2446</v>
      </c>
      <c r="P129" s="150"/>
      <c r="Q129" s="127" t="s">
        <v>2213</v>
      </c>
    </row>
    <row r="130" spans="1:17" s="121" customFormat="1" ht="18" x14ac:dyDescent="0.25">
      <c r="A130" s="132" t="str">
        <f>VLOOKUP(E130,'LISTADO ATM'!$A$2:$C$901,3,0)</f>
        <v>DISTRITO NACIONAL</v>
      </c>
      <c r="B130" s="124">
        <v>3336014626</v>
      </c>
      <c r="C130" s="95">
        <v>44444.793113425927</v>
      </c>
      <c r="D130" s="95" t="s">
        <v>2174</v>
      </c>
      <c r="E130" s="124">
        <v>32</v>
      </c>
      <c r="F130" s="132" t="str">
        <f>VLOOKUP(E130,VIP!$A$2:$O15793,2,0)</f>
        <v>DRBR032</v>
      </c>
      <c r="G130" s="132" t="str">
        <f>VLOOKUP(E130,'LISTADO ATM'!$A$2:$B$900,2,0)</f>
        <v xml:space="preserve">ATM Oficina San Martín II </v>
      </c>
      <c r="H130" s="132" t="str">
        <f>VLOOKUP(E130,VIP!$A$2:$O20754,7,FALSE)</f>
        <v>Si</v>
      </c>
      <c r="I130" s="132" t="str">
        <f>VLOOKUP(E130,VIP!$A$2:$O12719,8,FALSE)</f>
        <v>Si</v>
      </c>
      <c r="J130" s="132" t="str">
        <f>VLOOKUP(E130,VIP!$A$2:$O12669,8,FALSE)</f>
        <v>Si</v>
      </c>
      <c r="K130" s="132" t="str">
        <f>VLOOKUP(E130,VIP!$A$2:$O16243,6,0)</f>
        <v>NO</v>
      </c>
      <c r="L130" s="138" t="s">
        <v>2213</v>
      </c>
      <c r="M130" s="94" t="s">
        <v>2438</v>
      </c>
      <c r="N130" s="94" t="s">
        <v>2444</v>
      </c>
      <c r="O130" s="132" t="s">
        <v>2446</v>
      </c>
      <c r="P130" s="138"/>
      <c r="Q130" s="94" t="s">
        <v>2213</v>
      </c>
    </row>
    <row r="131" spans="1:17" s="121" customFormat="1" ht="18" x14ac:dyDescent="0.25">
      <c r="A131" s="132" t="str">
        <f>VLOOKUP(E131,'LISTADO ATM'!$A$2:$C$901,3,0)</f>
        <v>DISTRITO NACIONAL</v>
      </c>
      <c r="B131" s="124">
        <v>3336017255</v>
      </c>
      <c r="C131" s="95">
        <v>44446.440196759257</v>
      </c>
      <c r="D131" s="95" t="s">
        <v>2174</v>
      </c>
      <c r="E131" s="124">
        <v>57</v>
      </c>
      <c r="F131" s="132" t="str">
        <f>VLOOKUP(E131,VIP!$A$2:$O15836,2,0)</f>
        <v>DRBR057</v>
      </c>
      <c r="G131" s="132" t="str">
        <f>VLOOKUP(E131,'LISTADO ATM'!$A$2:$B$900,2,0)</f>
        <v xml:space="preserve">ATM Oficina Malecon Center </v>
      </c>
      <c r="H131" s="132" t="str">
        <f>VLOOKUP(E131,VIP!$A$2:$O20797,7,FALSE)</f>
        <v>Si</v>
      </c>
      <c r="I131" s="132" t="str">
        <f>VLOOKUP(E131,VIP!$A$2:$O12762,8,FALSE)</f>
        <v>Si</v>
      </c>
      <c r="J131" s="132" t="str">
        <f>VLOOKUP(E131,VIP!$A$2:$O12712,8,FALSE)</f>
        <v>Si</v>
      </c>
      <c r="K131" s="132" t="str">
        <f>VLOOKUP(E131,VIP!$A$2:$O16286,6,0)</f>
        <v>NO</v>
      </c>
      <c r="L131" s="138" t="s">
        <v>2213</v>
      </c>
      <c r="M131" s="94" t="s">
        <v>2438</v>
      </c>
      <c r="N131" s="94" t="s">
        <v>2444</v>
      </c>
      <c r="O131" s="132" t="s">
        <v>2446</v>
      </c>
      <c r="P131" s="138"/>
      <c r="Q131" s="94" t="s">
        <v>2213</v>
      </c>
    </row>
    <row r="132" spans="1:17" s="121" customFormat="1" ht="18" x14ac:dyDescent="0.25">
      <c r="A132" s="132" t="str">
        <f>VLOOKUP(E132,'LISTADO ATM'!$A$2:$C$901,3,0)</f>
        <v>DISTRITO NACIONAL</v>
      </c>
      <c r="B132" s="124">
        <v>3336016723</v>
      </c>
      <c r="C132" s="95">
        <v>44446.333958333336</v>
      </c>
      <c r="D132" s="95" t="s">
        <v>2174</v>
      </c>
      <c r="E132" s="124">
        <v>60</v>
      </c>
      <c r="F132" s="132" t="str">
        <f>VLOOKUP(E132,VIP!$A$2:$O15855,2,0)</f>
        <v>DRBR060</v>
      </c>
      <c r="G132" s="132" t="str">
        <f>VLOOKUP(E132,'LISTADO ATM'!$A$2:$B$900,2,0)</f>
        <v xml:space="preserve">ATM Autobanco 27 de Febrero </v>
      </c>
      <c r="H132" s="132" t="str">
        <f>VLOOKUP(E132,VIP!$A$2:$O20816,7,FALSE)</f>
        <v>Si</v>
      </c>
      <c r="I132" s="132" t="str">
        <f>VLOOKUP(E132,VIP!$A$2:$O12781,8,FALSE)</f>
        <v>Si</v>
      </c>
      <c r="J132" s="132" t="str">
        <f>VLOOKUP(E132,VIP!$A$2:$O12731,8,FALSE)</f>
        <v>Si</v>
      </c>
      <c r="K132" s="132" t="str">
        <f>VLOOKUP(E132,VIP!$A$2:$O16305,6,0)</f>
        <v>NO</v>
      </c>
      <c r="L132" s="138" t="s">
        <v>2213</v>
      </c>
      <c r="M132" s="94" t="s">
        <v>2438</v>
      </c>
      <c r="N132" s="94" t="s">
        <v>2619</v>
      </c>
      <c r="O132" s="132" t="s">
        <v>2446</v>
      </c>
      <c r="P132" s="138"/>
      <c r="Q132" s="94" t="s">
        <v>2213</v>
      </c>
    </row>
    <row r="133" spans="1:17" s="121" customFormat="1" ht="18" x14ac:dyDescent="0.25">
      <c r="A133" s="132" t="str">
        <f>VLOOKUP(E133,'LISTADO ATM'!$A$2:$C$901,3,0)</f>
        <v>DISTRITO NACIONAL</v>
      </c>
      <c r="B133" s="124" t="s">
        <v>2693</v>
      </c>
      <c r="C133" s="95">
        <v>44446.05908564815</v>
      </c>
      <c r="D133" s="95" t="s">
        <v>2174</v>
      </c>
      <c r="E133" s="124">
        <v>232</v>
      </c>
      <c r="F133" s="132" t="str">
        <f>VLOOKUP(E133,VIP!$A$2:$O15838,2,0)</f>
        <v>DRBR232</v>
      </c>
      <c r="G133" s="132" t="str">
        <f>VLOOKUP(E133,'LISTADO ATM'!$A$2:$B$900,2,0)</f>
        <v xml:space="preserve">ATM S/M Nacional Charles de Gaulle </v>
      </c>
      <c r="H133" s="132" t="str">
        <f>VLOOKUP(E133,VIP!$A$2:$O20799,7,FALSE)</f>
        <v>Si</v>
      </c>
      <c r="I133" s="132" t="str">
        <f>VLOOKUP(E133,VIP!$A$2:$O12764,8,FALSE)</f>
        <v>Si</v>
      </c>
      <c r="J133" s="132" t="str">
        <f>VLOOKUP(E133,VIP!$A$2:$O12714,8,FALSE)</f>
        <v>Si</v>
      </c>
      <c r="K133" s="132" t="str">
        <f>VLOOKUP(E133,VIP!$A$2:$O16288,6,0)</f>
        <v>SI</v>
      </c>
      <c r="L133" s="138" t="s">
        <v>2213</v>
      </c>
      <c r="M133" s="94" t="s">
        <v>2438</v>
      </c>
      <c r="N133" s="94" t="s">
        <v>2444</v>
      </c>
      <c r="O133" s="132" t="s">
        <v>2446</v>
      </c>
      <c r="P133" s="138"/>
      <c r="Q133" s="94" t="s">
        <v>2213</v>
      </c>
    </row>
    <row r="134" spans="1:17" s="121" customFormat="1" ht="18" x14ac:dyDescent="0.25">
      <c r="A134" s="132" t="str">
        <f>VLOOKUP(E134,'LISTADO ATM'!$A$2:$C$901,3,0)</f>
        <v>DISTRITO NACIONAL</v>
      </c>
      <c r="B134" s="124" t="s">
        <v>2753</v>
      </c>
      <c r="C134" s="95">
        <v>44446.721273148149</v>
      </c>
      <c r="D134" s="95" t="s">
        <v>2174</v>
      </c>
      <c r="E134" s="124">
        <v>378</v>
      </c>
      <c r="F134" s="132" t="str">
        <f>VLOOKUP(E134,VIP!$A$2:$O15863,2,0)</f>
        <v>DRBR378</v>
      </c>
      <c r="G134" s="132" t="str">
        <f>VLOOKUP(E134,'LISTADO ATM'!$A$2:$B$900,2,0)</f>
        <v>ATM UNP Villa Flores</v>
      </c>
      <c r="H134" s="132" t="str">
        <f>VLOOKUP(E134,VIP!$A$2:$O20824,7,FALSE)</f>
        <v>N/A</v>
      </c>
      <c r="I134" s="132" t="str">
        <f>VLOOKUP(E134,VIP!$A$2:$O12789,8,FALSE)</f>
        <v>N/A</v>
      </c>
      <c r="J134" s="132" t="str">
        <f>VLOOKUP(E134,VIP!$A$2:$O12739,8,FALSE)</f>
        <v>N/A</v>
      </c>
      <c r="K134" s="132" t="str">
        <f>VLOOKUP(E134,VIP!$A$2:$O16313,6,0)</f>
        <v>N/A</v>
      </c>
      <c r="L134" s="138" t="s">
        <v>2213</v>
      </c>
      <c r="M134" s="94" t="s">
        <v>2438</v>
      </c>
      <c r="N134" s="94" t="s">
        <v>2619</v>
      </c>
      <c r="O134" s="132" t="s">
        <v>2446</v>
      </c>
      <c r="P134" s="150"/>
      <c r="Q134" s="127" t="s">
        <v>2213</v>
      </c>
    </row>
    <row r="135" spans="1:17" s="121" customFormat="1" ht="18" x14ac:dyDescent="0.25">
      <c r="A135" s="132" t="str">
        <f>VLOOKUP(E135,'LISTADO ATM'!$A$2:$C$901,3,0)</f>
        <v>DISTRITO NACIONAL</v>
      </c>
      <c r="B135" s="124">
        <v>3336017645</v>
      </c>
      <c r="C135" s="95">
        <v>44446.56144675926</v>
      </c>
      <c r="D135" s="95" t="s">
        <v>2174</v>
      </c>
      <c r="E135" s="124">
        <v>407</v>
      </c>
      <c r="F135" s="132" t="str">
        <f>VLOOKUP(E135,VIP!$A$2:$O15837,2,0)</f>
        <v>DRBR407</v>
      </c>
      <c r="G135" s="132" t="str">
        <f>VLOOKUP(E135,'LISTADO ATM'!$A$2:$B$900,2,0)</f>
        <v xml:space="preserve">ATM Multicentro La Sirena Villa Mella </v>
      </c>
      <c r="H135" s="132" t="str">
        <f>VLOOKUP(E135,VIP!$A$2:$O20798,7,FALSE)</f>
        <v>Si</v>
      </c>
      <c r="I135" s="132" t="str">
        <f>VLOOKUP(E135,VIP!$A$2:$O12763,8,FALSE)</f>
        <v>Si</v>
      </c>
      <c r="J135" s="132" t="str">
        <f>VLOOKUP(E135,VIP!$A$2:$O12713,8,FALSE)</f>
        <v>Si</v>
      </c>
      <c r="K135" s="132" t="str">
        <f>VLOOKUP(E135,VIP!$A$2:$O16287,6,0)</f>
        <v>NO</v>
      </c>
      <c r="L135" s="138" t="s">
        <v>2213</v>
      </c>
      <c r="M135" s="94" t="s">
        <v>2438</v>
      </c>
      <c r="N135" s="94" t="s">
        <v>2619</v>
      </c>
      <c r="O135" s="132" t="s">
        <v>2446</v>
      </c>
      <c r="P135" s="150"/>
      <c r="Q135" s="127" t="s">
        <v>2213</v>
      </c>
    </row>
    <row r="136" spans="1:17" s="121" customFormat="1" ht="18" x14ac:dyDescent="0.25">
      <c r="A136" s="132" t="str">
        <f>VLOOKUP(E136,'LISTADO ATM'!$A$2:$C$901,3,0)</f>
        <v>DISTRITO NACIONAL</v>
      </c>
      <c r="B136" s="124">
        <v>3336014609</v>
      </c>
      <c r="C136" s="95">
        <v>44444.712268518517</v>
      </c>
      <c r="D136" s="95" t="s">
        <v>2174</v>
      </c>
      <c r="E136" s="124">
        <v>473</v>
      </c>
      <c r="F136" s="132" t="str">
        <f>VLOOKUP(E136,VIP!$A$2:$O15808,2,0)</f>
        <v>DRBR473</v>
      </c>
      <c r="G136" s="132" t="str">
        <f>VLOOKUP(E136,'LISTADO ATM'!$A$2:$B$900,2,0)</f>
        <v xml:space="preserve">ATM Oficina Carrefour II </v>
      </c>
      <c r="H136" s="132" t="str">
        <f>VLOOKUP(E136,VIP!$A$2:$O20769,7,FALSE)</f>
        <v>Si</v>
      </c>
      <c r="I136" s="132" t="str">
        <f>VLOOKUP(E136,VIP!$A$2:$O12734,8,FALSE)</f>
        <v>Si</v>
      </c>
      <c r="J136" s="132" t="str">
        <f>VLOOKUP(E136,VIP!$A$2:$O12684,8,FALSE)</f>
        <v>Si</v>
      </c>
      <c r="K136" s="132" t="str">
        <f>VLOOKUP(E136,VIP!$A$2:$O16258,6,0)</f>
        <v>NO</v>
      </c>
      <c r="L136" s="138" t="s">
        <v>2213</v>
      </c>
      <c r="M136" s="94" t="s">
        <v>2438</v>
      </c>
      <c r="N136" s="94" t="s">
        <v>2444</v>
      </c>
      <c r="O136" s="132" t="s">
        <v>2446</v>
      </c>
      <c r="P136" s="138"/>
      <c r="Q136" s="94" t="s">
        <v>2213</v>
      </c>
    </row>
    <row r="137" spans="1:17" s="121" customFormat="1" ht="18" x14ac:dyDescent="0.25">
      <c r="A137" s="132" t="str">
        <f>VLOOKUP(E137,'LISTADO ATM'!$A$2:$C$901,3,0)</f>
        <v>DISTRITO NACIONAL</v>
      </c>
      <c r="B137" s="124" t="s">
        <v>2756</v>
      </c>
      <c r="C137" s="95">
        <v>44446.71875</v>
      </c>
      <c r="D137" s="95" t="s">
        <v>2174</v>
      </c>
      <c r="E137" s="124">
        <v>488</v>
      </c>
      <c r="F137" s="132" t="str">
        <f>VLOOKUP(E137,VIP!$A$2:$O15866,2,0)</f>
        <v>DRBR488</v>
      </c>
      <c r="G137" s="132" t="str">
        <f>VLOOKUP(E137,'LISTADO ATM'!$A$2:$B$900,2,0)</f>
        <v xml:space="preserve">ATM Aeropuerto El Higuero </v>
      </c>
      <c r="H137" s="132" t="str">
        <f>VLOOKUP(E137,VIP!$A$2:$O20827,7,FALSE)</f>
        <v>Si</v>
      </c>
      <c r="I137" s="132" t="str">
        <f>VLOOKUP(E137,VIP!$A$2:$O12792,8,FALSE)</f>
        <v>Si</v>
      </c>
      <c r="J137" s="132" t="str">
        <f>VLOOKUP(E137,VIP!$A$2:$O12742,8,FALSE)</f>
        <v>Si</v>
      </c>
      <c r="K137" s="132" t="str">
        <f>VLOOKUP(E137,VIP!$A$2:$O16316,6,0)</f>
        <v>NO</v>
      </c>
      <c r="L137" s="138" t="s">
        <v>2213</v>
      </c>
      <c r="M137" s="94" t="s">
        <v>2438</v>
      </c>
      <c r="N137" s="94" t="s">
        <v>2619</v>
      </c>
      <c r="O137" s="132" t="s">
        <v>2446</v>
      </c>
      <c r="P137" s="150"/>
      <c r="Q137" s="127" t="s">
        <v>2213</v>
      </c>
    </row>
    <row r="138" spans="1:17" s="121" customFormat="1" ht="18" x14ac:dyDescent="0.25">
      <c r="A138" s="132" t="str">
        <f>VLOOKUP(E138,'LISTADO ATM'!$A$2:$C$901,3,0)</f>
        <v>ESTE</v>
      </c>
      <c r="B138" s="124" t="s">
        <v>2705</v>
      </c>
      <c r="C138" s="95">
        <v>44446.112581018519</v>
      </c>
      <c r="D138" s="95" t="s">
        <v>2174</v>
      </c>
      <c r="E138" s="124">
        <v>519</v>
      </c>
      <c r="F138" s="132" t="str">
        <f>VLOOKUP(E138,VIP!$A$2:$O15838,2,0)</f>
        <v>DRBR519</v>
      </c>
      <c r="G138" s="132" t="str">
        <f>VLOOKUP(E138,'LISTADO ATM'!$A$2:$B$900,2,0)</f>
        <v xml:space="preserve">ATM Plaza Estrella (Bávaro) </v>
      </c>
      <c r="H138" s="132" t="str">
        <f>VLOOKUP(E138,VIP!$A$2:$O20799,7,FALSE)</f>
        <v>Si</v>
      </c>
      <c r="I138" s="132" t="str">
        <f>VLOOKUP(E138,VIP!$A$2:$O12764,8,FALSE)</f>
        <v>Si</v>
      </c>
      <c r="J138" s="132" t="str">
        <f>VLOOKUP(E138,VIP!$A$2:$O12714,8,FALSE)</f>
        <v>Si</v>
      </c>
      <c r="K138" s="132" t="str">
        <f>VLOOKUP(E138,VIP!$A$2:$O16288,6,0)</f>
        <v>NO</v>
      </c>
      <c r="L138" s="138" t="s">
        <v>2213</v>
      </c>
      <c r="M138" s="94" t="s">
        <v>2438</v>
      </c>
      <c r="N138" s="94" t="s">
        <v>2444</v>
      </c>
      <c r="O138" s="132" t="s">
        <v>2446</v>
      </c>
      <c r="P138" s="138"/>
      <c r="Q138" s="94" t="s">
        <v>2213</v>
      </c>
    </row>
    <row r="139" spans="1:17" s="121" customFormat="1" ht="18" x14ac:dyDescent="0.25">
      <c r="A139" s="132" t="str">
        <f>VLOOKUP(E139,'LISTADO ATM'!$A$2:$C$901,3,0)</f>
        <v>ESTE</v>
      </c>
      <c r="B139" s="124" t="s">
        <v>2755</v>
      </c>
      <c r="C139" s="95">
        <v>44446.719710648147</v>
      </c>
      <c r="D139" s="95" t="s">
        <v>2174</v>
      </c>
      <c r="E139" s="124">
        <v>609</v>
      </c>
      <c r="F139" s="132" t="str">
        <f>VLOOKUP(E139,VIP!$A$2:$O15865,2,0)</f>
        <v>DRBR120</v>
      </c>
      <c r="G139" s="132" t="str">
        <f>VLOOKUP(E139,'LISTADO ATM'!$A$2:$B$900,2,0)</f>
        <v xml:space="preserve">ATM S/M Jumbo (San Pedro) </v>
      </c>
      <c r="H139" s="132" t="str">
        <f>VLOOKUP(E139,VIP!$A$2:$O20826,7,FALSE)</f>
        <v>Si</v>
      </c>
      <c r="I139" s="132" t="str">
        <f>VLOOKUP(E139,VIP!$A$2:$O12791,8,FALSE)</f>
        <v>Si</v>
      </c>
      <c r="J139" s="132" t="str">
        <f>VLOOKUP(E139,VIP!$A$2:$O12741,8,FALSE)</f>
        <v>Si</v>
      </c>
      <c r="K139" s="132" t="str">
        <f>VLOOKUP(E139,VIP!$A$2:$O16315,6,0)</f>
        <v>NO</v>
      </c>
      <c r="L139" s="138" t="s">
        <v>2213</v>
      </c>
      <c r="M139" s="94" t="s">
        <v>2438</v>
      </c>
      <c r="N139" s="94" t="s">
        <v>2619</v>
      </c>
      <c r="O139" s="132" t="s">
        <v>2446</v>
      </c>
      <c r="P139" s="150"/>
      <c r="Q139" s="127" t="s">
        <v>2213</v>
      </c>
    </row>
    <row r="140" spans="1:17" s="121" customFormat="1" ht="18" x14ac:dyDescent="0.25">
      <c r="A140" s="132" t="str">
        <f>VLOOKUP(E140,'LISTADO ATM'!$A$2:$C$901,3,0)</f>
        <v>DISTRITO NACIONAL</v>
      </c>
      <c r="B140" s="124" t="s">
        <v>2761</v>
      </c>
      <c r="C140" s="95">
        <v>44446.658159722225</v>
      </c>
      <c r="D140" s="95" t="s">
        <v>2174</v>
      </c>
      <c r="E140" s="124">
        <v>620</v>
      </c>
      <c r="F140" s="132" t="str">
        <f>VLOOKUP(E140,VIP!$A$2:$O15872,2,0)</f>
        <v>DRBR620</v>
      </c>
      <c r="G140" s="132" t="str">
        <f>VLOOKUP(E140,'LISTADO ATM'!$A$2:$B$900,2,0)</f>
        <v xml:space="preserve">ATM Ministerio de Medio Ambiente </v>
      </c>
      <c r="H140" s="132" t="str">
        <f>VLOOKUP(E140,VIP!$A$2:$O20833,7,FALSE)</f>
        <v>Si</v>
      </c>
      <c r="I140" s="132" t="str">
        <f>VLOOKUP(E140,VIP!$A$2:$O12798,8,FALSE)</f>
        <v>No</v>
      </c>
      <c r="J140" s="132" t="str">
        <f>VLOOKUP(E140,VIP!$A$2:$O12748,8,FALSE)</f>
        <v>No</v>
      </c>
      <c r="K140" s="132" t="str">
        <f>VLOOKUP(E140,VIP!$A$2:$O16322,6,0)</f>
        <v>NO</v>
      </c>
      <c r="L140" s="138" t="s">
        <v>2213</v>
      </c>
      <c r="M140" s="94" t="s">
        <v>2438</v>
      </c>
      <c r="N140" s="94" t="s">
        <v>2619</v>
      </c>
      <c r="O140" s="132" t="s">
        <v>2446</v>
      </c>
      <c r="P140" s="150"/>
      <c r="Q140" s="127" t="s">
        <v>2213</v>
      </c>
    </row>
    <row r="141" spans="1:17" s="121" customFormat="1" ht="18" x14ac:dyDescent="0.25">
      <c r="A141" s="132" t="str">
        <f>VLOOKUP(E141,'LISTADO ATM'!$A$2:$C$901,3,0)</f>
        <v>ESTE</v>
      </c>
      <c r="B141" s="124">
        <v>3336017497</v>
      </c>
      <c r="C141" s="95">
        <v>44446.499456018515</v>
      </c>
      <c r="D141" s="95" t="s">
        <v>2174</v>
      </c>
      <c r="E141" s="124">
        <v>630</v>
      </c>
      <c r="F141" s="132" t="str">
        <f>VLOOKUP(E141,VIP!$A$2:$O15847,2,0)</f>
        <v>DRBR112</v>
      </c>
      <c r="G141" s="132" t="str">
        <f>VLOOKUP(E141,'LISTADO ATM'!$A$2:$B$900,2,0)</f>
        <v xml:space="preserve">ATM Oficina Plaza Zaglul (SPM) </v>
      </c>
      <c r="H141" s="132" t="str">
        <f>VLOOKUP(E141,VIP!$A$2:$O20808,7,FALSE)</f>
        <v>Si</v>
      </c>
      <c r="I141" s="132" t="str">
        <f>VLOOKUP(E141,VIP!$A$2:$O12773,8,FALSE)</f>
        <v>Si</v>
      </c>
      <c r="J141" s="132" t="str">
        <f>VLOOKUP(E141,VIP!$A$2:$O12723,8,FALSE)</f>
        <v>Si</v>
      </c>
      <c r="K141" s="132" t="str">
        <f>VLOOKUP(E141,VIP!$A$2:$O16297,6,0)</f>
        <v>NO</v>
      </c>
      <c r="L141" s="138" t="s">
        <v>2213</v>
      </c>
      <c r="M141" s="94" t="s">
        <v>2438</v>
      </c>
      <c r="N141" s="94" t="s">
        <v>2619</v>
      </c>
      <c r="O141" s="132" t="s">
        <v>2446</v>
      </c>
      <c r="P141" s="150"/>
      <c r="Q141" s="127" t="s">
        <v>2213</v>
      </c>
    </row>
    <row r="142" spans="1:17" s="121" customFormat="1" ht="18" x14ac:dyDescent="0.25">
      <c r="A142" s="132" t="str">
        <f>VLOOKUP(E142,'LISTADO ATM'!$A$2:$C$901,3,0)</f>
        <v>DISTRITO NACIONAL</v>
      </c>
      <c r="B142" s="124">
        <v>3336016684</v>
      </c>
      <c r="C142" s="95">
        <v>44446.315289351849</v>
      </c>
      <c r="D142" s="95" t="s">
        <v>2174</v>
      </c>
      <c r="E142" s="124">
        <v>718</v>
      </c>
      <c r="F142" s="132" t="str">
        <f>VLOOKUP(E142,VIP!$A$2:$O15857,2,0)</f>
        <v>DRBR24Y</v>
      </c>
      <c r="G142" s="132" t="str">
        <f>VLOOKUP(E142,'LISTADO ATM'!$A$2:$B$900,2,0)</f>
        <v xml:space="preserve">ATM Feria Ganadera </v>
      </c>
      <c r="H142" s="132" t="str">
        <f>VLOOKUP(E142,VIP!$A$2:$O20818,7,FALSE)</f>
        <v>Si</v>
      </c>
      <c r="I142" s="132" t="str">
        <f>VLOOKUP(E142,VIP!$A$2:$O12783,8,FALSE)</f>
        <v>Si</v>
      </c>
      <c r="J142" s="132" t="str">
        <f>VLOOKUP(E142,VIP!$A$2:$O12733,8,FALSE)</f>
        <v>Si</v>
      </c>
      <c r="K142" s="132" t="str">
        <f>VLOOKUP(E142,VIP!$A$2:$O16307,6,0)</f>
        <v>NO</v>
      </c>
      <c r="L142" s="138" t="s">
        <v>2213</v>
      </c>
      <c r="M142" s="94" t="s">
        <v>2438</v>
      </c>
      <c r="N142" s="94" t="s">
        <v>2619</v>
      </c>
      <c r="O142" s="132" t="s">
        <v>2446</v>
      </c>
      <c r="P142" s="138"/>
      <c r="Q142" s="94" t="s">
        <v>2213</v>
      </c>
    </row>
    <row r="143" spans="1:17" s="121" customFormat="1" ht="18" x14ac:dyDescent="0.25">
      <c r="A143" s="132" t="str">
        <f>VLOOKUP(E143,'LISTADO ATM'!$A$2:$C$901,3,0)</f>
        <v>DISTRITO NACIONAL</v>
      </c>
      <c r="B143" s="124" t="s">
        <v>2754</v>
      </c>
      <c r="C143" s="95">
        <v>44446.720891203702</v>
      </c>
      <c r="D143" s="95" t="s">
        <v>2174</v>
      </c>
      <c r="E143" s="124">
        <v>815</v>
      </c>
      <c r="F143" s="132" t="str">
        <f>VLOOKUP(E143,VIP!$A$2:$O15864,2,0)</f>
        <v>DRBR24A</v>
      </c>
      <c r="G143" s="132" t="str">
        <f>VLOOKUP(E143,'LISTADO ATM'!$A$2:$B$900,2,0)</f>
        <v xml:space="preserve">ATM Oficina Atalaya del Mar </v>
      </c>
      <c r="H143" s="132" t="str">
        <f>VLOOKUP(E143,VIP!$A$2:$O20825,7,FALSE)</f>
        <v>Si</v>
      </c>
      <c r="I143" s="132" t="str">
        <f>VLOOKUP(E143,VIP!$A$2:$O12790,8,FALSE)</f>
        <v>Si</v>
      </c>
      <c r="J143" s="132" t="str">
        <f>VLOOKUP(E143,VIP!$A$2:$O12740,8,FALSE)</f>
        <v>Si</v>
      </c>
      <c r="K143" s="132" t="str">
        <f>VLOOKUP(E143,VIP!$A$2:$O16314,6,0)</f>
        <v>SI</v>
      </c>
      <c r="L143" s="138" t="s">
        <v>2213</v>
      </c>
      <c r="M143" s="94" t="s">
        <v>2438</v>
      </c>
      <c r="N143" s="94" t="s">
        <v>2619</v>
      </c>
      <c r="O143" s="132" t="s">
        <v>2446</v>
      </c>
      <c r="P143" s="150"/>
      <c r="Q143" s="127" t="s">
        <v>2213</v>
      </c>
    </row>
    <row r="144" spans="1:17" s="121" customFormat="1" ht="18" x14ac:dyDescent="0.25">
      <c r="A144" s="132" t="str">
        <f>VLOOKUP(E144,'LISTADO ATM'!$A$2:$C$901,3,0)</f>
        <v>DISTRITO NACIONAL</v>
      </c>
      <c r="B144" s="124">
        <v>3336013500</v>
      </c>
      <c r="C144" s="95">
        <v>44442.54614583333</v>
      </c>
      <c r="D144" s="95" t="s">
        <v>2174</v>
      </c>
      <c r="E144" s="124">
        <v>818</v>
      </c>
      <c r="F144" s="132" t="str">
        <f>VLOOKUP(E144,VIP!$A$2:$O15788,2,0)</f>
        <v>DRBR818</v>
      </c>
      <c r="G144" s="132" t="str">
        <f>VLOOKUP(E144,'LISTADO ATM'!$A$2:$B$900,2,0)</f>
        <v xml:space="preserve">ATM Juridicción Inmobiliaria </v>
      </c>
      <c r="H144" s="132" t="str">
        <f>VLOOKUP(E144,VIP!$A$2:$O20749,7,FALSE)</f>
        <v>No</v>
      </c>
      <c r="I144" s="132" t="str">
        <f>VLOOKUP(E144,VIP!$A$2:$O12714,8,FALSE)</f>
        <v>No</v>
      </c>
      <c r="J144" s="132" t="str">
        <f>VLOOKUP(E144,VIP!$A$2:$O12664,8,FALSE)</f>
        <v>No</v>
      </c>
      <c r="K144" s="132" t="str">
        <f>VLOOKUP(E144,VIP!$A$2:$O16238,6,0)</f>
        <v>NO</v>
      </c>
      <c r="L144" s="138" t="s">
        <v>2213</v>
      </c>
      <c r="M144" s="94" t="s">
        <v>2438</v>
      </c>
      <c r="N144" s="94" t="s">
        <v>2619</v>
      </c>
      <c r="O144" s="132" t="s">
        <v>2446</v>
      </c>
      <c r="P144" s="138"/>
      <c r="Q144" s="94" t="s">
        <v>2213</v>
      </c>
    </row>
    <row r="145" spans="1:17" s="121" customFormat="1" ht="18" x14ac:dyDescent="0.25">
      <c r="A145" s="132" t="str">
        <f>VLOOKUP(E145,'LISTADO ATM'!$A$2:$C$901,3,0)</f>
        <v>DISTRITO NACIONAL</v>
      </c>
      <c r="B145" s="124" t="s">
        <v>2646</v>
      </c>
      <c r="C145" s="95">
        <v>44445.541388888887</v>
      </c>
      <c r="D145" s="95" t="s">
        <v>2174</v>
      </c>
      <c r="E145" s="124">
        <v>839</v>
      </c>
      <c r="F145" s="132" t="str">
        <f>VLOOKUP(E145,VIP!$A$2:$O15808,2,0)</f>
        <v>DRBR839</v>
      </c>
      <c r="G145" s="132" t="str">
        <f>VLOOKUP(E145,'LISTADO ATM'!$A$2:$B$900,2,0)</f>
        <v xml:space="preserve">ATM INAPA </v>
      </c>
      <c r="H145" s="132" t="str">
        <f>VLOOKUP(E145,VIP!$A$2:$O20769,7,FALSE)</f>
        <v>Si</v>
      </c>
      <c r="I145" s="132" t="str">
        <f>VLOOKUP(E145,VIP!$A$2:$O12734,8,FALSE)</f>
        <v>Si</v>
      </c>
      <c r="J145" s="132" t="str">
        <f>VLOOKUP(E145,VIP!$A$2:$O12684,8,FALSE)</f>
        <v>Si</v>
      </c>
      <c r="K145" s="132" t="str">
        <f>VLOOKUP(E145,VIP!$A$2:$O16258,6,0)</f>
        <v>NO</v>
      </c>
      <c r="L145" s="138" t="s">
        <v>2213</v>
      </c>
      <c r="M145" s="94" t="s">
        <v>2438</v>
      </c>
      <c r="N145" s="94" t="s">
        <v>2444</v>
      </c>
      <c r="O145" s="132" t="s">
        <v>2446</v>
      </c>
      <c r="P145" s="138"/>
      <c r="Q145" s="94" t="s">
        <v>2213</v>
      </c>
    </row>
    <row r="146" spans="1:17" s="121" customFormat="1" ht="18" x14ac:dyDescent="0.25">
      <c r="A146" s="132" t="str">
        <f>VLOOKUP(E146,'LISTADO ATM'!$A$2:$C$901,3,0)</f>
        <v>DISTRITO NACIONAL</v>
      </c>
      <c r="B146" s="124" t="s">
        <v>2658</v>
      </c>
      <c r="C146" s="95">
        <v>44445.839814814812</v>
      </c>
      <c r="D146" s="95" t="s">
        <v>2174</v>
      </c>
      <c r="E146" s="124">
        <v>911</v>
      </c>
      <c r="F146" s="132" t="str">
        <f>VLOOKUP(E146,VIP!$A$2:$O15812,2,0)</f>
        <v>DRBR911</v>
      </c>
      <c r="G146" s="132" t="str">
        <f>VLOOKUP(E146,'LISTADO ATM'!$A$2:$B$900,2,0)</f>
        <v xml:space="preserve">ATM Oficina Venezuela II </v>
      </c>
      <c r="H146" s="132" t="str">
        <f>VLOOKUP(E146,VIP!$A$2:$O20773,7,FALSE)</f>
        <v>Si</v>
      </c>
      <c r="I146" s="132" t="str">
        <f>VLOOKUP(E146,VIP!$A$2:$O12738,8,FALSE)</f>
        <v>Si</v>
      </c>
      <c r="J146" s="132" t="str">
        <f>VLOOKUP(E146,VIP!$A$2:$O12688,8,FALSE)</f>
        <v>Si</v>
      </c>
      <c r="K146" s="132" t="str">
        <f>VLOOKUP(E146,VIP!$A$2:$O16262,6,0)</f>
        <v>SI</v>
      </c>
      <c r="L146" s="138" t="s">
        <v>2213</v>
      </c>
      <c r="M146" s="94" t="s">
        <v>2438</v>
      </c>
      <c r="N146" s="94" t="s">
        <v>2444</v>
      </c>
      <c r="O146" s="132" t="s">
        <v>2446</v>
      </c>
      <c r="P146" s="138"/>
      <c r="Q146" s="94" t="s">
        <v>2213</v>
      </c>
    </row>
    <row r="147" spans="1:17" s="121" customFormat="1" ht="18" x14ac:dyDescent="0.25">
      <c r="A147" s="132" t="str">
        <f>VLOOKUP(E147,'LISTADO ATM'!$A$2:$C$901,3,0)</f>
        <v>DISTRITO NACIONAL</v>
      </c>
      <c r="B147" s="124" t="s">
        <v>2707</v>
      </c>
      <c r="C147" s="95">
        <v>44446.110937500001</v>
      </c>
      <c r="D147" s="95" t="s">
        <v>2174</v>
      </c>
      <c r="E147" s="124">
        <v>943</v>
      </c>
      <c r="F147" s="132" t="str">
        <f>VLOOKUP(E147,VIP!$A$2:$O15841,2,0)</f>
        <v>DRBR16K</v>
      </c>
      <c r="G147" s="132" t="str">
        <f>VLOOKUP(E147,'LISTADO ATM'!$A$2:$B$900,2,0)</f>
        <v xml:space="preserve">ATM Oficina Tránsito Terreste </v>
      </c>
      <c r="H147" s="132" t="str">
        <f>VLOOKUP(E147,VIP!$A$2:$O20802,7,FALSE)</f>
        <v>Si</v>
      </c>
      <c r="I147" s="132" t="str">
        <f>VLOOKUP(E147,VIP!$A$2:$O12767,8,FALSE)</f>
        <v>Si</v>
      </c>
      <c r="J147" s="132" t="str">
        <f>VLOOKUP(E147,VIP!$A$2:$O12717,8,FALSE)</f>
        <v>Si</v>
      </c>
      <c r="K147" s="132" t="str">
        <f>VLOOKUP(E147,VIP!$A$2:$O16291,6,0)</f>
        <v>NO</v>
      </c>
      <c r="L147" s="138" t="s">
        <v>2213</v>
      </c>
      <c r="M147" s="94" t="s">
        <v>2438</v>
      </c>
      <c r="N147" s="94" t="s">
        <v>2444</v>
      </c>
      <c r="O147" s="132" t="s">
        <v>2446</v>
      </c>
      <c r="P147" s="138"/>
      <c r="Q147" s="94" t="s">
        <v>2213</v>
      </c>
    </row>
    <row r="148" spans="1:17" s="121" customFormat="1" ht="18" x14ac:dyDescent="0.25">
      <c r="A148" s="132" t="str">
        <f>VLOOKUP(E148,'LISTADO ATM'!$A$2:$C$901,3,0)</f>
        <v>DISTRITO NACIONAL</v>
      </c>
      <c r="B148" s="124" t="s">
        <v>2694</v>
      </c>
      <c r="C148" s="95">
        <v>44446.030509259261</v>
      </c>
      <c r="D148" s="95" t="s">
        <v>2174</v>
      </c>
      <c r="E148" s="124">
        <v>54</v>
      </c>
      <c r="F148" s="132" t="str">
        <f>VLOOKUP(E148,VIP!$A$2:$O15839,2,0)</f>
        <v>DRBR054</v>
      </c>
      <c r="G148" s="132" t="str">
        <f>VLOOKUP(E148,'LISTADO ATM'!$A$2:$B$900,2,0)</f>
        <v xml:space="preserve">ATM Autoservicio Galería 360 </v>
      </c>
      <c r="H148" s="132" t="str">
        <f>VLOOKUP(E148,VIP!$A$2:$O20800,7,FALSE)</f>
        <v>Si</v>
      </c>
      <c r="I148" s="132" t="str">
        <f>VLOOKUP(E148,VIP!$A$2:$O12765,8,FALSE)</f>
        <v>Si</v>
      </c>
      <c r="J148" s="132" t="str">
        <f>VLOOKUP(E148,VIP!$A$2:$O12715,8,FALSE)</f>
        <v>Si</v>
      </c>
      <c r="K148" s="132" t="str">
        <f>VLOOKUP(E148,VIP!$A$2:$O16289,6,0)</f>
        <v>NO</v>
      </c>
      <c r="L148" s="138" t="s">
        <v>2699</v>
      </c>
      <c r="M148" s="94" t="s">
        <v>2438</v>
      </c>
      <c r="N148" s="94" t="s">
        <v>2444</v>
      </c>
      <c r="O148" s="132" t="s">
        <v>2446</v>
      </c>
      <c r="P148" s="138" t="s">
        <v>2769</v>
      </c>
      <c r="Q148" s="94" t="s">
        <v>2699</v>
      </c>
    </row>
    <row r="149" spans="1:17" s="121" customFormat="1" ht="18" x14ac:dyDescent="0.25">
      <c r="A149" s="132" t="str">
        <f>VLOOKUP(E149,'LISTADO ATM'!$A$2:$C$901,3,0)</f>
        <v>ESTE</v>
      </c>
      <c r="B149" s="124" t="s">
        <v>2696</v>
      </c>
      <c r="C149" s="95">
        <v>44446.022662037038</v>
      </c>
      <c r="D149" s="95" t="s">
        <v>2174</v>
      </c>
      <c r="E149" s="124">
        <v>368</v>
      </c>
      <c r="F149" s="132" t="str">
        <f>VLOOKUP(E149,VIP!$A$2:$O15841,2,0)</f>
        <v xml:space="preserve">DRBR368 </v>
      </c>
      <c r="G149" s="132" t="str">
        <f>VLOOKUP(E149,'LISTADO ATM'!$A$2:$B$900,2,0)</f>
        <v>ATM Ayuntamiento Peralvillo</v>
      </c>
      <c r="H149" s="132" t="str">
        <f>VLOOKUP(E149,VIP!$A$2:$O20802,7,FALSE)</f>
        <v>N/A</v>
      </c>
      <c r="I149" s="132" t="str">
        <f>VLOOKUP(E149,VIP!$A$2:$O12767,8,FALSE)</f>
        <v>N/A</v>
      </c>
      <c r="J149" s="132" t="str">
        <f>VLOOKUP(E149,VIP!$A$2:$O12717,8,FALSE)</f>
        <v>N/A</v>
      </c>
      <c r="K149" s="132" t="str">
        <f>VLOOKUP(E149,VIP!$A$2:$O16291,6,0)</f>
        <v>N/A</v>
      </c>
      <c r="L149" s="138" t="s">
        <v>2239</v>
      </c>
      <c r="M149" s="94" t="s">
        <v>2438</v>
      </c>
      <c r="N149" s="94" t="s">
        <v>2444</v>
      </c>
      <c r="O149" s="132" t="s">
        <v>2446</v>
      </c>
      <c r="P149" s="138"/>
      <c r="Q149" s="94" t="s">
        <v>2239</v>
      </c>
    </row>
    <row r="150" spans="1:17" s="121" customFormat="1" ht="18" x14ac:dyDescent="0.25">
      <c r="A150" s="132" t="str">
        <f>VLOOKUP(E150,'LISTADO ATM'!$A$2:$C$901,3,0)</f>
        <v>DISTRITO NACIONAL</v>
      </c>
      <c r="B150" s="124" t="s">
        <v>2752</v>
      </c>
      <c r="C150" s="95">
        <v>44446.722500000003</v>
      </c>
      <c r="D150" s="95" t="s">
        <v>2174</v>
      </c>
      <c r="E150" s="124">
        <v>839</v>
      </c>
      <c r="F150" s="132" t="str">
        <f>VLOOKUP(E150,VIP!$A$2:$O15862,2,0)</f>
        <v>DRBR839</v>
      </c>
      <c r="G150" s="132" t="str">
        <f>VLOOKUP(E150,'LISTADO ATM'!$A$2:$B$900,2,0)</f>
        <v xml:space="preserve">ATM INAPA </v>
      </c>
      <c r="H150" s="132" t="str">
        <f>VLOOKUP(E150,VIP!$A$2:$O20823,7,FALSE)</f>
        <v>Si</v>
      </c>
      <c r="I150" s="132" t="str">
        <f>VLOOKUP(E150,VIP!$A$2:$O12788,8,FALSE)</f>
        <v>Si</v>
      </c>
      <c r="J150" s="132" t="str">
        <f>VLOOKUP(E150,VIP!$A$2:$O12738,8,FALSE)</f>
        <v>Si</v>
      </c>
      <c r="K150" s="132" t="str">
        <f>VLOOKUP(E150,VIP!$A$2:$O16312,6,0)</f>
        <v>NO</v>
      </c>
      <c r="L150" s="138" t="s">
        <v>2239</v>
      </c>
      <c r="M150" s="94" t="s">
        <v>2438</v>
      </c>
      <c r="N150" s="94" t="s">
        <v>2619</v>
      </c>
      <c r="O150" s="132" t="s">
        <v>2446</v>
      </c>
      <c r="P150" s="150"/>
      <c r="Q150" s="127" t="s">
        <v>2239</v>
      </c>
    </row>
    <row r="151" spans="1:17" s="121" customFormat="1" ht="18" x14ac:dyDescent="0.25">
      <c r="A151" s="132" t="str">
        <f>VLOOKUP(E151,'LISTADO ATM'!$A$2:$C$901,3,0)</f>
        <v>SUR</v>
      </c>
      <c r="B151" s="124" t="s">
        <v>2637</v>
      </c>
      <c r="C151" s="95">
        <v>44445.370578703703</v>
      </c>
      <c r="D151" s="95" t="s">
        <v>2174</v>
      </c>
      <c r="E151" s="124">
        <v>512</v>
      </c>
      <c r="F151" s="132" t="str">
        <f>VLOOKUP(E151,VIP!$A$2:$O15807,2,0)</f>
        <v>DRBR512</v>
      </c>
      <c r="G151" s="132" t="str">
        <f>VLOOKUP(E151,'LISTADO ATM'!$A$2:$B$900,2,0)</f>
        <v>ATM Plaza Jesús Ferreira</v>
      </c>
      <c r="H151" s="132" t="str">
        <f>VLOOKUP(E151,VIP!$A$2:$O20768,7,FALSE)</f>
        <v>N/A</v>
      </c>
      <c r="I151" s="132" t="str">
        <f>VLOOKUP(E151,VIP!$A$2:$O12733,8,FALSE)</f>
        <v>N/A</v>
      </c>
      <c r="J151" s="132" t="str">
        <f>VLOOKUP(E151,VIP!$A$2:$O12683,8,FALSE)</f>
        <v>N/A</v>
      </c>
      <c r="K151" s="132" t="str">
        <f>VLOOKUP(E151,VIP!$A$2:$O16257,6,0)</f>
        <v>N/A</v>
      </c>
      <c r="L151" s="138" t="s">
        <v>2638</v>
      </c>
      <c r="M151" s="94" t="s">
        <v>2438</v>
      </c>
      <c r="N151" s="94" t="s">
        <v>2444</v>
      </c>
      <c r="O151" s="132" t="s">
        <v>2639</v>
      </c>
      <c r="P151" s="138"/>
      <c r="Q151" s="94" t="s">
        <v>2638</v>
      </c>
    </row>
    <row r="152" spans="1:17" s="121" customFormat="1" ht="18" x14ac:dyDescent="0.25">
      <c r="A152" s="132" t="str">
        <f>VLOOKUP(E152,'LISTADO ATM'!$A$2:$C$901,3,0)</f>
        <v>DISTRITO NACIONAL</v>
      </c>
      <c r="B152" s="124" t="s">
        <v>2698</v>
      </c>
      <c r="C152" s="95">
        <v>44445.998344907406</v>
      </c>
      <c r="D152" s="95" t="s">
        <v>2441</v>
      </c>
      <c r="E152" s="124">
        <v>70</v>
      </c>
      <c r="F152" s="132" t="str">
        <f>VLOOKUP(E152,VIP!$A$2:$O15843,2,0)</f>
        <v>DRBR070</v>
      </c>
      <c r="G152" s="132" t="str">
        <f>VLOOKUP(E152,'LISTADO ATM'!$A$2:$B$900,2,0)</f>
        <v xml:space="preserve">ATM Autoservicio Plaza Lama Zona Oriental </v>
      </c>
      <c r="H152" s="132" t="str">
        <f>VLOOKUP(E152,VIP!$A$2:$O20804,7,FALSE)</f>
        <v>Si</v>
      </c>
      <c r="I152" s="132" t="str">
        <f>VLOOKUP(E152,VIP!$A$2:$O12769,8,FALSE)</f>
        <v>Si</v>
      </c>
      <c r="J152" s="132" t="str">
        <f>VLOOKUP(E152,VIP!$A$2:$O12719,8,FALSE)</f>
        <v>Si</v>
      </c>
      <c r="K152" s="132" t="str">
        <f>VLOOKUP(E152,VIP!$A$2:$O16293,6,0)</f>
        <v>NO</v>
      </c>
      <c r="L152" s="138" t="s">
        <v>2618</v>
      </c>
      <c r="M152" s="94" t="s">
        <v>2438</v>
      </c>
      <c r="N152" s="94" t="s">
        <v>2444</v>
      </c>
      <c r="O152" s="132" t="s">
        <v>2445</v>
      </c>
      <c r="P152" s="138"/>
      <c r="Q152" s="94" t="s">
        <v>2618</v>
      </c>
    </row>
    <row r="153" spans="1:17" s="121" customFormat="1" ht="18" x14ac:dyDescent="0.25">
      <c r="A153" s="132" t="str">
        <f>VLOOKUP(E153,'LISTADO ATM'!$A$2:$C$901,3,0)</f>
        <v>DISTRITO NACIONAL</v>
      </c>
      <c r="B153" s="124">
        <v>3336017512</v>
      </c>
      <c r="C153" s="95">
        <v>44446.503321759257</v>
      </c>
      <c r="D153" s="95" t="s">
        <v>2441</v>
      </c>
      <c r="E153" s="124">
        <v>113</v>
      </c>
      <c r="F153" s="132" t="str">
        <f>VLOOKUP(E153,VIP!$A$2:$O15845,2,0)</f>
        <v>DRBR113</v>
      </c>
      <c r="G153" s="132" t="str">
        <f>VLOOKUP(E153,'LISTADO ATM'!$A$2:$B$900,2,0)</f>
        <v xml:space="preserve">ATM Autoservicio Atalaya del Mar </v>
      </c>
      <c r="H153" s="132" t="str">
        <f>VLOOKUP(E153,VIP!$A$2:$O20806,7,FALSE)</f>
        <v>Si</v>
      </c>
      <c r="I153" s="132" t="str">
        <f>VLOOKUP(E153,VIP!$A$2:$O12771,8,FALSE)</f>
        <v>No</v>
      </c>
      <c r="J153" s="132" t="str">
        <f>VLOOKUP(E153,VIP!$A$2:$O12721,8,FALSE)</f>
        <v>No</v>
      </c>
      <c r="K153" s="132" t="str">
        <f>VLOOKUP(E153,VIP!$A$2:$O16295,6,0)</f>
        <v>NO</v>
      </c>
      <c r="L153" s="138" t="s">
        <v>2618</v>
      </c>
      <c r="M153" s="94" t="s">
        <v>2438</v>
      </c>
      <c r="N153" s="94" t="s">
        <v>2444</v>
      </c>
      <c r="O153" s="132" t="s">
        <v>2445</v>
      </c>
      <c r="P153" s="150"/>
      <c r="Q153" s="127" t="s">
        <v>2618</v>
      </c>
    </row>
    <row r="154" spans="1:17" s="121" customFormat="1" ht="18" x14ac:dyDescent="0.25">
      <c r="A154" s="132" t="str">
        <f>VLOOKUP(E154,'LISTADO ATM'!$A$2:$C$901,3,0)</f>
        <v>ESTE</v>
      </c>
      <c r="B154" s="124">
        <v>3336017334</v>
      </c>
      <c r="C154" s="95">
        <v>44446.460798611108</v>
      </c>
      <c r="D154" s="95" t="s">
        <v>2460</v>
      </c>
      <c r="E154" s="124">
        <v>114</v>
      </c>
      <c r="F154" s="132" t="str">
        <f>VLOOKUP(E154,VIP!$A$2:$O15857,2,0)</f>
        <v>DRBR114</v>
      </c>
      <c r="G154" s="132" t="str">
        <f>VLOOKUP(E154,'LISTADO ATM'!$A$2:$B$900,2,0)</f>
        <v xml:space="preserve">ATM Oficina Hato Mayor </v>
      </c>
      <c r="H154" s="132" t="str">
        <f>VLOOKUP(E154,VIP!$A$2:$O20818,7,FALSE)</f>
        <v>Si</v>
      </c>
      <c r="I154" s="132" t="str">
        <f>VLOOKUP(E154,VIP!$A$2:$O12783,8,FALSE)</f>
        <v>Si</v>
      </c>
      <c r="J154" s="132" t="str">
        <f>VLOOKUP(E154,VIP!$A$2:$O12733,8,FALSE)</f>
        <v>Si</v>
      </c>
      <c r="K154" s="132" t="str">
        <f>VLOOKUP(E154,VIP!$A$2:$O16307,6,0)</f>
        <v>NO</v>
      </c>
      <c r="L154" s="138" t="s">
        <v>2618</v>
      </c>
      <c r="M154" s="94" t="s">
        <v>2438</v>
      </c>
      <c r="N154" s="94" t="s">
        <v>2444</v>
      </c>
      <c r="O154" s="132" t="s">
        <v>2461</v>
      </c>
      <c r="P154" s="150"/>
      <c r="Q154" s="127" t="s">
        <v>2618</v>
      </c>
    </row>
    <row r="155" spans="1:17" s="121" customFormat="1" ht="18" x14ac:dyDescent="0.25">
      <c r="A155" s="132" t="str">
        <f>VLOOKUP(E155,'LISTADO ATM'!$A$2:$C$901,3,0)</f>
        <v>ESTE</v>
      </c>
      <c r="B155" s="124">
        <v>3336013985</v>
      </c>
      <c r="C155" s="95">
        <v>44442.72115740741</v>
      </c>
      <c r="D155" s="95" t="s">
        <v>2460</v>
      </c>
      <c r="E155" s="124">
        <v>158</v>
      </c>
      <c r="F155" s="132" t="str">
        <f>VLOOKUP(E155,VIP!$A$2:$O15789,2,0)</f>
        <v>DRBR158</v>
      </c>
      <c r="G155" s="132" t="str">
        <f>VLOOKUP(E155,'LISTADO ATM'!$A$2:$B$900,2,0)</f>
        <v xml:space="preserve">ATM Oficina Romana Norte </v>
      </c>
      <c r="H155" s="132" t="str">
        <f>VLOOKUP(E155,VIP!$A$2:$O20750,7,FALSE)</f>
        <v>Si</v>
      </c>
      <c r="I155" s="132" t="str">
        <f>VLOOKUP(E155,VIP!$A$2:$O12715,8,FALSE)</f>
        <v>Si</v>
      </c>
      <c r="J155" s="132" t="str">
        <f>VLOOKUP(E155,VIP!$A$2:$O12665,8,FALSE)</f>
        <v>Si</v>
      </c>
      <c r="K155" s="132" t="str">
        <f>VLOOKUP(E155,VIP!$A$2:$O16239,6,0)</f>
        <v>SI</v>
      </c>
      <c r="L155" s="138" t="s">
        <v>2618</v>
      </c>
      <c r="M155" s="94" t="s">
        <v>2438</v>
      </c>
      <c r="N155" s="94" t="s">
        <v>2444</v>
      </c>
      <c r="O155" s="132" t="s">
        <v>2461</v>
      </c>
      <c r="P155" s="138"/>
      <c r="Q155" s="94" t="s">
        <v>2618</v>
      </c>
    </row>
    <row r="156" spans="1:17" s="121" customFormat="1" ht="18" x14ac:dyDescent="0.25">
      <c r="A156" s="132" t="str">
        <f>VLOOKUP(E156,'LISTADO ATM'!$A$2:$C$901,3,0)</f>
        <v>DISTRITO NACIONAL</v>
      </c>
      <c r="B156" s="124">
        <v>3336017383</v>
      </c>
      <c r="C156" s="95">
        <v>44446.468263888892</v>
      </c>
      <c r="D156" s="95" t="s">
        <v>2460</v>
      </c>
      <c r="E156" s="124">
        <v>231</v>
      </c>
      <c r="F156" s="132" t="str">
        <f>VLOOKUP(E156,VIP!$A$2:$O15855,2,0)</f>
        <v>DRBR231</v>
      </c>
      <c r="G156" s="132" t="str">
        <f>VLOOKUP(E156,'LISTADO ATM'!$A$2:$B$900,2,0)</f>
        <v xml:space="preserve">ATM Oficina Zona Oriental </v>
      </c>
      <c r="H156" s="132" t="str">
        <f>VLOOKUP(E156,VIP!$A$2:$O20816,7,FALSE)</f>
        <v>Si</v>
      </c>
      <c r="I156" s="132" t="str">
        <f>VLOOKUP(E156,VIP!$A$2:$O12781,8,FALSE)</f>
        <v>Si</v>
      </c>
      <c r="J156" s="132" t="str">
        <f>VLOOKUP(E156,VIP!$A$2:$O12731,8,FALSE)</f>
        <v>Si</v>
      </c>
      <c r="K156" s="132" t="str">
        <f>VLOOKUP(E156,VIP!$A$2:$O16305,6,0)</f>
        <v>SI</v>
      </c>
      <c r="L156" s="138" t="s">
        <v>2618</v>
      </c>
      <c r="M156" s="94" t="s">
        <v>2438</v>
      </c>
      <c r="N156" s="94" t="s">
        <v>2444</v>
      </c>
      <c r="O156" s="132" t="s">
        <v>2461</v>
      </c>
      <c r="P156" s="150"/>
      <c r="Q156" s="127" t="s">
        <v>2618</v>
      </c>
    </row>
    <row r="157" spans="1:17" ht="18" x14ac:dyDescent="0.25">
      <c r="A157" s="132" t="str">
        <f>VLOOKUP(E157,'LISTADO ATM'!$A$2:$C$901,3,0)</f>
        <v>NORTE</v>
      </c>
      <c r="B157" s="124">
        <v>3336017403</v>
      </c>
      <c r="C157" s="95">
        <v>44446.473101851851</v>
      </c>
      <c r="D157" s="95" t="s">
        <v>2460</v>
      </c>
      <c r="E157" s="124">
        <v>307</v>
      </c>
      <c r="F157" s="132" t="str">
        <f>VLOOKUP(E157,VIP!$A$2:$O15854,2,0)</f>
        <v>DRBR307</v>
      </c>
      <c r="G157" s="132" t="str">
        <f>VLOOKUP(E157,'LISTADO ATM'!$A$2:$B$900,2,0)</f>
        <v>ATM Oficina Nagua II</v>
      </c>
      <c r="H157" s="132" t="str">
        <f>VLOOKUP(E157,VIP!$A$2:$O20815,7,FALSE)</f>
        <v>Si</v>
      </c>
      <c r="I157" s="132" t="str">
        <f>VLOOKUP(E157,VIP!$A$2:$O12780,8,FALSE)</f>
        <v>Si</v>
      </c>
      <c r="J157" s="132" t="str">
        <f>VLOOKUP(E157,VIP!$A$2:$O12730,8,FALSE)</f>
        <v>Si</v>
      </c>
      <c r="K157" s="132" t="str">
        <f>VLOOKUP(E157,VIP!$A$2:$O16304,6,0)</f>
        <v>SI</v>
      </c>
      <c r="L157" s="138" t="s">
        <v>2618</v>
      </c>
      <c r="M157" s="94" t="s">
        <v>2438</v>
      </c>
      <c r="N157" s="94" t="s">
        <v>2444</v>
      </c>
      <c r="O157" s="132" t="s">
        <v>2461</v>
      </c>
      <c r="P157" s="150"/>
      <c r="Q157" s="127" t="s">
        <v>2618</v>
      </c>
    </row>
    <row r="158" spans="1:17" ht="18" x14ac:dyDescent="0.25">
      <c r="A158" s="132" t="str">
        <f>VLOOKUP(E158,'LISTADO ATM'!$A$2:$C$901,3,0)</f>
        <v>DISTRITO NACIONAL</v>
      </c>
      <c r="B158" s="124">
        <v>3336017417</v>
      </c>
      <c r="C158" s="95">
        <v>44446.480613425927</v>
      </c>
      <c r="D158" s="95" t="s">
        <v>2460</v>
      </c>
      <c r="E158" s="124">
        <v>514</v>
      </c>
      <c r="F158" s="132" t="str">
        <f>VLOOKUP(E158,VIP!$A$2:$O15852,2,0)</f>
        <v>DRBR514</v>
      </c>
      <c r="G158" s="132" t="str">
        <f>VLOOKUP(E158,'LISTADO ATM'!$A$2:$B$900,2,0)</f>
        <v>ATM Autoservicio Charles de Gaulle</v>
      </c>
      <c r="H158" s="132" t="str">
        <f>VLOOKUP(E158,VIP!$A$2:$O20813,7,FALSE)</f>
        <v>Si</v>
      </c>
      <c r="I158" s="132" t="str">
        <f>VLOOKUP(E158,VIP!$A$2:$O12778,8,FALSE)</f>
        <v>No</v>
      </c>
      <c r="J158" s="132" t="str">
        <f>VLOOKUP(E158,VIP!$A$2:$O12728,8,FALSE)</f>
        <v>No</v>
      </c>
      <c r="K158" s="132" t="str">
        <f>VLOOKUP(E158,VIP!$A$2:$O16302,6,0)</f>
        <v>NO</v>
      </c>
      <c r="L158" s="138" t="s">
        <v>2618</v>
      </c>
      <c r="M158" s="94" t="s">
        <v>2438</v>
      </c>
      <c r="N158" s="94" t="s">
        <v>2444</v>
      </c>
      <c r="O158" s="132" t="s">
        <v>2461</v>
      </c>
      <c r="P158" s="150"/>
      <c r="Q158" s="127" t="s">
        <v>2618</v>
      </c>
    </row>
    <row r="159" spans="1:17" ht="18" x14ac:dyDescent="0.25">
      <c r="A159" s="132" t="str">
        <f>VLOOKUP(E159,'LISTADO ATM'!$A$2:$C$901,3,0)</f>
        <v>DISTRITO NACIONAL</v>
      </c>
      <c r="B159" s="124">
        <v>3336017461</v>
      </c>
      <c r="C159" s="95">
        <v>44446.489571759259</v>
      </c>
      <c r="D159" s="95" t="s">
        <v>2441</v>
      </c>
      <c r="E159" s="124">
        <v>835</v>
      </c>
      <c r="F159" s="132" t="str">
        <f>VLOOKUP(E159,VIP!$A$2:$O15850,2,0)</f>
        <v>DRBR835</v>
      </c>
      <c r="G159" s="132" t="str">
        <f>VLOOKUP(E159,'LISTADO ATM'!$A$2:$B$900,2,0)</f>
        <v xml:space="preserve">ATM UNP Megacentro </v>
      </c>
      <c r="H159" s="132" t="str">
        <f>VLOOKUP(E159,VIP!$A$2:$O20811,7,FALSE)</f>
        <v>Si</v>
      </c>
      <c r="I159" s="132" t="str">
        <f>VLOOKUP(E159,VIP!$A$2:$O12776,8,FALSE)</f>
        <v>Si</v>
      </c>
      <c r="J159" s="132" t="str">
        <f>VLOOKUP(E159,VIP!$A$2:$O12726,8,FALSE)</f>
        <v>Si</v>
      </c>
      <c r="K159" s="132" t="str">
        <f>VLOOKUP(E159,VIP!$A$2:$O16300,6,0)</f>
        <v>SI</v>
      </c>
      <c r="L159" s="138" t="s">
        <v>2618</v>
      </c>
      <c r="M159" s="94" t="s">
        <v>2438</v>
      </c>
      <c r="N159" s="94" t="s">
        <v>2444</v>
      </c>
      <c r="O159" s="132" t="s">
        <v>2445</v>
      </c>
      <c r="P159" s="150"/>
      <c r="Q159" s="127" t="s">
        <v>2618</v>
      </c>
    </row>
    <row r="160" spans="1:17" ht="18" x14ac:dyDescent="0.25">
      <c r="A160" s="132" t="str">
        <f>VLOOKUP(E160,'LISTADO ATM'!$A$2:$C$901,3,0)</f>
        <v>DISTRITO NACIONAL</v>
      </c>
      <c r="B160" s="124">
        <v>3336017467</v>
      </c>
      <c r="C160" s="95">
        <v>44446.49145833333</v>
      </c>
      <c r="D160" s="95" t="s">
        <v>2441</v>
      </c>
      <c r="E160" s="124">
        <v>980</v>
      </c>
      <c r="F160" s="132" t="str">
        <f>VLOOKUP(E160,VIP!$A$2:$O15849,2,0)</f>
        <v>DRBR980</v>
      </c>
      <c r="G160" s="132" t="str">
        <f>VLOOKUP(E160,'LISTADO ATM'!$A$2:$B$900,2,0)</f>
        <v xml:space="preserve">ATM Oficina Bella Vista Mall II </v>
      </c>
      <c r="H160" s="132" t="str">
        <f>VLOOKUP(E160,VIP!$A$2:$O20810,7,FALSE)</f>
        <v>Si</v>
      </c>
      <c r="I160" s="132" t="str">
        <f>VLOOKUP(E160,VIP!$A$2:$O12775,8,FALSE)</f>
        <v>Si</v>
      </c>
      <c r="J160" s="132" t="str">
        <f>VLOOKUP(E160,VIP!$A$2:$O12725,8,FALSE)</f>
        <v>Si</v>
      </c>
      <c r="K160" s="132" t="str">
        <f>VLOOKUP(E160,VIP!$A$2:$O16299,6,0)</f>
        <v>NO</v>
      </c>
      <c r="L160" s="138" t="s">
        <v>2618</v>
      </c>
      <c r="M160" s="94" t="s">
        <v>2438</v>
      </c>
      <c r="N160" s="94" t="s">
        <v>2444</v>
      </c>
      <c r="O160" s="132" t="s">
        <v>2445</v>
      </c>
      <c r="P160" s="150"/>
      <c r="Q160" s="127" t="s">
        <v>2618</v>
      </c>
    </row>
    <row r="161" spans="1:17" ht="18" x14ac:dyDescent="0.25">
      <c r="A161" s="132" t="str">
        <f>VLOOKUP(E161,'LISTADO ATM'!$A$2:$C$901,3,0)</f>
        <v>DISTRITO NACIONAL</v>
      </c>
      <c r="B161" s="124">
        <v>3336016789</v>
      </c>
      <c r="C161" s="95">
        <v>44446.349791666667</v>
      </c>
      <c r="D161" s="95" t="s">
        <v>2460</v>
      </c>
      <c r="E161" s="124">
        <v>24</v>
      </c>
      <c r="F161" s="132" t="str">
        <f>VLOOKUP(E161,VIP!$A$2:$O15851,2,0)</f>
        <v>DRBR024</v>
      </c>
      <c r="G161" s="132" t="str">
        <f>VLOOKUP(E161,'LISTADO ATM'!$A$2:$B$900,2,0)</f>
        <v xml:space="preserve">ATM Oficina Eusebio Manzueta </v>
      </c>
      <c r="H161" s="132" t="str">
        <f>VLOOKUP(E161,VIP!$A$2:$O20812,7,FALSE)</f>
        <v>No</v>
      </c>
      <c r="I161" s="132" t="str">
        <f>VLOOKUP(E161,VIP!$A$2:$O12777,8,FALSE)</f>
        <v>No</v>
      </c>
      <c r="J161" s="132" t="str">
        <f>VLOOKUP(E161,VIP!$A$2:$O12727,8,FALSE)</f>
        <v>No</v>
      </c>
      <c r="K161" s="132" t="str">
        <f>VLOOKUP(E161,VIP!$A$2:$O16301,6,0)</f>
        <v>NO</v>
      </c>
      <c r="L161" s="138" t="s">
        <v>2545</v>
      </c>
      <c r="M161" s="94" t="s">
        <v>2438</v>
      </c>
      <c r="N161" s="94" t="s">
        <v>2444</v>
      </c>
      <c r="O161" s="132" t="s">
        <v>2461</v>
      </c>
      <c r="P161" s="138"/>
      <c r="Q161" s="94" t="s">
        <v>2545</v>
      </c>
    </row>
    <row r="162" spans="1:17" ht="18" x14ac:dyDescent="0.25">
      <c r="A162" s="132" t="str">
        <f>VLOOKUP(E162,'LISTADO ATM'!$A$2:$C$901,3,0)</f>
        <v>DISTRITO NACIONAL</v>
      </c>
      <c r="B162" s="124">
        <v>3336017199</v>
      </c>
      <c r="C162" s="95">
        <v>44446.429178240738</v>
      </c>
      <c r="D162" s="95" t="s">
        <v>2441</v>
      </c>
      <c r="E162" s="124">
        <v>416</v>
      </c>
      <c r="F162" s="132" t="str">
        <f>VLOOKUP(E162,VIP!$A$2:$O15839,2,0)</f>
        <v>DRBR416</v>
      </c>
      <c r="G162" s="132" t="str">
        <f>VLOOKUP(E162,'LISTADO ATM'!$A$2:$B$900,2,0)</f>
        <v xml:space="preserve">ATM Autobanco San Martín II </v>
      </c>
      <c r="H162" s="132" t="str">
        <f>VLOOKUP(E162,VIP!$A$2:$O20800,7,FALSE)</f>
        <v>Si</v>
      </c>
      <c r="I162" s="132" t="str">
        <f>VLOOKUP(E162,VIP!$A$2:$O12765,8,FALSE)</f>
        <v>Si</v>
      </c>
      <c r="J162" s="132" t="str">
        <f>VLOOKUP(E162,VIP!$A$2:$O12715,8,FALSE)</f>
        <v>Si</v>
      </c>
      <c r="K162" s="132" t="str">
        <f>VLOOKUP(E162,VIP!$A$2:$O16289,6,0)</f>
        <v>NO</v>
      </c>
      <c r="L162" s="138" t="s">
        <v>2545</v>
      </c>
      <c r="M162" s="94" t="s">
        <v>2438</v>
      </c>
      <c r="N162" s="94" t="s">
        <v>2444</v>
      </c>
      <c r="O162" s="132" t="s">
        <v>2445</v>
      </c>
      <c r="P162" s="138"/>
      <c r="Q162" s="94" t="s">
        <v>2545</v>
      </c>
    </row>
    <row r="163" spans="1:17" ht="18" x14ac:dyDescent="0.25">
      <c r="A163" s="132" t="str">
        <f>VLOOKUP(E163,'LISTADO ATM'!$A$2:$C$901,3,0)</f>
        <v>DISTRITO NACIONAL</v>
      </c>
      <c r="B163" s="124" t="s">
        <v>2760</v>
      </c>
      <c r="C163" s="95">
        <v>44446.661377314813</v>
      </c>
      <c r="D163" s="95" t="s">
        <v>2441</v>
      </c>
      <c r="E163" s="124">
        <v>165</v>
      </c>
      <c r="F163" s="132" t="str">
        <f>VLOOKUP(E163,VIP!$A$2:$O15870,2,0)</f>
        <v>DRBR165</v>
      </c>
      <c r="G163" s="132" t="str">
        <f>VLOOKUP(E163,'LISTADO ATM'!$A$2:$B$900,2,0)</f>
        <v>ATM Autoservicio Megacentro</v>
      </c>
      <c r="H163" s="132" t="str">
        <f>VLOOKUP(E163,VIP!$A$2:$O20831,7,FALSE)</f>
        <v>Si</v>
      </c>
      <c r="I163" s="132" t="str">
        <f>VLOOKUP(E163,VIP!$A$2:$O12796,8,FALSE)</f>
        <v>Si</v>
      </c>
      <c r="J163" s="132" t="str">
        <f>VLOOKUP(E163,VIP!$A$2:$O12746,8,FALSE)</f>
        <v>Si</v>
      </c>
      <c r="K163" s="132" t="str">
        <f>VLOOKUP(E163,VIP!$A$2:$O16320,6,0)</f>
        <v>SI</v>
      </c>
      <c r="L163" s="138" t="s">
        <v>2716</v>
      </c>
      <c r="M163" s="94" t="s">
        <v>2438</v>
      </c>
      <c r="N163" s="94" t="s">
        <v>2444</v>
      </c>
      <c r="O163" s="132" t="s">
        <v>2445</v>
      </c>
      <c r="P163" s="150"/>
      <c r="Q163" s="94" t="s">
        <v>2716</v>
      </c>
    </row>
    <row r="164" spans="1:17" ht="18" x14ac:dyDescent="0.25">
      <c r="A164" s="132" t="str">
        <f>VLOOKUP(E164,'LISTADO ATM'!$A$2:$C$901,3,0)</f>
        <v>DISTRITO NACIONAL</v>
      </c>
      <c r="B164" s="124">
        <v>3336017565</v>
      </c>
      <c r="C164" s="95">
        <v>44446.522627314815</v>
      </c>
      <c r="D164" s="95" t="s">
        <v>2441</v>
      </c>
      <c r="E164" s="124">
        <v>169</v>
      </c>
      <c r="F164" s="132" t="str">
        <f>VLOOKUP(E164,VIP!$A$2:$O15841,2,0)</f>
        <v>DRBR169</v>
      </c>
      <c r="G164" s="132" t="str">
        <f>VLOOKUP(E164,'LISTADO ATM'!$A$2:$B$900,2,0)</f>
        <v xml:space="preserve">ATM Oficina Caonabo </v>
      </c>
      <c r="H164" s="132" t="str">
        <f>VLOOKUP(E164,VIP!$A$2:$O20802,7,FALSE)</f>
        <v>Si</v>
      </c>
      <c r="I164" s="132" t="str">
        <f>VLOOKUP(E164,VIP!$A$2:$O12767,8,FALSE)</f>
        <v>Si</v>
      </c>
      <c r="J164" s="132" t="str">
        <f>VLOOKUP(E164,VIP!$A$2:$O12717,8,FALSE)</f>
        <v>Si</v>
      </c>
      <c r="K164" s="132" t="str">
        <f>VLOOKUP(E164,VIP!$A$2:$O16291,6,0)</f>
        <v>NO</v>
      </c>
      <c r="L164" s="138" t="s">
        <v>2434</v>
      </c>
      <c r="M164" s="94" t="s">
        <v>2438</v>
      </c>
      <c r="N164" s="94" t="s">
        <v>2444</v>
      </c>
      <c r="O164" s="132" t="s">
        <v>2445</v>
      </c>
      <c r="P164" s="150"/>
      <c r="Q164" s="127" t="s">
        <v>2434</v>
      </c>
    </row>
    <row r="165" spans="1:17" ht="18" x14ac:dyDescent="0.25">
      <c r="A165" s="132" t="str">
        <f>VLOOKUP(E165,'LISTADO ATM'!$A$2:$C$901,3,0)</f>
        <v>DISTRITO NACIONAL</v>
      </c>
      <c r="B165" s="124">
        <v>3336014521</v>
      </c>
      <c r="C165" s="95">
        <v>44444.067094907405</v>
      </c>
      <c r="D165" s="95" t="s">
        <v>2441</v>
      </c>
      <c r="E165" s="124">
        <v>180</v>
      </c>
      <c r="F165" s="132" t="str">
        <f>VLOOKUP(E165,VIP!$A$2:$O15790,2,0)</f>
        <v>DRBR180</v>
      </c>
      <c r="G165" s="132" t="str">
        <f>VLOOKUP(E165,'LISTADO ATM'!$A$2:$B$900,2,0)</f>
        <v xml:space="preserve">ATM Megacentro II </v>
      </c>
      <c r="H165" s="132" t="str">
        <f>VLOOKUP(E165,VIP!$A$2:$O20751,7,FALSE)</f>
        <v>Si</v>
      </c>
      <c r="I165" s="132" t="str">
        <f>VLOOKUP(E165,VIP!$A$2:$O12716,8,FALSE)</f>
        <v>Si</v>
      </c>
      <c r="J165" s="132" t="str">
        <f>VLOOKUP(E165,VIP!$A$2:$O12666,8,FALSE)</f>
        <v>Si</v>
      </c>
      <c r="K165" s="132" t="str">
        <f>VLOOKUP(E165,VIP!$A$2:$O16240,6,0)</f>
        <v>SI</v>
      </c>
      <c r="L165" s="138" t="s">
        <v>2434</v>
      </c>
      <c r="M165" s="94" t="s">
        <v>2438</v>
      </c>
      <c r="N165" s="94" t="s">
        <v>2444</v>
      </c>
      <c r="O165" s="132" t="s">
        <v>2445</v>
      </c>
      <c r="P165" s="138"/>
      <c r="Q165" s="94" t="s">
        <v>2434</v>
      </c>
    </row>
    <row r="166" spans="1:17" ht="18" x14ac:dyDescent="0.25">
      <c r="A166" s="132" t="str">
        <f>VLOOKUP(E166,'LISTADO ATM'!$A$2:$C$901,3,0)</f>
        <v>DISTRITO NACIONAL</v>
      </c>
      <c r="B166" s="124">
        <v>3336016963</v>
      </c>
      <c r="C166" s="95">
        <v>44446.383761574078</v>
      </c>
      <c r="D166" s="95" t="s">
        <v>2441</v>
      </c>
      <c r="E166" s="124">
        <v>624</v>
      </c>
      <c r="F166" s="132" t="str">
        <f>VLOOKUP(E166,VIP!$A$2:$O15844,2,0)</f>
        <v>DRBR624</v>
      </c>
      <c r="G166" s="132" t="str">
        <f>VLOOKUP(E166,'LISTADO ATM'!$A$2:$B$900,2,0)</f>
        <v xml:space="preserve">ATM Policía Nacional I </v>
      </c>
      <c r="H166" s="132" t="str">
        <f>VLOOKUP(E166,VIP!$A$2:$O20805,7,FALSE)</f>
        <v>Si</v>
      </c>
      <c r="I166" s="132" t="str">
        <f>VLOOKUP(E166,VIP!$A$2:$O12770,8,FALSE)</f>
        <v>Si</v>
      </c>
      <c r="J166" s="132" t="str">
        <f>VLOOKUP(E166,VIP!$A$2:$O12720,8,FALSE)</f>
        <v>Si</v>
      </c>
      <c r="K166" s="132" t="str">
        <f>VLOOKUP(E166,VIP!$A$2:$O16294,6,0)</f>
        <v>NO</v>
      </c>
      <c r="L166" s="138" t="s">
        <v>2434</v>
      </c>
      <c r="M166" s="94" t="s">
        <v>2438</v>
      </c>
      <c r="N166" s="94" t="s">
        <v>2444</v>
      </c>
      <c r="O166" s="132" t="s">
        <v>2445</v>
      </c>
      <c r="P166" s="138"/>
      <c r="Q166" s="94" t="s">
        <v>2434</v>
      </c>
    </row>
    <row r="167" spans="1:17" ht="18" x14ac:dyDescent="0.25">
      <c r="A167" s="132" t="str">
        <f>VLOOKUP(E167,'LISTADO ATM'!$A$2:$C$901,3,0)</f>
        <v>DISTRITO NACIONAL</v>
      </c>
      <c r="B167" s="124" t="s">
        <v>2724</v>
      </c>
      <c r="C167" s="95">
        <v>44446.806423611109</v>
      </c>
      <c r="D167" s="95" t="s">
        <v>2174</v>
      </c>
      <c r="E167" s="124">
        <v>302</v>
      </c>
      <c r="F167" s="132" t="str">
        <f>VLOOKUP(E167,VIP!$A$2:$O15837,2,0)</f>
        <v>DRBR302</v>
      </c>
      <c r="G167" s="132" t="str">
        <f>VLOOKUP(E167,'LISTADO ATM'!$A$2:$B$900,2,0)</f>
        <v xml:space="preserve">ATM S/M Aprezio Los Mameyes  </v>
      </c>
      <c r="H167" s="132" t="str">
        <f>VLOOKUP(E167,VIP!$A$2:$O20798,7,FALSE)</f>
        <v>Si</v>
      </c>
      <c r="I167" s="132" t="str">
        <f>VLOOKUP(E167,VIP!$A$2:$O12763,8,FALSE)</f>
        <v>Si</v>
      </c>
      <c r="J167" s="132" t="str">
        <f>VLOOKUP(E167,VIP!$A$2:$O12713,8,FALSE)</f>
        <v>Si</v>
      </c>
      <c r="K167" s="132" t="str">
        <f>VLOOKUP(E167,VIP!$A$2:$O16287,6,0)</f>
        <v>NO</v>
      </c>
      <c r="L167" s="138" t="s">
        <v>2625</v>
      </c>
      <c r="M167" s="94" t="s">
        <v>2438</v>
      </c>
      <c r="N167" s="94" t="s">
        <v>2444</v>
      </c>
      <c r="O167" s="132" t="s">
        <v>2446</v>
      </c>
      <c r="P167" s="150"/>
      <c r="Q167" s="127" t="s">
        <v>2625</v>
      </c>
    </row>
    <row r="168" spans="1:17" ht="18" x14ac:dyDescent="0.25">
      <c r="A168" s="132" t="str">
        <f>VLOOKUP(E168,'LISTADO ATM'!$A$2:$C$901,3,0)</f>
        <v>DISTRITO NACIONAL</v>
      </c>
      <c r="B168" s="124" t="s">
        <v>2684</v>
      </c>
      <c r="C168" s="95">
        <v>44445.958796296298</v>
      </c>
      <c r="D168" s="95" t="s">
        <v>2174</v>
      </c>
      <c r="E168" s="124">
        <v>527</v>
      </c>
      <c r="F168" s="132" t="str">
        <f>VLOOKUP(E168,VIP!$A$2:$O15829,2,0)</f>
        <v>DRBR527</v>
      </c>
      <c r="G168" s="132" t="str">
        <f>VLOOKUP(E168,'LISTADO ATM'!$A$2:$B$900,2,0)</f>
        <v>ATM Oficina Zona Oriental II</v>
      </c>
      <c r="H168" s="132" t="str">
        <f>VLOOKUP(E168,VIP!$A$2:$O20790,7,FALSE)</f>
        <v>Si</v>
      </c>
      <c r="I168" s="132" t="str">
        <f>VLOOKUP(E168,VIP!$A$2:$O12755,8,FALSE)</f>
        <v>Si</v>
      </c>
      <c r="J168" s="132" t="str">
        <f>VLOOKUP(E168,VIP!$A$2:$O12705,8,FALSE)</f>
        <v>Si</v>
      </c>
      <c r="K168" s="132" t="str">
        <f>VLOOKUP(E168,VIP!$A$2:$O16279,6,0)</f>
        <v>SI</v>
      </c>
      <c r="L168" s="138" t="s">
        <v>2625</v>
      </c>
      <c r="M168" s="94" t="s">
        <v>2438</v>
      </c>
      <c r="N168" s="94" t="s">
        <v>2444</v>
      </c>
      <c r="O168" s="132" t="s">
        <v>2446</v>
      </c>
      <c r="P168" s="138"/>
      <c r="Q168" s="94" t="s">
        <v>2625</v>
      </c>
    </row>
    <row r="169" spans="1:17" ht="18" x14ac:dyDescent="0.25">
      <c r="A169" s="132" t="str">
        <f>VLOOKUP(E169,'LISTADO ATM'!$A$2:$C$901,3,0)</f>
        <v>DISTRITO NACIONAL</v>
      </c>
      <c r="B169" s="124" t="s">
        <v>2735</v>
      </c>
      <c r="C169" s="95">
        <v>44446.782743055555</v>
      </c>
      <c r="D169" s="95" t="s">
        <v>2174</v>
      </c>
      <c r="E169" s="124">
        <v>13</v>
      </c>
      <c r="F169" s="132" t="str">
        <f>VLOOKUP(E169,VIP!$A$2:$O15848,2,0)</f>
        <v>DRBR013</v>
      </c>
      <c r="G169" s="132" t="str">
        <f>VLOOKUP(E169,'LISTADO ATM'!$A$2:$B$900,2,0)</f>
        <v xml:space="preserve">ATM CDEEE </v>
      </c>
      <c r="H169" s="132" t="str">
        <f>VLOOKUP(E169,VIP!$A$2:$O20809,7,FALSE)</f>
        <v>Si</v>
      </c>
      <c r="I169" s="132" t="str">
        <f>VLOOKUP(E169,VIP!$A$2:$O12774,8,FALSE)</f>
        <v>Si</v>
      </c>
      <c r="J169" s="132" t="str">
        <f>VLOOKUP(E169,VIP!$A$2:$O12724,8,FALSE)</f>
        <v>Si</v>
      </c>
      <c r="K169" s="132" t="str">
        <f>VLOOKUP(E169,VIP!$A$2:$O16298,6,0)</f>
        <v>NO</v>
      </c>
      <c r="L169" s="138" t="s">
        <v>2627</v>
      </c>
      <c r="M169" s="94" t="s">
        <v>2438</v>
      </c>
      <c r="N169" s="94" t="s">
        <v>2444</v>
      </c>
      <c r="O169" s="132" t="s">
        <v>2446</v>
      </c>
      <c r="P169" s="138" t="s">
        <v>2764</v>
      </c>
      <c r="Q169" s="127" t="s">
        <v>2627</v>
      </c>
    </row>
    <row r="170" spans="1:17" ht="18" x14ac:dyDescent="0.25">
      <c r="A170" s="132" t="str">
        <f>VLOOKUP(E170,'LISTADO ATM'!$A$2:$C$901,3,0)</f>
        <v>DISTRITO NACIONAL</v>
      </c>
      <c r="B170" s="124" t="s">
        <v>2736</v>
      </c>
      <c r="C170" s="95">
        <v>44446.782025462962</v>
      </c>
      <c r="D170" s="95" t="s">
        <v>2174</v>
      </c>
      <c r="E170" s="124">
        <v>31</v>
      </c>
      <c r="F170" s="132" t="str">
        <f>VLOOKUP(E170,VIP!$A$2:$O15849,2,0)</f>
        <v>DRBR031</v>
      </c>
      <c r="G170" s="132" t="str">
        <f>VLOOKUP(E170,'LISTADO ATM'!$A$2:$B$900,2,0)</f>
        <v xml:space="preserve">ATM Oficina San Martín I </v>
      </c>
      <c r="H170" s="132" t="str">
        <f>VLOOKUP(E170,VIP!$A$2:$O20810,7,FALSE)</f>
        <v>Si</v>
      </c>
      <c r="I170" s="132" t="str">
        <f>VLOOKUP(E170,VIP!$A$2:$O12775,8,FALSE)</f>
        <v>Si</v>
      </c>
      <c r="J170" s="132" t="str">
        <f>VLOOKUP(E170,VIP!$A$2:$O12725,8,FALSE)</f>
        <v>Si</v>
      </c>
      <c r="K170" s="132" t="str">
        <f>VLOOKUP(E170,VIP!$A$2:$O16299,6,0)</f>
        <v>NO</v>
      </c>
      <c r="L170" s="138" t="s">
        <v>2627</v>
      </c>
      <c r="M170" s="94" t="s">
        <v>2438</v>
      </c>
      <c r="N170" s="94" t="s">
        <v>2444</v>
      </c>
      <c r="O170" s="132" t="s">
        <v>2446</v>
      </c>
      <c r="P170" s="138" t="s">
        <v>2764</v>
      </c>
      <c r="Q170" s="127" t="s">
        <v>2627</v>
      </c>
    </row>
    <row r="171" spans="1:17" ht="18" x14ac:dyDescent="0.25">
      <c r="A171" s="132" t="str">
        <f>VLOOKUP(E171,'LISTADO ATM'!$A$2:$C$901,3,0)</f>
        <v>DISTRITO NACIONAL</v>
      </c>
      <c r="B171" s="124" t="s">
        <v>2737</v>
      </c>
      <c r="C171" s="95">
        <v>44446.781168981484</v>
      </c>
      <c r="D171" s="95" t="s">
        <v>2174</v>
      </c>
      <c r="E171" s="124">
        <v>414</v>
      </c>
      <c r="F171" s="132" t="str">
        <f>VLOOKUP(E171,VIP!$A$2:$O15850,2,0)</f>
        <v>DRBR414</v>
      </c>
      <c r="G171" s="132" t="str">
        <f>VLOOKUP(E171,'LISTADO ATM'!$A$2:$B$900,2,0)</f>
        <v>ATM Villa Francisca II</v>
      </c>
      <c r="H171" s="132" t="str">
        <f>VLOOKUP(E171,VIP!$A$2:$O20811,7,FALSE)</f>
        <v>Si</v>
      </c>
      <c r="I171" s="132" t="str">
        <f>VLOOKUP(E171,VIP!$A$2:$O12776,8,FALSE)</f>
        <v>Si</v>
      </c>
      <c r="J171" s="132" t="str">
        <f>VLOOKUP(E171,VIP!$A$2:$O12726,8,FALSE)</f>
        <v>Si</v>
      </c>
      <c r="K171" s="132" t="str">
        <f>VLOOKUP(E171,VIP!$A$2:$O16300,6,0)</f>
        <v>SI</v>
      </c>
      <c r="L171" s="138" t="s">
        <v>2627</v>
      </c>
      <c r="M171" s="94" t="s">
        <v>2438</v>
      </c>
      <c r="N171" s="94" t="s">
        <v>2444</v>
      </c>
      <c r="O171" s="132" t="s">
        <v>2446</v>
      </c>
      <c r="P171" s="138" t="s">
        <v>2764</v>
      </c>
      <c r="Q171" s="127" t="s">
        <v>2627</v>
      </c>
    </row>
    <row r="172" spans="1:17" ht="18" x14ac:dyDescent="0.25">
      <c r="A172" s="132" t="str">
        <f>VLOOKUP(E172,'LISTADO ATM'!$A$2:$C$901,3,0)</f>
        <v>DISTRITO NACIONAL</v>
      </c>
      <c r="B172" s="124" t="s">
        <v>2742</v>
      </c>
      <c r="C172" s="95">
        <v>44446.779085648152</v>
      </c>
      <c r="D172" s="95" t="s">
        <v>2174</v>
      </c>
      <c r="E172" s="124">
        <v>415</v>
      </c>
      <c r="F172" s="132" t="str">
        <f>VLOOKUP(E172,VIP!$A$2:$O15855,2,0)</f>
        <v>DRBR415</v>
      </c>
      <c r="G172" s="132" t="str">
        <f>VLOOKUP(E172,'LISTADO ATM'!$A$2:$B$900,2,0)</f>
        <v xml:space="preserve">ATM Autobanco San Martín I </v>
      </c>
      <c r="H172" s="132" t="str">
        <f>VLOOKUP(E172,VIP!$A$2:$O20816,7,FALSE)</f>
        <v>Si</v>
      </c>
      <c r="I172" s="132" t="str">
        <f>VLOOKUP(E172,VIP!$A$2:$O12781,8,FALSE)</f>
        <v>Si</v>
      </c>
      <c r="J172" s="132" t="str">
        <f>VLOOKUP(E172,VIP!$A$2:$O12731,8,FALSE)</f>
        <v>Si</v>
      </c>
      <c r="K172" s="132" t="str">
        <f>VLOOKUP(E172,VIP!$A$2:$O16305,6,0)</f>
        <v>NO</v>
      </c>
      <c r="L172" s="138" t="s">
        <v>2627</v>
      </c>
      <c r="M172" s="94" t="s">
        <v>2438</v>
      </c>
      <c r="N172" s="94" t="s">
        <v>2444</v>
      </c>
      <c r="O172" s="132" t="s">
        <v>2446</v>
      </c>
      <c r="P172" s="138" t="s">
        <v>2764</v>
      </c>
      <c r="Q172" s="127" t="s">
        <v>2627</v>
      </c>
    </row>
    <row r="173" spans="1:17" ht="18" x14ac:dyDescent="0.25">
      <c r="A173" s="132" t="str">
        <f>VLOOKUP(E173,'LISTADO ATM'!$A$2:$C$901,3,0)</f>
        <v>DISTRITO NACIONAL</v>
      </c>
      <c r="B173" s="124" t="s">
        <v>2740</v>
      </c>
      <c r="C173" s="95">
        <v>44446.780219907407</v>
      </c>
      <c r="D173" s="95" t="s">
        <v>2174</v>
      </c>
      <c r="E173" s="124">
        <v>618</v>
      </c>
      <c r="F173" s="132" t="str">
        <f>VLOOKUP(E173,VIP!$A$2:$O15853,2,0)</f>
        <v>DRBR618</v>
      </c>
      <c r="G173" s="132" t="str">
        <f>VLOOKUP(E173,'LISTADO ATM'!$A$2:$B$900,2,0)</f>
        <v xml:space="preserve">ATM Bienes Nacionales </v>
      </c>
      <c r="H173" s="132" t="str">
        <f>VLOOKUP(E173,VIP!$A$2:$O20814,7,FALSE)</f>
        <v>Si</v>
      </c>
      <c r="I173" s="132" t="str">
        <f>VLOOKUP(E173,VIP!$A$2:$O12779,8,FALSE)</f>
        <v>Si</v>
      </c>
      <c r="J173" s="132" t="str">
        <f>VLOOKUP(E173,VIP!$A$2:$O12729,8,FALSE)</f>
        <v>Si</v>
      </c>
      <c r="K173" s="132" t="str">
        <f>VLOOKUP(E173,VIP!$A$2:$O16303,6,0)</f>
        <v>NO</v>
      </c>
      <c r="L173" s="138" t="s">
        <v>2627</v>
      </c>
      <c r="M173" s="94" t="s">
        <v>2438</v>
      </c>
      <c r="N173" s="94" t="s">
        <v>2444</v>
      </c>
      <c r="O173" s="132" t="s">
        <v>2446</v>
      </c>
      <c r="P173" s="138" t="s">
        <v>2764</v>
      </c>
      <c r="Q173" s="127" t="s">
        <v>2627</v>
      </c>
    </row>
    <row r="174" spans="1:17" ht="18" x14ac:dyDescent="0.25">
      <c r="A174" s="132" t="str">
        <f>VLOOKUP(E174,'LISTADO ATM'!$A$2:$C$901,3,0)</f>
        <v>DISTRITO NACIONAL</v>
      </c>
      <c r="B174" s="124" t="s">
        <v>2730</v>
      </c>
      <c r="C174" s="95">
        <v>44446.785671296297</v>
      </c>
      <c r="D174" s="95" t="s">
        <v>2174</v>
      </c>
      <c r="E174" s="124">
        <v>957</v>
      </c>
      <c r="F174" s="132" t="str">
        <f>VLOOKUP(E174,VIP!$A$2:$O15842,2,0)</f>
        <v>DRBR23F</v>
      </c>
      <c r="G174" s="132" t="str">
        <f>VLOOKUP(E174,'LISTADO ATM'!$A$2:$B$900,2,0)</f>
        <v xml:space="preserve">ATM Oficina Venezuela </v>
      </c>
      <c r="H174" s="132" t="str">
        <f>VLOOKUP(E174,VIP!$A$2:$O20803,7,FALSE)</f>
        <v>Si</v>
      </c>
      <c r="I174" s="132" t="str">
        <f>VLOOKUP(E174,VIP!$A$2:$O12768,8,FALSE)</f>
        <v>Si</v>
      </c>
      <c r="J174" s="132" t="str">
        <f>VLOOKUP(E174,VIP!$A$2:$O12718,8,FALSE)</f>
        <v>Si</v>
      </c>
      <c r="K174" s="132" t="str">
        <f>VLOOKUP(E174,VIP!$A$2:$O16292,6,0)</f>
        <v>SI</v>
      </c>
      <c r="L174" s="138" t="s">
        <v>2627</v>
      </c>
      <c r="M174" s="94" t="s">
        <v>2438</v>
      </c>
      <c r="N174" s="94" t="s">
        <v>2444</v>
      </c>
      <c r="O174" s="132" t="s">
        <v>2446</v>
      </c>
      <c r="P174" s="138" t="s">
        <v>2764</v>
      </c>
      <c r="Q174" s="127" t="s">
        <v>2627</v>
      </c>
    </row>
    <row r="175" spans="1:17" ht="18" x14ac:dyDescent="0.25">
      <c r="A175" s="132" t="str">
        <f>VLOOKUP(E175,'LISTADO ATM'!$A$2:$C$901,3,0)</f>
        <v>DISTRITO NACIONAL</v>
      </c>
      <c r="B175" s="124" t="s">
        <v>2692</v>
      </c>
      <c r="C175" s="95">
        <v>44446.061284722222</v>
      </c>
      <c r="D175" s="95" t="s">
        <v>2174</v>
      </c>
      <c r="E175" s="124">
        <v>624</v>
      </c>
      <c r="F175" s="132" t="str">
        <f>VLOOKUP(E175,VIP!$A$2:$O15837,2,0)</f>
        <v>DRBR624</v>
      </c>
      <c r="G175" s="132" t="str">
        <f>VLOOKUP(E175,'LISTADO ATM'!$A$2:$B$900,2,0)</f>
        <v xml:space="preserve">ATM Policía Nacional I </v>
      </c>
      <c r="H175" s="132" t="str">
        <f>VLOOKUP(E175,VIP!$A$2:$O20798,7,FALSE)</f>
        <v>Si</v>
      </c>
      <c r="I175" s="132" t="str">
        <f>VLOOKUP(E175,VIP!$A$2:$O12763,8,FALSE)</f>
        <v>Si</v>
      </c>
      <c r="J175" s="132" t="str">
        <f>VLOOKUP(E175,VIP!$A$2:$O12713,8,FALSE)</f>
        <v>Si</v>
      </c>
      <c r="K175" s="132" t="str">
        <f>VLOOKUP(E175,VIP!$A$2:$O16287,6,0)</f>
        <v>NO</v>
      </c>
      <c r="L175" s="138" t="s">
        <v>2636</v>
      </c>
      <c r="M175" s="94" t="s">
        <v>2438</v>
      </c>
      <c r="N175" s="94" t="s">
        <v>2444</v>
      </c>
      <c r="O175" s="132" t="s">
        <v>2446</v>
      </c>
      <c r="P175" s="138"/>
      <c r="Q175" s="94" t="s">
        <v>2636</v>
      </c>
    </row>
    <row r="176" spans="1:17" ht="18" x14ac:dyDescent="0.25">
      <c r="A176" s="132" t="str">
        <f>VLOOKUP(E176,'LISTADO ATM'!$A$2:$C$901,3,0)</f>
        <v>ESTE</v>
      </c>
      <c r="B176" s="124" t="s">
        <v>2744</v>
      </c>
      <c r="C176" s="95">
        <v>44446.775520833333</v>
      </c>
      <c r="D176" s="95" t="s">
        <v>2460</v>
      </c>
      <c r="E176" s="124">
        <v>219</v>
      </c>
      <c r="F176" s="132" t="str">
        <f>VLOOKUP(E176,VIP!$A$2:$O15857,2,0)</f>
        <v>DRBR219</v>
      </c>
      <c r="G176" s="132" t="str">
        <f>VLOOKUP(E176,'LISTADO ATM'!$A$2:$B$900,2,0)</f>
        <v xml:space="preserve">ATM Oficina La Altagracia (Higuey) </v>
      </c>
      <c r="H176" s="132" t="str">
        <f>VLOOKUP(E176,VIP!$A$2:$O20818,7,FALSE)</f>
        <v>Si</v>
      </c>
      <c r="I176" s="132" t="str">
        <f>VLOOKUP(E176,VIP!$A$2:$O12783,8,FALSE)</f>
        <v>Si</v>
      </c>
      <c r="J176" s="132" t="str">
        <f>VLOOKUP(E176,VIP!$A$2:$O12733,8,FALSE)</f>
        <v>Si</v>
      </c>
      <c r="K176" s="132" t="str">
        <f>VLOOKUP(E176,VIP!$A$2:$O16307,6,0)</f>
        <v>NO</v>
      </c>
      <c r="L176" s="138" t="s">
        <v>2410</v>
      </c>
      <c r="M176" s="94" t="s">
        <v>2438</v>
      </c>
      <c r="N176" s="94" t="s">
        <v>2444</v>
      </c>
      <c r="O176" s="132" t="s">
        <v>2621</v>
      </c>
      <c r="P176" s="150"/>
      <c r="Q176" s="127" t="s">
        <v>2410</v>
      </c>
    </row>
    <row r="177" spans="1:17" ht="18" x14ac:dyDescent="0.25">
      <c r="A177" s="132" t="str">
        <f>VLOOKUP(E177,'LISTADO ATM'!$A$2:$C$901,3,0)</f>
        <v>DISTRITO NACIONAL</v>
      </c>
      <c r="B177" s="124" t="s">
        <v>2739</v>
      </c>
      <c r="C177" s="95">
        <v>44446.780578703707</v>
      </c>
      <c r="D177" s="95" t="s">
        <v>2441</v>
      </c>
      <c r="E177" s="124">
        <v>139</v>
      </c>
      <c r="F177" s="132" t="str">
        <f>VLOOKUP(E177,VIP!$A$2:$O15852,2,0)</f>
        <v>DRBR139</v>
      </c>
      <c r="G177" s="132" t="str">
        <f>VLOOKUP(E177,'LISTADO ATM'!$A$2:$B$900,2,0)</f>
        <v xml:space="preserve">ATM Oficina Plaza Lama Zona Oriental I </v>
      </c>
      <c r="H177" s="132" t="str">
        <f>VLOOKUP(E177,VIP!$A$2:$O20813,7,FALSE)</f>
        <v>Si</v>
      </c>
      <c r="I177" s="132" t="str">
        <f>VLOOKUP(E177,VIP!$A$2:$O12778,8,FALSE)</f>
        <v>Si</v>
      </c>
      <c r="J177" s="132" t="str">
        <f>VLOOKUP(E177,VIP!$A$2:$O12728,8,FALSE)</f>
        <v>Si</v>
      </c>
      <c r="K177" s="132" t="str">
        <f>VLOOKUP(E177,VIP!$A$2:$O16302,6,0)</f>
        <v>NO</v>
      </c>
      <c r="L177" s="138" t="s">
        <v>2410</v>
      </c>
      <c r="M177" s="94" t="s">
        <v>2438</v>
      </c>
      <c r="N177" s="94" t="s">
        <v>2444</v>
      </c>
      <c r="O177" s="132" t="s">
        <v>2445</v>
      </c>
      <c r="P177" s="150"/>
      <c r="Q177" s="127" t="s">
        <v>2410</v>
      </c>
    </row>
    <row r="178" spans="1:17" ht="18" x14ac:dyDescent="0.25">
      <c r="A178" s="132" t="str">
        <f>VLOOKUP(E178,'LISTADO ATM'!$A$2:$C$901,3,0)</f>
        <v>NORTE</v>
      </c>
      <c r="B178" s="124" t="s">
        <v>2723</v>
      </c>
      <c r="C178" s="95">
        <v>44446.80741898148</v>
      </c>
      <c r="D178" s="95" t="s">
        <v>2631</v>
      </c>
      <c r="E178" s="124">
        <v>633</v>
      </c>
      <c r="F178" s="132" t="str">
        <f>VLOOKUP(E178,VIP!$A$2:$O15836,2,0)</f>
        <v>DRBR260</v>
      </c>
      <c r="G178" s="132" t="str">
        <f>VLOOKUP(E178,'LISTADO ATM'!$A$2:$B$900,2,0)</f>
        <v xml:space="preserve">ATM Autobanco Las Colinas </v>
      </c>
      <c r="H178" s="132" t="str">
        <f>VLOOKUP(E178,VIP!$A$2:$O20797,7,FALSE)</f>
        <v>Si</v>
      </c>
      <c r="I178" s="132" t="str">
        <f>VLOOKUP(E178,VIP!$A$2:$O12762,8,FALSE)</f>
        <v>Si</v>
      </c>
      <c r="J178" s="132" t="str">
        <f>VLOOKUP(E178,VIP!$A$2:$O12712,8,FALSE)</f>
        <v>Si</v>
      </c>
      <c r="K178" s="132" t="str">
        <f>VLOOKUP(E178,VIP!$A$2:$O16286,6,0)</f>
        <v>SI</v>
      </c>
      <c r="L178" s="138" t="s">
        <v>2410</v>
      </c>
      <c r="M178" s="94" t="s">
        <v>2438</v>
      </c>
      <c r="N178" s="94" t="s">
        <v>2444</v>
      </c>
      <c r="O178" s="132" t="s">
        <v>2632</v>
      </c>
      <c r="P178" s="150"/>
      <c r="Q178" s="127" t="s">
        <v>2410</v>
      </c>
    </row>
    <row r="179" spans="1:17" ht="18" x14ac:dyDescent="0.25">
      <c r="A179" s="132" t="str">
        <f>VLOOKUP(E179,'LISTADO ATM'!$A$2:$C$901,3,0)</f>
        <v>DISTRITO NACIONAL</v>
      </c>
      <c r="B179" s="124" t="s">
        <v>2759</v>
      </c>
      <c r="C179" s="95">
        <v>44446.683564814812</v>
      </c>
      <c r="D179" s="95" t="s">
        <v>2441</v>
      </c>
      <c r="E179" s="124">
        <v>655</v>
      </c>
      <c r="F179" s="132" t="str">
        <f>VLOOKUP(E179,VIP!$A$2:$O15869,2,0)</f>
        <v>DRBR655</v>
      </c>
      <c r="G179" s="132" t="str">
        <f>VLOOKUP(E179,'LISTADO ATM'!$A$2:$B$900,2,0)</f>
        <v>ATM Farmacia Sandra</v>
      </c>
      <c r="H179" s="132" t="str">
        <f>VLOOKUP(E179,VIP!$A$2:$O20830,7,FALSE)</f>
        <v>Si</v>
      </c>
      <c r="I179" s="132" t="str">
        <f>VLOOKUP(E179,VIP!$A$2:$O12795,8,FALSE)</f>
        <v>Si</v>
      </c>
      <c r="J179" s="132" t="str">
        <f>VLOOKUP(E179,VIP!$A$2:$O12745,8,FALSE)</f>
        <v>Si</v>
      </c>
      <c r="K179" s="132" t="str">
        <f>VLOOKUP(E179,VIP!$A$2:$O16319,6,0)</f>
        <v>NO</v>
      </c>
      <c r="L179" s="138" t="s">
        <v>2410</v>
      </c>
      <c r="M179" s="94" t="s">
        <v>2438</v>
      </c>
      <c r="N179" s="94" t="s">
        <v>2444</v>
      </c>
      <c r="O179" s="132" t="s">
        <v>2445</v>
      </c>
      <c r="P179" s="150"/>
      <c r="Q179" s="127" t="s">
        <v>2410</v>
      </c>
    </row>
    <row r="180" spans="1:17" ht="18" x14ac:dyDescent="0.25">
      <c r="A180" s="132" t="str">
        <f>VLOOKUP(E180,'LISTADO ATM'!$A$2:$C$901,3,0)</f>
        <v>SUR</v>
      </c>
      <c r="B180" s="124">
        <v>3336017002</v>
      </c>
      <c r="C180" s="95">
        <v>44446.391168981485</v>
      </c>
      <c r="D180" s="95" t="s">
        <v>2441</v>
      </c>
      <c r="E180" s="124">
        <v>873</v>
      </c>
      <c r="F180" s="132" t="str">
        <f>VLOOKUP(E180,VIP!$A$2:$O15841,2,0)</f>
        <v>DRBR873</v>
      </c>
      <c r="G180" s="132" t="str">
        <f>VLOOKUP(E180,'LISTADO ATM'!$A$2:$B$900,2,0)</f>
        <v xml:space="preserve">ATM Centro de Caja San Cristóbal II </v>
      </c>
      <c r="H180" s="132" t="str">
        <f>VLOOKUP(E180,VIP!$A$2:$O20802,7,FALSE)</f>
        <v>Si</v>
      </c>
      <c r="I180" s="132" t="str">
        <f>VLOOKUP(E180,VIP!$A$2:$O12767,8,FALSE)</f>
        <v>Si</v>
      </c>
      <c r="J180" s="132" t="str">
        <f>VLOOKUP(E180,VIP!$A$2:$O12717,8,FALSE)</f>
        <v>Si</v>
      </c>
      <c r="K180" s="132" t="str">
        <f>VLOOKUP(E180,VIP!$A$2:$O16291,6,0)</f>
        <v>SI</v>
      </c>
      <c r="L180" s="138" t="s">
        <v>2410</v>
      </c>
      <c r="M180" s="94" t="s">
        <v>2438</v>
      </c>
      <c r="N180" s="94" t="s">
        <v>2444</v>
      </c>
      <c r="O180" s="132" t="s">
        <v>2445</v>
      </c>
      <c r="P180" s="138"/>
      <c r="Q180" s="94" t="s">
        <v>2410</v>
      </c>
    </row>
    <row r="181" spans="1:17" ht="18" x14ac:dyDescent="0.25">
      <c r="A181" s="132" t="str">
        <f>VLOOKUP(E181,'LISTADO ATM'!$A$2:$C$901,3,0)</f>
        <v>DISTRITO NACIONAL</v>
      </c>
      <c r="B181" s="124" t="s">
        <v>2762</v>
      </c>
      <c r="C181" s="95">
        <v>44446.637638888889</v>
      </c>
      <c r="D181" s="95" t="s">
        <v>2441</v>
      </c>
      <c r="E181" s="124">
        <v>884</v>
      </c>
      <c r="F181" s="132" t="str">
        <f>VLOOKUP(E181,VIP!$A$2:$O15873,2,0)</f>
        <v>DRBR884</v>
      </c>
      <c r="G181" s="132" t="str">
        <f>VLOOKUP(E181,'LISTADO ATM'!$A$2:$B$900,2,0)</f>
        <v xml:space="preserve">ATM UNP Olé Sabana Perdida </v>
      </c>
      <c r="H181" s="132" t="str">
        <f>VLOOKUP(E181,VIP!$A$2:$O20834,7,FALSE)</f>
        <v>Si</v>
      </c>
      <c r="I181" s="132" t="str">
        <f>VLOOKUP(E181,VIP!$A$2:$O12799,8,FALSE)</f>
        <v>Si</v>
      </c>
      <c r="J181" s="132" t="str">
        <f>VLOOKUP(E181,VIP!$A$2:$O12749,8,FALSE)</f>
        <v>Si</v>
      </c>
      <c r="K181" s="132" t="str">
        <f>VLOOKUP(E181,VIP!$A$2:$O16323,6,0)</f>
        <v>NO</v>
      </c>
      <c r="L181" s="138" t="s">
        <v>2410</v>
      </c>
      <c r="M181" s="94" t="s">
        <v>2438</v>
      </c>
      <c r="N181" s="94" t="s">
        <v>2444</v>
      </c>
      <c r="O181" s="132" t="s">
        <v>2445</v>
      </c>
      <c r="P181" s="150"/>
      <c r="Q181" s="127" t="s">
        <v>2410</v>
      </c>
    </row>
    <row r="182" spans="1:17" ht="18" x14ac:dyDescent="0.25">
      <c r="A182" s="132" t="str">
        <f>VLOOKUP(E182,'LISTADO ATM'!$A$2:$C$901,3,0)</f>
        <v>DISTRITO NACIONAL</v>
      </c>
      <c r="B182" s="124">
        <v>3336017248</v>
      </c>
      <c r="C182" s="95">
        <v>44446.43849537037</v>
      </c>
      <c r="D182" s="95" t="s">
        <v>2174</v>
      </c>
      <c r="E182" s="124">
        <v>54</v>
      </c>
      <c r="F182" s="132" t="str">
        <f>VLOOKUP(E182,VIP!$A$2:$O15837,2,0)</f>
        <v>DRBR054</v>
      </c>
      <c r="G182" s="132" t="str">
        <f>VLOOKUP(E182,'LISTADO ATM'!$A$2:$B$900,2,0)</f>
        <v xml:space="preserve">ATM Autoservicio Galería 360 </v>
      </c>
      <c r="H182" s="132" t="str">
        <f>VLOOKUP(E182,VIP!$A$2:$O20798,7,FALSE)</f>
        <v>Si</v>
      </c>
      <c r="I182" s="132" t="str">
        <f>VLOOKUP(E182,VIP!$A$2:$O12763,8,FALSE)</f>
        <v>Si</v>
      </c>
      <c r="J182" s="132" t="str">
        <f>VLOOKUP(E182,VIP!$A$2:$O12713,8,FALSE)</f>
        <v>Si</v>
      </c>
      <c r="K182" s="132" t="str">
        <f>VLOOKUP(E182,VIP!$A$2:$O16287,6,0)</f>
        <v>NO</v>
      </c>
      <c r="L182" s="138" t="s">
        <v>2456</v>
      </c>
      <c r="M182" s="94" t="s">
        <v>2438</v>
      </c>
      <c r="N182" s="94" t="s">
        <v>2444</v>
      </c>
      <c r="O182" s="132" t="s">
        <v>2446</v>
      </c>
      <c r="P182" s="138"/>
      <c r="Q182" s="94" t="s">
        <v>2456</v>
      </c>
    </row>
    <row r="183" spans="1:17" ht="18" x14ac:dyDescent="0.25">
      <c r="A183" s="132" t="str">
        <f>VLOOKUP(E183,'LISTADO ATM'!$A$2:$C$901,3,0)</f>
        <v>DISTRITO NACIONAL</v>
      </c>
      <c r="B183" s="124">
        <v>3336016655</v>
      </c>
      <c r="C183" s="95">
        <v>44446.079872685186</v>
      </c>
      <c r="D183" s="95" t="s">
        <v>2174</v>
      </c>
      <c r="E183" s="124">
        <v>239</v>
      </c>
      <c r="F183" s="132" t="str">
        <f>VLOOKUP(E183,VIP!$A$2:$O15849,2,0)</f>
        <v>DRBR239</v>
      </c>
      <c r="G183" s="132" t="str">
        <f>VLOOKUP(E183,'LISTADO ATM'!$A$2:$B$900,2,0)</f>
        <v xml:space="preserve">ATM Autobanco Charles de Gaulle </v>
      </c>
      <c r="H183" s="132" t="str">
        <f>VLOOKUP(E183,VIP!$A$2:$O20810,7,FALSE)</f>
        <v>Si</v>
      </c>
      <c r="I183" s="132" t="str">
        <f>VLOOKUP(E183,VIP!$A$2:$O12775,8,FALSE)</f>
        <v>Si</v>
      </c>
      <c r="J183" s="132" t="str">
        <f>VLOOKUP(E183,VIP!$A$2:$O12725,8,FALSE)</f>
        <v>Si</v>
      </c>
      <c r="K183" s="132" t="str">
        <f>VLOOKUP(E183,VIP!$A$2:$O16299,6,0)</f>
        <v>SI</v>
      </c>
      <c r="L183" s="138" t="s">
        <v>2456</v>
      </c>
      <c r="M183" s="94" t="s">
        <v>2438</v>
      </c>
      <c r="N183" s="94" t="s">
        <v>2444</v>
      </c>
      <c r="O183" s="132" t="s">
        <v>2446</v>
      </c>
      <c r="P183" s="138"/>
      <c r="Q183" s="94" t="s">
        <v>2456</v>
      </c>
    </row>
    <row r="184" spans="1:17" ht="18" x14ac:dyDescent="0.25">
      <c r="A184" s="132" t="str">
        <f>VLOOKUP(E184,'LISTADO ATM'!$A$2:$C$901,3,0)</f>
        <v>DISTRITO NACIONAL</v>
      </c>
      <c r="B184" s="124">
        <v>3336016599</v>
      </c>
      <c r="C184" s="95">
        <v>44445.835115740738</v>
      </c>
      <c r="D184" s="95" t="s">
        <v>2174</v>
      </c>
      <c r="E184" s="124">
        <v>318</v>
      </c>
      <c r="F184" s="132" t="str">
        <f>VLOOKUP(E184,VIP!$A$2:$O15806,2,0)</f>
        <v>DRBR318</v>
      </c>
      <c r="G184" s="132" t="str">
        <f>VLOOKUP(E184,'LISTADO ATM'!$A$2:$B$900,2,0)</f>
        <v>ATM Autoservicio Lope de Vega</v>
      </c>
      <c r="H184" s="132" t="str">
        <f>VLOOKUP(E184,VIP!$A$2:$O20767,7,FALSE)</f>
        <v>Si</v>
      </c>
      <c r="I184" s="132" t="str">
        <f>VLOOKUP(E184,VIP!$A$2:$O12732,8,FALSE)</f>
        <v>Si</v>
      </c>
      <c r="J184" s="132" t="str">
        <f>VLOOKUP(E184,VIP!$A$2:$O12682,8,FALSE)</f>
        <v>Si</v>
      </c>
      <c r="K184" s="132" t="str">
        <f>VLOOKUP(E184,VIP!$A$2:$O16256,6,0)</f>
        <v>NO</v>
      </c>
      <c r="L184" s="138" t="s">
        <v>2456</v>
      </c>
      <c r="M184" s="94" t="s">
        <v>2438</v>
      </c>
      <c r="N184" s="94" t="s">
        <v>2444</v>
      </c>
      <c r="O184" s="132" t="s">
        <v>2446</v>
      </c>
      <c r="P184" s="138"/>
      <c r="Q184" s="94" t="s">
        <v>2456</v>
      </c>
    </row>
    <row r="185" spans="1:17" ht="18" x14ac:dyDescent="0.25">
      <c r="A185" s="132" t="str">
        <f>VLOOKUP(E185,'LISTADO ATM'!$A$2:$C$901,3,0)</f>
        <v>NORTE</v>
      </c>
      <c r="B185" s="124" t="s">
        <v>2672</v>
      </c>
      <c r="C185" s="95">
        <v>44445.838206018518</v>
      </c>
      <c r="D185" s="95" t="s">
        <v>2175</v>
      </c>
      <c r="E185" s="124">
        <v>666</v>
      </c>
      <c r="F185" s="132" t="str">
        <f>VLOOKUP(E185,VIP!$A$2:$O15810,2,0)</f>
        <v>DRBR666</v>
      </c>
      <c r="G185" s="132" t="str">
        <f>VLOOKUP(E185,'LISTADO ATM'!$A$2:$B$900,2,0)</f>
        <v>ATM S/M El Porvernir Libert</v>
      </c>
      <c r="H185" s="132" t="str">
        <f>VLOOKUP(E185,VIP!$A$2:$O20771,7,FALSE)</f>
        <v>N/A</v>
      </c>
      <c r="I185" s="132" t="str">
        <f>VLOOKUP(E185,VIP!$A$2:$O12736,8,FALSE)</f>
        <v>N/A</v>
      </c>
      <c r="J185" s="132" t="str">
        <f>VLOOKUP(E185,VIP!$A$2:$O12686,8,FALSE)</f>
        <v>N/A</v>
      </c>
      <c r="K185" s="132" t="str">
        <f>VLOOKUP(E185,VIP!$A$2:$O16260,6,0)</f>
        <v>N/A</v>
      </c>
      <c r="L185" s="138" t="s">
        <v>2456</v>
      </c>
      <c r="M185" s="94" t="s">
        <v>2438</v>
      </c>
      <c r="N185" s="94" t="s">
        <v>2444</v>
      </c>
      <c r="O185" s="132" t="s">
        <v>2578</v>
      </c>
      <c r="P185" s="138"/>
      <c r="Q185" s="94" t="s">
        <v>2456</v>
      </c>
    </row>
    <row r="186" spans="1:17" ht="18" x14ac:dyDescent="0.25">
      <c r="A186" s="132" t="str">
        <f>VLOOKUP(E186,'LISTADO ATM'!$A$2:$C$901,3,0)</f>
        <v>DISTRITO NACIONAL</v>
      </c>
      <c r="B186" s="124">
        <v>3336016227</v>
      </c>
      <c r="C186" s="95">
        <v>44445.652731481481</v>
      </c>
      <c r="D186" s="95" t="s">
        <v>2174</v>
      </c>
      <c r="E186" s="124">
        <v>835</v>
      </c>
      <c r="F186" s="132" t="str">
        <f>VLOOKUP(E186,VIP!$A$2:$O15793,2,0)</f>
        <v>DRBR835</v>
      </c>
      <c r="G186" s="132" t="str">
        <f>VLOOKUP(E186,'LISTADO ATM'!$A$2:$B$900,2,0)</f>
        <v xml:space="preserve">ATM UNP Megacentro </v>
      </c>
      <c r="H186" s="132" t="str">
        <f>VLOOKUP(E186,VIP!$A$2:$O20754,7,FALSE)</f>
        <v>Si</v>
      </c>
      <c r="I186" s="132" t="str">
        <f>VLOOKUP(E186,VIP!$A$2:$O12719,8,FALSE)</f>
        <v>Si</v>
      </c>
      <c r="J186" s="132" t="str">
        <f>VLOOKUP(E186,VIP!$A$2:$O12669,8,FALSE)</f>
        <v>Si</v>
      </c>
      <c r="K186" s="132" t="str">
        <f>VLOOKUP(E186,VIP!$A$2:$O16243,6,0)</f>
        <v>SI</v>
      </c>
      <c r="L186" s="138" t="s">
        <v>2456</v>
      </c>
      <c r="M186" s="94" t="s">
        <v>2438</v>
      </c>
      <c r="N186" s="94" t="s">
        <v>2444</v>
      </c>
      <c r="O186" s="132" t="s">
        <v>2446</v>
      </c>
      <c r="P186" s="138"/>
      <c r="Q186" s="94" t="s">
        <v>2456</v>
      </c>
    </row>
    <row r="187" spans="1:17" ht="18" x14ac:dyDescent="0.25">
      <c r="A187" s="132" t="str">
        <f>VLOOKUP(E187,'LISTADO ATM'!$A$2:$C$901,3,0)</f>
        <v>NORTE</v>
      </c>
      <c r="B187" s="124">
        <v>3336017687</v>
      </c>
      <c r="C187" s="95">
        <v>44446.584513888891</v>
      </c>
      <c r="D187" s="95" t="s">
        <v>2174</v>
      </c>
      <c r="E187" s="124">
        <v>910</v>
      </c>
      <c r="F187" s="132" t="str">
        <f>VLOOKUP(E187,VIP!$A$2:$O15835,2,0)</f>
        <v>DRBR12A</v>
      </c>
      <c r="G187" s="132" t="str">
        <f>VLOOKUP(E187,'LISTADO ATM'!$A$2:$B$900,2,0)</f>
        <v xml:space="preserve">ATM Oficina El Sol II (Santiago) </v>
      </c>
      <c r="H187" s="132" t="str">
        <f>VLOOKUP(E187,VIP!$A$2:$O20796,7,FALSE)</f>
        <v>Si</v>
      </c>
      <c r="I187" s="132" t="str">
        <f>VLOOKUP(E187,VIP!$A$2:$O12761,8,FALSE)</f>
        <v>Si</v>
      </c>
      <c r="J187" s="132" t="str">
        <f>VLOOKUP(E187,VIP!$A$2:$O12711,8,FALSE)</f>
        <v>Si</v>
      </c>
      <c r="K187" s="132" t="str">
        <f>VLOOKUP(E187,VIP!$A$2:$O16285,6,0)</f>
        <v>SI</v>
      </c>
      <c r="L187" s="138" t="s">
        <v>2456</v>
      </c>
      <c r="M187" s="94" t="s">
        <v>2438</v>
      </c>
      <c r="N187" s="94" t="s">
        <v>2444</v>
      </c>
      <c r="O187" s="132" t="s">
        <v>2446</v>
      </c>
      <c r="P187" s="150"/>
      <c r="Q187" s="127" t="s">
        <v>2456</v>
      </c>
    </row>
    <row r="1029842" spans="16:16" ht="18" x14ac:dyDescent="0.25">
      <c r="P1029842" s="138"/>
    </row>
  </sheetData>
  <autoFilter ref="A4:Q187">
    <sortState ref="A5:Q187">
      <sortCondition ref="M4:M18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5:B11">
    <cfRule type="duplicateValues" dxfId="356" priority="139430"/>
    <cfRule type="duplicateValues" dxfId="355" priority="139431"/>
  </conditionalFormatting>
  <conditionalFormatting sqref="B5:B11">
    <cfRule type="duplicateValues" dxfId="354" priority="139432"/>
  </conditionalFormatting>
  <conditionalFormatting sqref="E102">
    <cfRule type="duplicateValues" dxfId="353" priority="88"/>
    <cfRule type="duplicateValues" dxfId="352" priority="89"/>
  </conditionalFormatting>
  <conditionalFormatting sqref="E102">
    <cfRule type="duplicateValues" dxfId="351" priority="85"/>
    <cfRule type="duplicateValues" dxfId="350" priority="86"/>
    <cfRule type="duplicateValues" dxfId="349" priority="87"/>
  </conditionalFormatting>
  <conditionalFormatting sqref="E102">
    <cfRule type="duplicateValues" dxfId="348" priority="84"/>
  </conditionalFormatting>
  <conditionalFormatting sqref="B102">
    <cfRule type="duplicateValues" dxfId="347" priority="82"/>
    <cfRule type="duplicateValues" dxfId="346" priority="83"/>
  </conditionalFormatting>
  <conditionalFormatting sqref="B102">
    <cfRule type="duplicateValues" dxfId="345" priority="81"/>
  </conditionalFormatting>
  <conditionalFormatting sqref="E102">
    <cfRule type="duplicateValues" dxfId="344" priority="79"/>
    <cfRule type="duplicateValues" dxfId="343" priority="80"/>
  </conditionalFormatting>
  <conditionalFormatting sqref="E102">
    <cfRule type="duplicateValues" dxfId="342" priority="76"/>
    <cfRule type="duplicateValues" dxfId="341" priority="77"/>
    <cfRule type="duplicateValues" dxfId="340" priority="78"/>
  </conditionalFormatting>
  <conditionalFormatting sqref="E102">
    <cfRule type="duplicateValues" dxfId="339" priority="75"/>
  </conditionalFormatting>
  <conditionalFormatting sqref="E102">
    <cfRule type="duplicateValues" dxfId="338" priority="73"/>
    <cfRule type="duplicateValues" dxfId="337" priority="74"/>
  </conditionalFormatting>
  <conditionalFormatting sqref="E102">
    <cfRule type="duplicateValues" dxfId="336" priority="72"/>
  </conditionalFormatting>
  <conditionalFormatting sqref="B102">
    <cfRule type="duplicateValues" dxfId="335" priority="69"/>
    <cfRule type="duplicateValues" dxfId="334" priority="71"/>
  </conditionalFormatting>
  <conditionalFormatting sqref="E102">
    <cfRule type="duplicateValues" dxfId="333" priority="70"/>
  </conditionalFormatting>
  <conditionalFormatting sqref="B102">
    <cfRule type="duplicateValues" dxfId="332" priority="66"/>
    <cfRule type="duplicateValues" dxfId="331" priority="67"/>
    <cfRule type="duplicateValues" dxfId="330" priority="68"/>
  </conditionalFormatting>
  <conditionalFormatting sqref="E102">
    <cfRule type="duplicateValues" dxfId="329" priority="65"/>
  </conditionalFormatting>
  <conditionalFormatting sqref="E65:E73">
    <cfRule type="duplicateValues" dxfId="328" priority="139805"/>
    <cfRule type="duplicateValues" dxfId="327" priority="139806"/>
  </conditionalFormatting>
  <conditionalFormatting sqref="E65:E73">
    <cfRule type="duplicateValues" dxfId="326" priority="139809"/>
    <cfRule type="duplicateValues" dxfId="325" priority="139810"/>
    <cfRule type="duplicateValues" dxfId="324" priority="139811"/>
  </conditionalFormatting>
  <conditionalFormatting sqref="E65:E73">
    <cfRule type="duplicateValues" dxfId="323" priority="139815"/>
  </conditionalFormatting>
  <conditionalFormatting sqref="B65:B73">
    <cfRule type="duplicateValues" dxfId="322" priority="139817"/>
    <cfRule type="duplicateValues" dxfId="321" priority="139818"/>
  </conditionalFormatting>
  <conditionalFormatting sqref="B65:B73">
    <cfRule type="duplicateValues" dxfId="320" priority="139821"/>
  </conditionalFormatting>
  <conditionalFormatting sqref="E103:E133">
    <cfRule type="duplicateValues" dxfId="319" priority="140087"/>
    <cfRule type="duplicateValues" dxfId="318" priority="140088"/>
  </conditionalFormatting>
  <conditionalFormatting sqref="E103:E133">
    <cfRule type="duplicateValues" dxfId="317" priority="140091"/>
    <cfRule type="duplicateValues" dxfId="316" priority="140092"/>
    <cfRule type="duplicateValues" dxfId="315" priority="140093"/>
  </conditionalFormatting>
  <conditionalFormatting sqref="E103:E133">
    <cfRule type="duplicateValues" dxfId="314" priority="140097"/>
  </conditionalFormatting>
  <conditionalFormatting sqref="B103:B133">
    <cfRule type="duplicateValues" dxfId="313" priority="140099"/>
    <cfRule type="duplicateValues" dxfId="312" priority="140100"/>
  </conditionalFormatting>
  <conditionalFormatting sqref="B103:B133">
    <cfRule type="duplicateValues" dxfId="311" priority="140103"/>
  </conditionalFormatting>
  <conditionalFormatting sqref="B103:B133">
    <cfRule type="duplicateValues" dxfId="310" priority="140129"/>
    <cfRule type="duplicateValues" dxfId="309" priority="140130"/>
    <cfRule type="duplicateValues" dxfId="308" priority="140131"/>
  </conditionalFormatting>
  <conditionalFormatting sqref="E74:E85">
    <cfRule type="duplicateValues" dxfId="307" priority="140144"/>
    <cfRule type="duplicateValues" dxfId="306" priority="140145"/>
  </conditionalFormatting>
  <conditionalFormatting sqref="E74:E85">
    <cfRule type="duplicateValues" dxfId="305" priority="140148"/>
    <cfRule type="duplicateValues" dxfId="304" priority="140149"/>
    <cfRule type="duplicateValues" dxfId="303" priority="140150"/>
  </conditionalFormatting>
  <conditionalFormatting sqref="E74:E85">
    <cfRule type="duplicateValues" dxfId="302" priority="140154"/>
  </conditionalFormatting>
  <conditionalFormatting sqref="B74:B85">
    <cfRule type="duplicateValues" dxfId="301" priority="140156"/>
    <cfRule type="duplicateValues" dxfId="300" priority="140157"/>
  </conditionalFormatting>
  <conditionalFormatting sqref="B74:B85">
    <cfRule type="duplicateValues" dxfId="299" priority="140160"/>
  </conditionalFormatting>
  <conditionalFormatting sqref="E134:E156">
    <cfRule type="duplicateValues" dxfId="298" priority="140222"/>
    <cfRule type="duplicateValues" dxfId="297" priority="140223"/>
  </conditionalFormatting>
  <conditionalFormatting sqref="E134:E156">
    <cfRule type="duplicateValues" dxfId="296" priority="140224"/>
    <cfRule type="duplicateValues" dxfId="295" priority="140225"/>
    <cfRule type="duplicateValues" dxfId="294" priority="140226"/>
  </conditionalFormatting>
  <conditionalFormatting sqref="E134:E156">
    <cfRule type="duplicateValues" dxfId="293" priority="140227"/>
  </conditionalFormatting>
  <conditionalFormatting sqref="B134:B156">
    <cfRule type="duplicateValues" dxfId="292" priority="140228"/>
    <cfRule type="duplicateValues" dxfId="291" priority="140229"/>
  </conditionalFormatting>
  <conditionalFormatting sqref="B134:B156">
    <cfRule type="duplicateValues" dxfId="290" priority="140230"/>
  </conditionalFormatting>
  <conditionalFormatting sqref="B134:B156">
    <cfRule type="duplicateValues" dxfId="289" priority="140231"/>
    <cfRule type="duplicateValues" dxfId="288" priority="140232"/>
    <cfRule type="duplicateValues" dxfId="287" priority="140233"/>
  </conditionalFormatting>
  <conditionalFormatting sqref="B12:B36">
    <cfRule type="duplicateValues" dxfId="286" priority="140407"/>
    <cfRule type="duplicateValues" dxfId="285" priority="140408"/>
  </conditionalFormatting>
  <conditionalFormatting sqref="B12:B36">
    <cfRule type="duplicateValues" dxfId="284" priority="140411"/>
  </conditionalFormatting>
  <conditionalFormatting sqref="E12:E36">
    <cfRule type="duplicateValues" dxfId="283" priority="140413"/>
    <cfRule type="duplicateValues" dxfId="282" priority="140414"/>
  </conditionalFormatting>
  <conditionalFormatting sqref="E12:E36">
    <cfRule type="duplicateValues" dxfId="281" priority="140417"/>
    <cfRule type="duplicateValues" dxfId="280" priority="140418"/>
    <cfRule type="duplicateValues" dxfId="279" priority="140419"/>
  </conditionalFormatting>
  <conditionalFormatting sqref="E12:E36">
    <cfRule type="duplicateValues" dxfId="278" priority="140423"/>
  </conditionalFormatting>
  <conditionalFormatting sqref="E5:E36">
    <cfRule type="duplicateValues" dxfId="277" priority="140425"/>
    <cfRule type="duplicateValues" dxfId="276" priority="140426"/>
  </conditionalFormatting>
  <conditionalFormatting sqref="E5:E36">
    <cfRule type="duplicateValues" dxfId="275" priority="140429"/>
    <cfRule type="duplicateValues" dxfId="274" priority="140430"/>
    <cfRule type="duplicateValues" dxfId="273" priority="140431"/>
  </conditionalFormatting>
  <conditionalFormatting sqref="E5:E36">
    <cfRule type="duplicateValues" dxfId="272" priority="140435"/>
  </conditionalFormatting>
  <conditionalFormatting sqref="E37:E64">
    <cfRule type="duplicateValues" dxfId="271" priority="140464"/>
    <cfRule type="duplicateValues" dxfId="270" priority="140465"/>
  </conditionalFormatting>
  <conditionalFormatting sqref="E37:E64">
    <cfRule type="duplicateValues" dxfId="269" priority="140468"/>
    <cfRule type="duplicateValues" dxfId="268" priority="140469"/>
    <cfRule type="duplicateValues" dxfId="267" priority="140470"/>
  </conditionalFormatting>
  <conditionalFormatting sqref="E37:E64">
    <cfRule type="duplicateValues" dxfId="266" priority="140474"/>
  </conditionalFormatting>
  <conditionalFormatting sqref="B37:B64">
    <cfRule type="duplicateValues" dxfId="265" priority="140476"/>
    <cfRule type="duplicateValues" dxfId="264" priority="140477"/>
  </conditionalFormatting>
  <conditionalFormatting sqref="B37:B64">
    <cfRule type="duplicateValues" dxfId="263" priority="140480"/>
  </conditionalFormatting>
  <conditionalFormatting sqref="E86:E101">
    <cfRule type="duplicateValues" dxfId="262" priority="140548"/>
    <cfRule type="duplicateValues" dxfId="261" priority="140549"/>
  </conditionalFormatting>
  <conditionalFormatting sqref="E86:E101">
    <cfRule type="duplicateValues" dxfId="260" priority="140552"/>
    <cfRule type="duplicateValues" dxfId="259" priority="140553"/>
    <cfRule type="duplicateValues" dxfId="258" priority="140554"/>
  </conditionalFormatting>
  <conditionalFormatting sqref="E86:E101">
    <cfRule type="duplicateValues" dxfId="257" priority="140558"/>
  </conditionalFormatting>
  <conditionalFormatting sqref="B86:B101">
    <cfRule type="duplicateValues" dxfId="256" priority="140560"/>
    <cfRule type="duplicateValues" dxfId="255" priority="140561"/>
  </conditionalFormatting>
  <conditionalFormatting sqref="B86:B101">
    <cfRule type="duplicateValues" dxfId="254" priority="140564"/>
  </conditionalFormatting>
  <conditionalFormatting sqref="B188:B1048576 B1:B4">
    <cfRule type="duplicateValues" dxfId="101" priority="140565"/>
    <cfRule type="duplicateValues" dxfId="100" priority="140566"/>
  </conditionalFormatting>
  <conditionalFormatting sqref="B188:B1048576 B1:B4">
    <cfRule type="duplicateValues" dxfId="99" priority="140571"/>
  </conditionalFormatting>
  <conditionalFormatting sqref="B188:B1048576">
    <cfRule type="duplicateValues" dxfId="98" priority="140574"/>
    <cfRule type="duplicateValues" dxfId="97" priority="140575"/>
  </conditionalFormatting>
  <conditionalFormatting sqref="E188:E1048576 E1:E4">
    <cfRule type="duplicateValues" dxfId="96" priority="140578"/>
    <cfRule type="duplicateValues" dxfId="95" priority="140579"/>
  </conditionalFormatting>
  <conditionalFormatting sqref="E188:E1048576 E1:E4">
    <cfRule type="duplicateValues" dxfId="94" priority="140584"/>
    <cfRule type="duplicateValues" dxfId="93" priority="140585"/>
    <cfRule type="duplicateValues" dxfId="92" priority="140586"/>
  </conditionalFormatting>
  <conditionalFormatting sqref="E188:E1048576 E1:E4">
    <cfRule type="duplicateValues" dxfId="91" priority="140593"/>
  </conditionalFormatting>
  <conditionalFormatting sqref="E188:E1048576">
    <cfRule type="duplicateValues" dxfId="90" priority="140596"/>
  </conditionalFormatting>
  <conditionalFormatting sqref="E188:E1048576">
    <cfRule type="duplicateValues" dxfId="89" priority="140598"/>
    <cfRule type="duplicateValues" dxfId="88" priority="140599"/>
    <cfRule type="duplicateValues" dxfId="87" priority="140600"/>
  </conditionalFormatting>
  <conditionalFormatting sqref="E188:E1048576 E1:E36">
    <cfRule type="duplicateValues" dxfId="86" priority="140604"/>
    <cfRule type="duplicateValues" dxfId="85" priority="140605"/>
  </conditionalFormatting>
  <conditionalFormatting sqref="E188:E1048576 E1:E36">
    <cfRule type="duplicateValues" dxfId="84" priority="140610"/>
  </conditionalFormatting>
  <conditionalFormatting sqref="B188:B1048576 B1:B85">
    <cfRule type="duplicateValues" dxfId="83" priority="140613"/>
    <cfRule type="duplicateValues" dxfId="82" priority="140614"/>
  </conditionalFormatting>
  <conditionalFormatting sqref="E188:E1048576 E1:E85">
    <cfRule type="duplicateValues" dxfId="81" priority="140619"/>
  </conditionalFormatting>
  <conditionalFormatting sqref="B188:B1048576 B1:B101">
    <cfRule type="duplicateValues" dxfId="80" priority="140622"/>
    <cfRule type="duplicateValues" dxfId="79" priority="140623"/>
    <cfRule type="duplicateValues" dxfId="78" priority="140624"/>
  </conditionalFormatting>
  <conditionalFormatting sqref="E188:E1048576 E1:E101">
    <cfRule type="duplicateValues" dxfId="77" priority="140631"/>
  </conditionalFormatting>
  <conditionalFormatting sqref="E188:E1048576 E1:E133">
    <cfRule type="duplicateValues" dxfId="76" priority="140634"/>
  </conditionalFormatting>
  <conditionalFormatting sqref="E157:E187">
    <cfRule type="duplicateValues" dxfId="75" priority="140637"/>
    <cfRule type="duplicateValues" dxfId="74" priority="140638"/>
  </conditionalFormatting>
  <conditionalFormatting sqref="E157:E187">
    <cfRule type="duplicateValues" dxfId="73" priority="140639"/>
    <cfRule type="duplicateValues" dxfId="72" priority="140640"/>
    <cfRule type="duplicateValues" dxfId="71" priority="140641"/>
  </conditionalFormatting>
  <conditionalFormatting sqref="E157:E187">
    <cfRule type="duplicateValues" dxfId="70" priority="140642"/>
  </conditionalFormatting>
  <conditionalFormatting sqref="B157:B187">
    <cfRule type="duplicateValues" dxfId="69" priority="140643"/>
    <cfRule type="duplicateValues" dxfId="68" priority="140644"/>
  </conditionalFormatting>
  <conditionalFormatting sqref="B157:B187">
    <cfRule type="duplicateValues" dxfId="67" priority="140645"/>
  </conditionalFormatting>
  <conditionalFormatting sqref="B157:B187">
    <cfRule type="duplicateValues" dxfId="66" priority="140646"/>
    <cfRule type="duplicateValues" dxfId="65" priority="140647"/>
    <cfRule type="duplicateValues" dxfId="64" priority="140648"/>
  </conditionalFormatting>
  <hyperlinks>
    <hyperlink ref="B115" r:id="rId7" display="http://s460-helpdesk/CAisd/pdmweb.exe?OP=SEARCH+FACTORY=in+SKIPLIST=1+QBE.EQ.id=3725406"/>
    <hyperlink ref="B95" r:id="rId8" display="http://s460-helpdesk/CAisd/pdmweb.exe?OP=SEARCH+FACTORY=in+SKIPLIST=1+QBE.EQ.id=3725405"/>
    <hyperlink ref="B32" r:id="rId9" display="http://s460-helpdesk/CAisd/pdmweb.exe?OP=SEARCH+FACTORY=in+SKIPLIST=1+QBE.EQ.id=3725403"/>
    <hyperlink ref="B72" r:id="rId10" display="http://s460-helpdesk/CAisd/pdmweb.exe?OP=SEARCH+FACTORY=in+SKIPLIST=1+QBE.EQ.id=3725402"/>
    <hyperlink ref="B71" r:id="rId11" display="http://s460-helpdesk/CAisd/pdmweb.exe?OP=SEARCH+FACTORY=in+SKIPLIST=1+QBE.EQ.id=3725401"/>
    <hyperlink ref="B21" r:id="rId12" display="http://s460-helpdesk/CAisd/pdmweb.exe?OP=SEARCH+FACTORY=in+SKIPLIST=1+QBE.EQ.id=3725400"/>
    <hyperlink ref="B19" r:id="rId13" display="http://s460-helpdesk/CAisd/pdmweb.exe?OP=SEARCH+FACTORY=in+SKIPLIST=1+QBE.EQ.id=3725399"/>
    <hyperlink ref="B146" r:id="rId14" display="http://s460-helpdesk/CAisd/pdmweb.exe?OP=SEARCH+FACTORY=in+SKIPLIST=1+QBE.EQ.id=3725398"/>
    <hyperlink ref="B23" r:id="rId15" display="http://s460-helpdesk/CAisd/pdmweb.exe?OP=SEARCH+FACTORY=in+SKIPLIST=1+QBE.EQ.id=3725397"/>
    <hyperlink ref="B185" r:id="rId16" display="http://s460-helpdesk/CAisd/pdmweb.exe?OP=SEARCH+FACTORY=in+SKIPLIST=1+QBE.EQ.id=3725396"/>
    <hyperlink ref="B119" r:id="rId17" display="http://s460-helpdesk/CAisd/pdmweb.exe?OP=SEARCH+FACTORY=in+SKIPLIST=1+QBE.EQ.id=3725395"/>
    <hyperlink ref="B126" r:id="rId18" display="http://s460-helpdesk/CAisd/pdmweb.exe?OP=SEARCH+FACTORY=in+SKIPLIST=1+QBE.EQ.id=3725394"/>
    <hyperlink ref="B120" r:id="rId19" display="http://s460-helpdesk/CAisd/pdmweb.exe?OP=SEARCH+FACTORY=in+SKIPLIST=1+QBE.EQ.id=3725393"/>
    <hyperlink ref="B184" r:id="rId20" display="http://s460-helpdesk/CAisd/pdmweb.exe?OP=SEARCH+FACTORY=in+SKIPLIST=1+QBE.EQ.id=3725392"/>
    <hyperlink ref="B89" r:id="rId21" display="http://s460-helpdesk/CAisd/pdmweb.exe?OP=SEARCH+FACTORY=in+SKIPLIST=1+QBE.EQ.id=3725376"/>
    <hyperlink ref="B93" r:id="rId22" display="http://s460-helpdesk/CAisd/pdmweb.exe?OP=SEARCH+FACTORY=in+SKIPLIST=1+QBE.EQ.id=3725371"/>
    <hyperlink ref="B91" r:id="rId23" display="http://s460-helpdesk/CAisd/pdmweb.exe?OP=SEARCH+FACTORY=in+SKIPLIST=1+QBE.EQ.id=3725368"/>
    <hyperlink ref="B103" r:id="rId24" display="http://s460-helpdesk/CAisd/pdmweb.exe?OP=SEARCH+FACTORY=in+SKIPLIST=1+QBE.EQ.id=3725366"/>
    <hyperlink ref="B127" r:id="rId25" display="http://s460-helpdesk/CAisd/pdmweb.exe?OP=SEARCH+FACTORY=in+SKIPLIST=1+QBE.EQ.id=3725362"/>
    <hyperlink ref="B66" r:id="rId26" display="http://s460-helpdesk/CAisd/pdmweb.exe?OP=SEARCH+FACTORY=in+SKIPLIST=1+QBE.EQ.id=3725343"/>
    <hyperlink ref="B43" r:id="rId27" display="http://s460-helpdesk/CAisd/pdmweb.exe?OP=SEARCH+FACTORY=in+SKIPLIST=1+QBE.EQ.id=3725336"/>
    <hyperlink ref="B98" r:id="rId28" display="http://s460-helpdesk/CAisd/pdmweb.exe?OP=SEARCH+FACTORY=in+SKIPLIST=1+QBE.EQ.id=3725218"/>
    <hyperlink ref="B106" r:id="rId29" display="http://s460-helpdesk/CAisd/pdmweb.exe?OP=SEARCH+FACTORY=in+SKIPLIST=1+QBE.EQ.id=3725213"/>
    <hyperlink ref="B107" r:id="rId30" display="http://s460-helpdesk/CAisd/pdmweb.exe?OP=SEARCH+FACTORY=in+SKIPLIST=1+QBE.EQ.id=3725207"/>
    <hyperlink ref="B105" r:id="rId31" display="http://s460-helpdesk/CAisd/pdmweb.exe?OP=SEARCH+FACTORY=in+SKIPLIST=1+QBE.EQ.id=3725084"/>
    <hyperlink ref="B186" r:id="rId32" display="http://s460-helpdesk/CAisd/pdmweb.exe?OP=SEARCH+FACTORY=in+SKIPLIST=1+QBE.EQ.id=3725020"/>
    <hyperlink ref="B9" r:id="rId33" display="http://s460-helpdesk/CAisd/pdmweb.exe?OP=SEARCH+FACTORY=in+SKIPLIST=1+QBE.EQ.id=3724967"/>
    <hyperlink ref="B168" r:id="rId34" display="http://s460-helpdesk/CAisd/pdmweb.exe?OP=SEARCH+FACTORY=in+SKIPLIST=1+QBE.EQ.id=3725429"/>
    <hyperlink ref="B68" r:id="rId35" display="http://s460-helpdesk/CAisd/pdmweb.exe?OP=SEARCH+FACTORY=in+SKIPLIST=1+QBE.EQ.id=3725428"/>
    <hyperlink ref="B67" r:id="rId36" display="http://s460-helpdesk/CAisd/pdmweb.exe?OP=SEARCH+FACTORY=in+SKIPLIST=1+QBE.EQ.id=3725427"/>
    <hyperlink ref="B30" r:id="rId37" display="http://s460-helpdesk/CAisd/pdmweb.exe?OP=SEARCH+FACTORY=in+SKIPLIST=1+QBE.EQ.id=3725426"/>
    <hyperlink ref="B31" r:id="rId38" display="http://s460-helpdesk/CAisd/pdmweb.exe?OP=SEARCH+FACTORY=in+SKIPLIST=1+QBE.EQ.id=3725425"/>
    <hyperlink ref="B34" r:id="rId39" display="http://s460-helpdesk/CAisd/pdmweb.exe?OP=SEARCH+FACTORY=in+SKIPLIST=1+QBE.EQ.id=3725424"/>
    <hyperlink ref="B46" r:id="rId40" display="http://s460-helpdesk/CAisd/pdmweb.exe?OP=SEARCH+FACTORY=in+SKIPLIST=1+QBE.EQ.id=3725418"/>
    <hyperlink ref="B65" r:id="rId41" display="http://s460-helpdesk/CAisd/pdmweb.exe?OP=SEARCH+FACTORY=in+SKIPLIST=1+QBE.EQ.id=3725416"/>
    <hyperlink ref="B90" r:id="rId42" display="http://s460-helpdesk/CAisd/pdmweb.exe?OP=SEARCH+FACTORY=in+SKIPLIST=1+QBE.EQ.id=3725411"/>
    <hyperlink ref="B92" r:id="rId43" display="http://s460-helpdesk/CAisd/pdmweb.exe?OP=SEARCH+FACTORY=in+SKIPLIST=1+QBE.EQ.id=3725409"/>
    <hyperlink ref="B69" r:id="rId44" display="http://s460-helpdesk/CAisd/pdmweb.exe?OP=SEARCH+FACTORY=in+SKIPLIST=1+QBE.EQ.id=3725431"/>
  </hyperlinks>
  <pageMargins left="0.7" right="0.7" top="0.75" bottom="0.75" header="0.3" footer="0.3"/>
  <pageSetup scale="60" orientation="landscape" r:id="rId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tabSelected="1" topLeftCell="B1" zoomScale="70" zoomScaleNormal="70" workbookViewId="0">
      <selection activeCell="K5" sqref="K5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2538</v>
      </c>
      <c r="G1" s="195"/>
      <c r="H1" s="99">
        <f>COUNTIF(A:E,"2 Gavetas Vacias + 1 Fallando")</f>
        <v>0</v>
      </c>
      <c r="I1" s="99">
        <f>COUNTIF(A:E,("3 Gavetas Vacías"))</f>
        <v>16</v>
      </c>
      <c r="J1" s="121">
        <f>COUNTIF(A:E,"2 Gavetas Fallando + 1 Vacia")</f>
        <v>0</v>
      </c>
      <c r="K1" s="121"/>
    </row>
    <row r="2" spans="1:11" ht="25.5" customHeight="1" x14ac:dyDescent="0.25">
      <c r="A2" s="199" t="s">
        <v>2616</v>
      </c>
      <c r="B2" s="200"/>
      <c r="C2" s="200"/>
      <c r="D2" s="200"/>
      <c r="E2" s="201"/>
      <c r="F2" s="98" t="s">
        <v>2537</v>
      </c>
      <c r="G2" s="97">
        <f>G3+G4</f>
        <v>185</v>
      </c>
      <c r="H2" s="98" t="s">
        <v>2544</v>
      </c>
      <c r="I2" s="97">
        <f>COUNTIF(A:E,"Abastecido")</f>
        <v>44</v>
      </c>
      <c r="J2" s="98" t="s">
        <v>2561</v>
      </c>
      <c r="K2" s="97">
        <f>COUNTIF(REPORTE!A:Q,"REINICIO FALLIDO")</f>
        <v>10</v>
      </c>
    </row>
    <row r="3" spans="1:11" ht="15" customHeight="1" x14ac:dyDescent="0.25">
      <c r="A3" s="207"/>
      <c r="B3" s="174"/>
      <c r="C3" s="208"/>
      <c r="D3" s="208"/>
      <c r="E3" s="209"/>
      <c r="F3" s="98" t="s">
        <v>2536</v>
      </c>
      <c r="G3" s="97">
        <f>COUNTIF(REPORTE!A:Q,"fuera de Servicio")</f>
        <v>61</v>
      </c>
      <c r="H3" s="98" t="s">
        <v>2633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44446.25</v>
      </c>
      <c r="C4" s="210"/>
      <c r="D4" s="210"/>
      <c r="E4" s="211"/>
      <c r="F4" s="98" t="s">
        <v>2533</v>
      </c>
      <c r="G4" s="97">
        <f>COUNTIF(REPORTE!A:Q,"En Servicio")</f>
        <v>124</v>
      </c>
      <c r="H4" s="98" t="s">
        <v>2628</v>
      </c>
      <c r="I4" s="97">
        <f>COUNTIF(A:E,"Solucionado")</f>
        <v>8</v>
      </c>
      <c r="J4" s="98" t="s">
        <v>2563</v>
      </c>
      <c r="K4" s="97">
        <f>COUNTIF(REPORTE!P4:P200,"PRINTER")</f>
        <v>1</v>
      </c>
    </row>
    <row r="5" spans="1:11" ht="18.75" thickBot="1" x14ac:dyDescent="0.3">
      <c r="A5" s="139" t="s">
        <v>2407</v>
      </c>
      <c r="B5" s="129">
        <v>44446.708333333336</v>
      </c>
      <c r="C5" s="210"/>
      <c r="D5" s="210"/>
      <c r="E5" s="211"/>
      <c r="F5" s="98" t="s">
        <v>2534</v>
      </c>
      <c r="G5" s="97">
        <f>COUNTIF(REPORTE!A:Q,"REINICIO EXITOSO")</f>
        <v>10</v>
      </c>
      <c r="H5" s="98" t="s">
        <v>2539</v>
      </c>
      <c r="I5" s="97">
        <f>I1+H1+J1</f>
        <v>16</v>
      </c>
      <c r="J5" s="121"/>
      <c r="K5" s="121"/>
    </row>
    <row r="6" spans="1:11" ht="15" customHeight="1" x14ac:dyDescent="0.25">
      <c r="A6" s="202"/>
      <c r="B6" s="203"/>
      <c r="C6" s="212"/>
      <c r="D6" s="212"/>
      <c r="E6" s="213"/>
      <c r="F6" s="98" t="s">
        <v>2535</v>
      </c>
      <c r="G6" s="97">
        <f>COUNTIF(REPORTE!A:Q,"CARGA EXITOSA")</f>
        <v>7</v>
      </c>
      <c r="H6" s="98" t="s">
        <v>2543</v>
      </c>
      <c r="I6" s="97">
        <f>COUNTIF(A:E,"GAVETA DE DEPOSITO LLENA")</f>
        <v>11</v>
      </c>
      <c r="J6" s="121"/>
      <c r="K6" s="121"/>
    </row>
    <row r="7" spans="1:11" ht="18" customHeight="1" thickBot="1" x14ac:dyDescent="0.3">
      <c r="A7" s="204" t="s">
        <v>2565</v>
      </c>
      <c r="B7" s="205"/>
      <c r="C7" s="205"/>
      <c r="D7" s="205"/>
      <c r="E7" s="206"/>
      <c r="F7" s="98" t="s">
        <v>2626</v>
      </c>
      <c r="G7" s="97">
        <f>COUNTIF(A:E,"Sin Efectivo")</f>
        <v>12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2" t="s">
        <v>2411</v>
      </c>
      <c r="E8" s="130" t="s">
        <v>2409</v>
      </c>
    </row>
    <row r="9" spans="1:11" s="121" customFormat="1" ht="18" customHeight="1" x14ac:dyDescent="0.25">
      <c r="A9" s="134" t="str">
        <f>VLOOKUP(B9,'[1]LISTADO ATM'!$A$2:$C$922,3,0)</f>
        <v>NORTE</v>
      </c>
      <c r="B9" s="132">
        <v>77</v>
      </c>
      <c r="C9" s="134" t="str">
        <f>VLOOKUP(B9,'[1]LISTADO ATM'!$A$2:$B$922,2,0)</f>
        <v xml:space="preserve">ATM Oficina Cruce de Imbert </v>
      </c>
      <c r="D9" s="133" t="s">
        <v>2640</v>
      </c>
      <c r="E9" s="140">
        <v>3336016612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721</v>
      </c>
      <c r="C10" s="134" t="str">
        <f>VLOOKUP(B10,'[1]LISTADO ATM'!$A$2:$B$922,2,0)</f>
        <v xml:space="preserve">ATM Oficina Charles de Gaulle II </v>
      </c>
      <c r="D10" s="133" t="s">
        <v>2640</v>
      </c>
      <c r="E10" s="140">
        <v>3336016616</v>
      </c>
    </row>
    <row r="11" spans="1:11" s="107" customFormat="1" ht="18" x14ac:dyDescent="0.25">
      <c r="A11" s="134" t="str">
        <f>VLOOKUP(B11,'[1]LISTADO ATM'!$A$2:$C$922,3,0)</f>
        <v>NORTE</v>
      </c>
      <c r="B11" s="132">
        <v>151</v>
      </c>
      <c r="C11" s="134" t="str">
        <f>VLOOKUP(B11,'[1]LISTADO ATM'!$A$2:$B$922,2,0)</f>
        <v xml:space="preserve">ATM Oficina Nagua </v>
      </c>
      <c r="D11" s="133" t="s">
        <v>2640</v>
      </c>
      <c r="E11" s="140">
        <v>3336016583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4">
        <v>722</v>
      </c>
      <c r="C12" s="134" t="str">
        <f>VLOOKUP(B12,'[1]LISTADO ATM'!$A$2:$B$922,2,0)</f>
        <v xml:space="preserve">ATM Oficina Charles de Gaulle III </v>
      </c>
      <c r="D12" s="133" t="s">
        <v>2640</v>
      </c>
      <c r="E12" s="140">
        <v>3336016578</v>
      </c>
    </row>
    <row r="13" spans="1:11" s="107" customFormat="1" ht="18" customHeight="1" x14ac:dyDescent="0.25">
      <c r="A13" s="134" t="str">
        <f>VLOOKUP(B13,'[1]LISTADO ATM'!$A$2:$C$922,3,0)</f>
        <v>SUR</v>
      </c>
      <c r="B13" s="132">
        <v>182</v>
      </c>
      <c r="C13" s="134" t="str">
        <f>VLOOKUP(B13,'[1]LISTADO ATM'!$A$2:$B$922,2,0)</f>
        <v xml:space="preserve">ATM Barahona Comb </v>
      </c>
      <c r="D13" s="133" t="s">
        <v>2640</v>
      </c>
      <c r="E13" s="140">
        <v>3336016575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701</v>
      </c>
      <c r="C14" s="134" t="str">
        <f>VLOOKUP(B14,'[1]LISTADO ATM'!$A$2:$B$922,2,0)</f>
        <v>ATM Autoservicio Los Alcarrizos</v>
      </c>
      <c r="D14" s="133" t="s">
        <v>2640</v>
      </c>
      <c r="E14" s="132">
        <v>3336016651</v>
      </c>
    </row>
    <row r="15" spans="1:11" s="107" customFormat="1" ht="18" x14ac:dyDescent="0.25">
      <c r="A15" s="134" t="str">
        <f>VLOOKUP(B15,'[1]LISTADO ATM'!$A$2:$C$922,3,0)</f>
        <v>NORTE</v>
      </c>
      <c r="B15" s="132">
        <v>888</v>
      </c>
      <c r="C15" s="134" t="str">
        <f>VLOOKUP(B15,'[1]LISTADO ATM'!$A$2:$B$922,2,0)</f>
        <v>ATM Oficina galeria 56 II (SFM)</v>
      </c>
      <c r="D15" s="133" t="s">
        <v>2640</v>
      </c>
      <c r="E15" s="140">
        <v>3336016618</v>
      </c>
    </row>
    <row r="16" spans="1:11" s="107" customFormat="1" ht="18" customHeight="1" x14ac:dyDescent="0.25">
      <c r="A16" s="134" t="str">
        <f>VLOOKUP(B16,'[1]LISTADO ATM'!$A$2:$C$922,3,0)</f>
        <v>DISTRITO NACIONAL</v>
      </c>
      <c r="B16" s="132">
        <v>713</v>
      </c>
      <c r="C16" s="134" t="str">
        <f>VLOOKUP(B16,'[1]LISTADO ATM'!$A$2:$B$922,2,0)</f>
        <v xml:space="preserve">ATM Oficina Las Américas </v>
      </c>
      <c r="D16" s="133" t="s">
        <v>2640</v>
      </c>
      <c r="E16" s="140">
        <v>3336016989</v>
      </c>
    </row>
    <row r="17" spans="1:5" s="107" customFormat="1" ht="18.75" customHeight="1" x14ac:dyDescent="0.25">
      <c r="A17" s="134" t="str">
        <f>VLOOKUP(B17,'[1]LISTADO ATM'!$A$2:$C$922,3,0)</f>
        <v>ESTE</v>
      </c>
      <c r="B17" s="132">
        <v>294</v>
      </c>
      <c r="C17" s="134" t="str">
        <f>VLOOKUP(B17,'[1]LISTADO ATM'!$A$2:$B$922,2,0)</f>
        <v xml:space="preserve">ATM Plaza Zaglul San Pedro II </v>
      </c>
      <c r="D17" s="133" t="s">
        <v>2640</v>
      </c>
      <c r="E17" s="140">
        <v>3336016935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813</v>
      </c>
      <c r="C18" s="128" t="str">
        <f>VLOOKUP(B18,'[1]LISTADO ATM'!$A$2:$B$822,2,0)</f>
        <v>ATM Oficina Occidental Mall</v>
      </c>
      <c r="D18" s="133" t="s">
        <v>2640</v>
      </c>
      <c r="E18" s="142">
        <v>3336014505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192</v>
      </c>
      <c r="C19" s="128" t="str">
        <f>VLOOKUP(B19,'[1]LISTADO ATM'!$A$2:$B$822,2,0)</f>
        <v xml:space="preserve">ATM Autobanco Luperón II </v>
      </c>
      <c r="D19" s="133" t="s">
        <v>2640</v>
      </c>
      <c r="E19" s="140">
        <v>3336016650</v>
      </c>
    </row>
    <row r="20" spans="1:5" s="112" customFormat="1" ht="18" customHeight="1" x14ac:dyDescent="0.25">
      <c r="A20" s="128" t="str">
        <f>VLOOKUP(B20,'[1]LISTADO ATM'!$A$2:$C$922,3,0)</f>
        <v>NORTE</v>
      </c>
      <c r="B20" s="148">
        <v>944</v>
      </c>
      <c r="C20" s="128" t="str">
        <f>VLOOKUP(B20,'[1]LISTADO ATM'!$A$2:$B$822,2,0)</f>
        <v xml:space="preserve">ATM UNP Mao </v>
      </c>
      <c r="D20" s="133" t="s">
        <v>2640</v>
      </c>
      <c r="E20" s="140">
        <v>3336016649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620</v>
      </c>
      <c r="C21" s="134" t="str">
        <f>VLOOKUP(B21,'[1]LISTADO ATM'!$A$2:$B$922,2,0)</f>
        <v xml:space="preserve">ATM Ministerio de Medio Ambiente </v>
      </c>
      <c r="D21" s="133" t="s">
        <v>2640</v>
      </c>
      <c r="E21" s="140">
        <v>3336016581</v>
      </c>
    </row>
    <row r="22" spans="1:5" s="112" customFormat="1" ht="18" customHeight="1" x14ac:dyDescent="0.25">
      <c r="A22" s="134" t="str">
        <f>VLOOKUP(B22,'[1]LISTADO ATM'!$A$2:$C$922,3,0)</f>
        <v>NORTE</v>
      </c>
      <c r="B22" s="132">
        <v>606</v>
      </c>
      <c r="C22" s="134" t="str">
        <f>VLOOKUP(B22,'[1]LISTADO ATM'!$A$2:$B$922,2,0)</f>
        <v xml:space="preserve">ATM UNP Manolo Tavarez Justo </v>
      </c>
      <c r="D22" s="133" t="s">
        <v>2640</v>
      </c>
      <c r="E22" s="140">
        <v>3336016648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158</v>
      </c>
      <c r="C23" s="134" t="str">
        <f>VLOOKUP(B23,'[1]LISTADO ATM'!$A$2:$B$922,2,0)</f>
        <v xml:space="preserve">ATM Oficina Romana Norte </v>
      </c>
      <c r="D23" s="133" t="s">
        <v>2640</v>
      </c>
      <c r="E23" s="140">
        <v>3336016573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946</v>
      </c>
      <c r="C24" s="134" t="str">
        <f>VLOOKUP(B24,'[1]LISTADO ATM'!$A$2:$B$922,2,0)</f>
        <v xml:space="preserve">ATM Oficina Núñez de Cáceres I </v>
      </c>
      <c r="D24" s="133" t="s">
        <v>2640</v>
      </c>
      <c r="E24" s="140">
        <v>3336016420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3" t="s">
        <v>2640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ESTE</v>
      </c>
      <c r="B26" s="132">
        <v>742</v>
      </c>
      <c r="C26" s="134" t="str">
        <f>VLOOKUP(B26,'[1]LISTADO ATM'!$A$2:$B$922,2,0)</f>
        <v xml:space="preserve">ATM Oficina Plaza del Rey (La Romana) </v>
      </c>
      <c r="D26" s="133" t="s">
        <v>2640</v>
      </c>
      <c r="E26" s="140">
        <v>3336016291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354</v>
      </c>
      <c r="C27" s="134" t="str">
        <f>VLOOKUP(B27,'[1]LISTADO ATM'!$A$2:$B$922,2,0)</f>
        <v xml:space="preserve">ATM Oficina Núñez de Cáceres II </v>
      </c>
      <c r="D27" s="133" t="s">
        <v>2640</v>
      </c>
      <c r="E27" s="142">
        <v>3336014085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566</v>
      </c>
      <c r="C28" s="134" t="str">
        <f>VLOOKUP(B28,'[1]LISTADO ATM'!$A$2:$B$922,2,0)</f>
        <v xml:space="preserve">ATM Hiper Olé Aut. Duarte </v>
      </c>
      <c r="D28" s="133" t="s">
        <v>2640</v>
      </c>
      <c r="E28" s="132">
        <v>3336017132</v>
      </c>
    </row>
    <row r="29" spans="1:5" s="121" customFormat="1" ht="18.75" customHeight="1" x14ac:dyDescent="0.25">
      <c r="A29" s="128" t="str">
        <f>VLOOKUP(B29,'[1]LISTADO ATM'!$A$2:$C$922,3,0)</f>
        <v>NORTE</v>
      </c>
      <c r="B29" s="132">
        <v>687</v>
      </c>
      <c r="C29" s="134" t="str">
        <f>VLOOKUP(B29,'[1]LISTADO ATM'!$A$2:$B$922,2,0)</f>
        <v>ATM Oficina Monterrico II</v>
      </c>
      <c r="D29" s="133" t="s">
        <v>2640</v>
      </c>
      <c r="E29" s="132">
        <v>3336016689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735</v>
      </c>
      <c r="C30" s="134" t="str">
        <f>VLOOKUP(B30,'[1]LISTADO ATM'!$A$2:$B$922,2,0)</f>
        <v xml:space="preserve">ATM Oficina Independencia II  </v>
      </c>
      <c r="D30" s="133" t="s">
        <v>2640</v>
      </c>
      <c r="E30" s="132">
        <v>3336015579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415</v>
      </c>
      <c r="C31" s="134" t="str">
        <f>VLOOKUP(B31,'[1]LISTADO ATM'!$A$2:$B$922,2,0)</f>
        <v xml:space="preserve">ATM Autobanco San Martín I </v>
      </c>
      <c r="D31" s="133" t="s">
        <v>2640</v>
      </c>
      <c r="E31" s="132">
        <v>3336014601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405</v>
      </c>
      <c r="C32" s="134" t="str">
        <f>VLOOKUP(B32,'[1]LISTADO ATM'!$A$2:$B$922,2,0)</f>
        <v xml:space="preserve">ATM UNP Loma de Cabrera </v>
      </c>
      <c r="D32" s="133" t="s">
        <v>2640</v>
      </c>
      <c r="E32" s="132">
        <v>3336016675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567</v>
      </c>
      <c r="C33" s="134" t="str">
        <f>VLOOKUP(B33,'[1]LISTADO ATM'!$A$2:$B$922,2,0)</f>
        <v xml:space="preserve">ATM Oficina Máximo Gómez </v>
      </c>
      <c r="D33" s="133" t="s">
        <v>2640</v>
      </c>
      <c r="E33" s="132">
        <v>3336014486</v>
      </c>
    </row>
    <row r="34" spans="1:5" s="121" customFormat="1" ht="18.75" customHeight="1" x14ac:dyDescent="0.25">
      <c r="A34" s="134" t="str">
        <f>VLOOKUP(B34,'[1]LISTADO ATM'!$A$2:$C$922,3,0)</f>
        <v>NORTE</v>
      </c>
      <c r="B34" s="132">
        <v>208</v>
      </c>
      <c r="C34" s="134" t="str">
        <f>VLOOKUP(B34,'[1]LISTADO ATM'!$A$2:$B$922,2,0)</f>
        <v xml:space="preserve">ATM UNP Tireo </v>
      </c>
      <c r="D34" s="133" t="s">
        <v>2640</v>
      </c>
      <c r="E34" s="132">
        <v>3336016652</v>
      </c>
    </row>
    <row r="35" spans="1:5" s="121" customFormat="1" ht="18.75" customHeight="1" x14ac:dyDescent="0.25">
      <c r="A35" s="134" t="str">
        <f>VLOOKUP(B35,'[1]LISTADO ATM'!$A$2:$C$922,3,0)</f>
        <v>DISTRITO NACIONAL</v>
      </c>
      <c r="B35" s="132">
        <v>717</v>
      </c>
      <c r="C35" s="134" t="str">
        <f>VLOOKUP(B35,'[1]LISTADO ATM'!$A$2:$B$922,2,0)</f>
        <v xml:space="preserve">ATM Oficina Los Alcarrizos </v>
      </c>
      <c r="D35" s="133" t="s">
        <v>2640</v>
      </c>
      <c r="E35" s="132">
        <v>3336016671</v>
      </c>
    </row>
    <row r="36" spans="1:5" s="121" customFormat="1" ht="18.75" customHeight="1" x14ac:dyDescent="0.25">
      <c r="A36" s="134" t="str">
        <f>VLOOKUP(B36,'[1]LISTADO ATM'!$A$2:$C$922,3,0)</f>
        <v>DISTRITO NACIONAL</v>
      </c>
      <c r="B36" s="132">
        <v>237</v>
      </c>
      <c r="C36" s="134" t="str">
        <f>VLOOKUP(B36,'[1]LISTADO ATM'!$A$2:$B$922,2,0)</f>
        <v xml:space="preserve">ATM UNP Plaza Vásquez </v>
      </c>
      <c r="D36" s="133" t="s">
        <v>2640</v>
      </c>
      <c r="E36" s="132">
        <v>3336016674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147</v>
      </c>
      <c r="C37" s="134" t="str">
        <f>VLOOKUP(B37,'[1]LISTADO ATM'!$A$2:$B$922,2,0)</f>
        <v xml:space="preserve">ATM Kiosco Megacentro I </v>
      </c>
      <c r="D37" s="133" t="s">
        <v>2640</v>
      </c>
      <c r="E37" s="142">
        <v>3336016669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881</v>
      </c>
      <c r="C38" s="134" t="str">
        <f>VLOOKUP(B38,'[1]LISTADO ATM'!$A$2:$B$922,2,0)</f>
        <v xml:space="preserve">ATM UNP Yaguate (San Cristóbal) </v>
      </c>
      <c r="D38" s="133" t="s">
        <v>2640</v>
      </c>
      <c r="E38" s="140">
        <v>3336017586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84</v>
      </c>
      <c r="C39" s="134" t="str">
        <f>VLOOKUP(B39,'[1]LISTADO ATM'!$A$2:$B$922,2,0)</f>
        <v xml:space="preserve">ATM Oficina Multicentro Sirena San Cristóbal </v>
      </c>
      <c r="D39" s="133" t="s">
        <v>2640</v>
      </c>
      <c r="E39" s="140">
        <v>3336017548</v>
      </c>
    </row>
    <row r="40" spans="1:5" s="121" customFormat="1" ht="18.75" customHeight="1" x14ac:dyDescent="0.25">
      <c r="A40" s="134" t="str">
        <f>VLOOKUP(B40,'[1]LISTADO ATM'!$A$2:$C$922,3,0)</f>
        <v>ESTE</v>
      </c>
      <c r="B40" s="132">
        <v>480</v>
      </c>
      <c r="C40" s="134" t="str">
        <f>VLOOKUP(B40,'[1]LISTADO ATM'!$A$2:$B$922,2,0)</f>
        <v>ATM UNP Farmaconal Higuey</v>
      </c>
      <c r="D40" s="133" t="s">
        <v>2640</v>
      </c>
      <c r="E40" s="140">
        <v>3336016891</v>
      </c>
    </row>
    <row r="41" spans="1:5" s="121" customFormat="1" ht="18.75" customHeight="1" x14ac:dyDescent="0.25">
      <c r="A41" s="134" t="str">
        <f>VLOOKUP(B41,'[1]LISTADO ATM'!$A$2:$C$922,3,0)</f>
        <v>SUR</v>
      </c>
      <c r="B41" s="132">
        <v>403</v>
      </c>
      <c r="C41" s="134" t="str">
        <f>VLOOKUP(B41,'[1]LISTADO ATM'!$A$2:$B$922,2,0)</f>
        <v xml:space="preserve">ATM Oficina Vicente Noble </v>
      </c>
      <c r="D41" s="133" t="s">
        <v>2640</v>
      </c>
      <c r="E41" s="140">
        <v>3336017569</v>
      </c>
    </row>
    <row r="42" spans="1:5" s="121" customFormat="1" ht="18.75" customHeight="1" x14ac:dyDescent="0.25">
      <c r="A42" s="134" t="str">
        <f>VLOOKUP(B42,'[1]LISTADO ATM'!$A$2:$C$922,3,0)</f>
        <v>ESTE</v>
      </c>
      <c r="B42" s="132">
        <v>824</v>
      </c>
      <c r="C42" s="134" t="str">
        <f>VLOOKUP(B42,'[1]LISTADO ATM'!$A$2:$B$922,2,0)</f>
        <v xml:space="preserve">ATM Multiplaza (Higuey) </v>
      </c>
      <c r="D42" s="133" t="s">
        <v>2640</v>
      </c>
      <c r="E42" s="140">
        <v>3336016425</v>
      </c>
    </row>
    <row r="43" spans="1:5" s="121" customFormat="1" ht="18.75" customHeight="1" x14ac:dyDescent="0.25">
      <c r="A43" s="134" t="str">
        <f>VLOOKUP(B43,'[1]LISTADO ATM'!$A$2:$C$922,3,0)</f>
        <v>ESTE</v>
      </c>
      <c r="B43" s="132">
        <v>16</v>
      </c>
      <c r="C43" s="134" t="str">
        <f>VLOOKUP(B43,'[1]LISTADO ATM'!$A$2:$B$922,2,0)</f>
        <v>ATM Estación Texaco Sabana de la Mar</v>
      </c>
      <c r="D43" s="133" t="s">
        <v>2640</v>
      </c>
      <c r="E43" s="140">
        <v>3336015671</v>
      </c>
    </row>
    <row r="44" spans="1:5" s="121" customFormat="1" ht="18.75" customHeight="1" x14ac:dyDescent="0.25">
      <c r="A44" s="134" t="str">
        <f>VLOOKUP(B44,'[1]LISTADO ATM'!$A$2:$C$922,3,0)</f>
        <v>SUR</v>
      </c>
      <c r="B44" s="132">
        <v>582</v>
      </c>
      <c r="C44" s="134" t="str">
        <f>VLOOKUP(B44,'[1]LISTADO ATM'!$A$2:$B$922,2,0)</f>
        <v>ATM Estación Sabana Yegua</v>
      </c>
      <c r="D44" s="133" t="s">
        <v>2640</v>
      </c>
      <c r="E44" s="142">
        <v>3336014170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563</v>
      </c>
      <c r="C45" s="134" t="str">
        <f>VLOOKUP(B45,'[1]LISTADO ATM'!$A$2:$B$922,2,0)</f>
        <v xml:space="preserve">ATM Base Aérea San Isidro </v>
      </c>
      <c r="D45" s="133" t="s">
        <v>2640</v>
      </c>
      <c r="E45" s="140">
        <v>3336016668</v>
      </c>
    </row>
    <row r="46" spans="1:5" s="121" customFormat="1" ht="18.75" customHeight="1" x14ac:dyDescent="0.25">
      <c r="A46" s="134" t="str">
        <f>VLOOKUP(B46,'[1]LISTADO ATM'!$A$2:$C$922,3,0)</f>
        <v>DISTRITO NACIONAL</v>
      </c>
      <c r="B46" s="132">
        <v>769</v>
      </c>
      <c r="C46" s="134" t="str">
        <f>VLOOKUP(B46,'[1]LISTADO ATM'!$A$2:$B$922,2,0)</f>
        <v>ATM UNP Pablo Mella Morales</v>
      </c>
      <c r="D46" s="133" t="s">
        <v>2640</v>
      </c>
      <c r="E46" s="132">
        <v>3336015859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3" t="s">
        <v>2640</v>
      </c>
      <c r="E47" s="140">
        <v>3336015577</v>
      </c>
    </row>
    <row r="48" spans="1:5" s="121" customFormat="1" ht="18.75" customHeight="1" x14ac:dyDescent="0.25">
      <c r="A48" s="134" t="s">
        <v>1271</v>
      </c>
      <c r="B48" s="132">
        <v>608</v>
      </c>
      <c r="C48" s="134" t="s">
        <v>1614</v>
      </c>
      <c r="D48" s="133" t="s">
        <v>2640</v>
      </c>
      <c r="E48" s="140">
        <v>3336015870</v>
      </c>
    </row>
    <row r="49" spans="1:10" s="121" customFormat="1" ht="18.75" customHeight="1" x14ac:dyDescent="0.25">
      <c r="A49" s="134" t="s">
        <v>1271</v>
      </c>
      <c r="B49" s="132">
        <v>268</v>
      </c>
      <c r="C49" s="134" t="s">
        <v>1440</v>
      </c>
      <c r="D49" s="133" t="s">
        <v>2640</v>
      </c>
      <c r="E49" s="140">
        <v>3336016613</v>
      </c>
    </row>
    <row r="50" spans="1:10" s="121" customFormat="1" ht="18.75" customHeight="1" x14ac:dyDescent="0.25">
      <c r="A50" s="134" t="s">
        <v>1271</v>
      </c>
      <c r="B50" s="132">
        <v>117</v>
      </c>
      <c r="C50" s="134" t="s">
        <v>1366</v>
      </c>
      <c r="D50" s="133" t="s">
        <v>2640</v>
      </c>
      <c r="E50" s="140">
        <v>3336017553</v>
      </c>
    </row>
    <row r="51" spans="1:10" s="121" customFormat="1" ht="18.75" customHeight="1" x14ac:dyDescent="0.25">
      <c r="A51" s="134" t="s">
        <v>1272</v>
      </c>
      <c r="B51" s="132">
        <v>885</v>
      </c>
      <c r="C51" s="134" t="s">
        <v>1793</v>
      </c>
      <c r="D51" s="133" t="s">
        <v>2640</v>
      </c>
      <c r="E51" s="140">
        <v>3336017672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515</v>
      </c>
      <c r="C52" s="134" t="str">
        <f>VLOOKUP(B52,'[1]LISTADO ATM'!$A$2:$B$922,2,0)</f>
        <v xml:space="preserve">ATM Oficina Agora Mall I </v>
      </c>
      <c r="D52" s="133" t="s">
        <v>2640</v>
      </c>
      <c r="E52" s="132">
        <v>3336014341</v>
      </c>
    </row>
    <row r="53" spans="1:10" s="121" customFormat="1" ht="18.75" customHeight="1" x14ac:dyDescent="0.25">
      <c r="A53" s="135" t="s">
        <v>2462</v>
      </c>
      <c r="B53" s="136">
        <f>COUNT(B9:B52)</f>
        <v>44</v>
      </c>
      <c r="C53" s="214"/>
      <c r="D53" s="214"/>
      <c r="E53" s="214"/>
    </row>
    <row r="54" spans="1:10" s="121" customFormat="1" ht="18.75" customHeight="1" x14ac:dyDescent="0.25">
      <c r="A54" s="202"/>
      <c r="B54" s="203"/>
      <c r="C54" s="203"/>
      <c r="D54" s="203"/>
      <c r="E54" s="215"/>
    </row>
    <row r="55" spans="1:10" s="121" customFormat="1" ht="18.75" customHeight="1" thickBot="1" x14ac:dyDescent="0.3">
      <c r="A55" s="204" t="s">
        <v>2566</v>
      </c>
      <c r="B55" s="205"/>
      <c r="C55" s="205"/>
      <c r="D55" s="205"/>
      <c r="E55" s="206"/>
    </row>
    <row r="56" spans="1:10" s="112" customFormat="1" ht="18.75" customHeight="1" x14ac:dyDescent="0.25">
      <c r="A56" s="130" t="s">
        <v>15</v>
      </c>
      <c r="B56" s="130" t="s">
        <v>2408</v>
      </c>
      <c r="C56" s="130" t="s">
        <v>46</v>
      </c>
      <c r="D56" s="170" t="s">
        <v>2411</v>
      </c>
      <c r="E56" s="171" t="s">
        <v>2409</v>
      </c>
    </row>
    <row r="57" spans="1:10" s="112" customFormat="1" ht="18.75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3" t="s">
        <v>2630</v>
      </c>
      <c r="E57" s="142">
        <v>3336012296</v>
      </c>
      <c r="F57" s="121"/>
    </row>
    <row r="58" spans="1:10" s="112" customFormat="1" ht="18" customHeight="1" x14ac:dyDescent="0.25">
      <c r="A58" s="134" t="str">
        <f>VLOOKUP(B58,'[1]LISTADO ATM'!$A$2:$C$922,3,0)</f>
        <v>DISTRITO NACIONAL</v>
      </c>
      <c r="B58" s="132">
        <v>979</v>
      </c>
      <c r="C58" s="134" t="str">
        <f>VLOOKUP(B58,'[1]LISTADO ATM'!$A$2:$B$822,2,0)</f>
        <v xml:space="preserve">ATM Oficina Luperón I </v>
      </c>
      <c r="D58" s="133" t="s">
        <v>2630</v>
      </c>
      <c r="E58" s="149">
        <v>3336014599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24</v>
      </c>
      <c r="C59" s="134" t="str">
        <f>VLOOKUP(B59,'[1]LISTADO ATM'!$A$2:$B$822,2,0)</f>
        <v xml:space="preserve">ATM Oficina Eusebio Manzueta </v>
      </c>
      <c r="D59" s="133" t="s">
        <v>2630</v>
      </c>
      <c r="E59" s="149">
        <v>3336016789</v>
      </c>
      <c r="F59" s="121"/>
      <c r="G59" s="120"/>
    </row>
    <row r="60" spans="1:10" s="112" customFormat="1" ht="18" customHeight="1" x14ac:dyDescent="0.25">
      <c r="A60" s="134" t="e">
        <f>VLOOKUP(B60,'[1]LISTADO ATM'!$A$2:$C$922,3,0)</f>
        <v>#N/A</v>
      </c>
      <c r="B60" s="132">
        <v>374</v>
      </c>
      <c r="C60" s="134" t="e">
        <f>VLOOKUP(B60,'[1]LISTADO ATM'!$A$2:$B$822,2,0)</f>
        <v>#N/A</v>
      </c>
      <c r="D60" s="133" t="s">
        <v>2630</v>
      </c>
      <c r="E60" s="149">
        <v>3336017485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686</v>
      </c>
      <c r="C61" s="134" t="str">
        <f>VLOOKUP(B61,'[1]LISTADO ATM'!$A$2:$B$822,2,0)</f>
        <v>ATM Autoservicio Oficina Máximo Gómez</v>
      </c>
      <c r="D61" s="133" t="s">
        <v>2630</v>
      </c>
      <c r="E61" s="149">
        <v>3336017447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429</v>
      </c>
      <c r="C62" s="134" t="str">
        <f>VLOOKUP(B62,'[1]LISTADO ATM'!$A$2:$B$822,2,0)</f>
        <v xml:space="preserve">ATM Oficina Jumbo La Romana </v>
      </c>
      <c r="D62" s="133" t="s">
        <v>2630</v>
      </c>
      <c r="E62" s="149">
        <v>3336017409</v>
      </c>
      <c r="F62" s="121"/>
    </row>
    <row r="63" spans="1:10" s="120" customFormat="1" ht="18" customHeight="1" x14ac:dyDescent="0.25">
      <c r="A63" s="134" t="str">
        <f>VLOOKUP(B63,'[1]LISTADO ATM'!$A$2:$C$922,3,0)</f>
        <v>ESTE</v>
      </c>
      <c r="B63" s="132">
        <v>480</v>
      </c>
      <c r="C63" s="134" t="str">
        <f>VLOOKUP(B63,'[1]LISTADO ATM'!$A$2:$B$822,2,0)</f>
        <v>ATM UNP Farmaconal Higuey</v>
      </c>
      <c r="D63" s="133" t="s">
        <v>2630</v>
      </c>
      <c r="E63" s="149">
        <v>3336016885</v>
      </c>
      <c r="F63" s="121"/>
    </row>
    <row r="64" spans="1:10" s="112" customFormat="1" ht="18" customHeight="1" x14ac:dyDescent="0.25">
      <c r="A64" s="134" t="str">
        <f>VLOOKUP(B64,'[1]LISTADO ATM'!$A$2:$C$922,3,0)</f>
        <v>DISTRITO NACIONAL</v>
      </c>
      <c r="B64" s="132">
        <v>494</v>
      </c>
      <c r="C64" s="134" t="str">
        <f>VLOOKUP(B64,'[1]LISTADO ATM'!$A$2:$B$822,2,0)</f>
        <v xml:space="preserve">ATM Oficina Blue Mall </v>
      </c>
      <c r="D64" s="133" t="s">
        <v>2630</v>
      </c>
      <c r="E64" s="149">
        <v>3336016543</v>
      </c>
      <c r="F64" s="121"/>
      <c r="G64" s="120"/>
      <c r="H64" s="120"/>
      <c r="I64" s="120"/>
      <c r="J64" s="120"/>
    </row>
    <row r="65" spans="1:10" s="112" customFormat="1" ht="18.75" customHeight="1" x14ac:dyDescent="0.25">
      <c r="A65" s="135" t="s">
        <v>2462</v>
      </c>
      <c r="B65" s="136">
        <f>COUNT(B57:B64)</f>
        <v>8</v>
      </c>
      <c r="C65" s="214"/>
      <c r="D65" s="214"/>
      <c r="E65" s="214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72"/>
      <c r="B66" s="173"/>
      <c r="C66" s="173"/>
      <c r="D66" s="173"/>
      <c r="E66" s="178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67" t="s">
        <v>2463</v>
      </c>
      <c r="B67" s="168"/>
      <c r="C67" s="168"/>
      <c r="D67" s="168"/>
      <c r="E67" s="169"/>
    </row>
    <row r="68" spans="1:10" s="120" customFormat="1" ht="18" customHeight="1" x14ac:dyDescent="0.25">
      <c r="A68" s="130" t="s">
        <v>15</v>
      </c>
      <c r="B68" s="130" t="s">
        <v>2408</v>
      </c>
      <c r="C68" s="130" t="s">
        <v>46</v>
      </c>
      <c r="D68" s="152" t="s">
        <v>2411</v>
      </c>
      <c r="E68" s="130" t="s">
        <v>2409</v>
      </c>
    </row>
    <row r="69" spans="1:10" s="120" customFormat="1" ht="18" customHeight="1" x14ac:dyDescent="0.25">
      <c r="A69" s="134" t="str">
        <f>VLOOKUP(B69,'[1]LISTADO ATM'!$A$2:$C$922,3,0)</f>
        <v>SUR</v>
      </c>
      <c r="B69" s="132">
        <v>873</v>
      </c>
      <c r="C69" s="134" t="str">
        <f>VLOOKUP(B69,'[1]LISTADO ATM'!$A$2:$B$922,2,0)</f>
        <v xml:space="preserve">ATM Centro de Caja San Cristóbal II </v>
      </c>
      <c r="D69" s="137" t="s">
        <v>2429</v>
      </c>
      <c r="E69" s="140">
        <v>3336017002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884</v>
      </c>
      <c r="C70" s="134" t="str">
        <f>VLOOKUP(B70,'[1]LISTADO ATM'!$A$2:$B$922,2,0)</f>
        <v xml:space="preserve">ATM UNP Olé Sabana Perdida </v>
      </c>
      <c r="D70" s="137" t="s">
        <v>2429</v>
      </c>
      <c r="E70" s="140">
        <v>3336017824</v>
      </c>
    </row>
    <row r="71" spans="1:10" s="120" customFormat="1" ht="18.75" customHeight="1" x14ac:dyDescent="0.25">
      <c r="A71" s="134" t="str">
        <f>VLOOKUP(B71,'[1]LISTADO ATM'!$A$2:$C$922,3,0)</f>
        <v>DISTRITO NACIONAL</v>
      </c>
      <c r="B71" s="132">
        <v>655</v>
      </c>
      <c r="C71" s="134" t="str">
        <f>VLOOKUP(B71,'[1]LISTADO ATM'!$A$2:$B$922,2,0)</f>
        <v>ATM Farmacia Sandra</v>
      </c>
      <c r="D71" s="137" t="s">
        <v>2429</v>
      </c>
      <c r="E71" s="140" t="s">
        <v>2765</v>
      </c>
    </row>
    <row r="72" spans="1:10" s="120" customFormat="1" ht="18" customHeight="1" x14ac:dyDescent="0.25">
      <c r="A72" s="134" t="e">
        <f>VLOOKUP(B72,'[1]LISTADO ATM'!$A$2:$C$922,3,0)</f>
        <v>#N/A</v>
      </c>
      <c r="B72" s="132"/>
      <c r="C72" s="134" t="e">
        <f>VLOOKUP(B72,'[1]LISTADO ATM'!$A$2:$B$922,2,0)</f>
        <v>#N/A</v>
      </c>
      <c r="D72" s="137"/>
      <c r="E72" s="140"/>
    </row>
    <row r="73" spans="1:10" s="120" customFormat="1" ht="18.75" customHeight="1" x14ac:dyDescent="0.25">
      <c r="A73" s="134" t="str">
        <f>VLOOKUP(B73,'[1]LISTADO ATM'!$A$2:$C$922,3,0)</f>
        <v>ESTE</v>
      </c>
      <c r="B73" s="132">
        <v>219</v>
      </c>
      <c r="C73" s="134" t="str">
        <f>VLOOKUP(B73,'[1]LISTADO ATM'!$A$2:$B$922,2,0)</f>
        <v xml:space="preserve">ATM Oficina La Altagracia (Higuey) </v>
      </c>
      <c r="D73" s="137" t="s">
        <v>2429</v>
      </c>
      <c r="E73" s="140" t="s">
        <v>2766</v>
      </c>
    </row>
    <row r="74" spans="1:10" s="121" customFormat="1" ht="18" customHeight="1" x14ac:dyDescent="0.25">
      <c r="A74" s="134" t="str">
        <f>VLOOKUP(B74,'[1]LISTADO ATM'!$A$2:$C$922,3,0)</f>
        <v>DISTRITO NACIONAL</v>
      </c>
      <c r="B74" s="132">
        <v>139</v>
      </c>
      <c r="C74" s="134" t="str">
        <f>VLOOKUP(B74,'[1]LISTADO ATM'!$A$2:$B$922,2,0)</f>
        <v xml:space="preserve">ATM Oficina Plaza Lama Zona Oriental I </v>
      </c>
      <c r="D74" s="137" t="s">
        <v>2429</v>
      </c>
      <c r="E74" s="140">
        <v>3336018148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633</v>
      </c>
      <c r="C75" s="134" t="str">
        <f>VLOOKUP(B75,'[1]LISTADO ATM'!$A$2:$B$922,2,0)</f>
        <v xml:space="preserve">ATM Autobanco Las Colinas </v>
      </c>
      <c r="D75" s="137" t="s">
        <v>2429</v>
      </c>
      <c r="E75" s="140" t="s">
        <v>2767</v>
      </c>
    </row>
    <row r="76" spans="1:10" s="121" customFormat="1" ht="18" customHeight="1" x14ac:dyDescent="0.25">
      <c r="A76" s="134" t="str">
        <f>VLOOKUP(B76,'[1]LISTADO ATM'!$A$2:$C$922,3,0)</f>
        <v>NORTE</v>
      </c>
      <c r="B76" s="132">
        <v>40</v>
      </c>
      <c r="C76" s="134" t="str">
        <f>VLOOKUP(B76,'[1]LISTADO ATM'!$A$2:$B$922,2,0)</f>
        <v xml:space="preserve">ATM Oficina El Puñal </v>
      </c>
      <c r="D76" s="137" t="s">
        <v>2429</v>
      </c>
      <c r="E76" s="140">
        <v>3336018178</v>
      </c>
    </row>
    <row r="77" spans="1:10" s="121" customFormat="1" ht="18" customHeight="1" x14ac:dyDescent="0.25">
      <c r="A77" s="134" t="str">
        <f>VLOOKUP(B77,'[1]LISTADO ATM'!$A$2:$C$922,3,0)</f>
        <v>NORTE</v>
      </c>
      <c r="B77" s="132">
        <v>965</v>
      </c>
      <c r="C77" s="134" t="str">
        <f>VLOOKUP(B77,'[1]LISTADO ATM'!$A$2:$B$922,2,0)</f>
        <v xml:space="preserve">ATM S/M La Fuente FUN (Santiago) </v>
      </c>
      <c r="D77" s="137" t="s">
        <v>2429</v>
      </c>
      <c r="E77" s="140">
        <v>3336018179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734</v>
      </c>
      <c r="C78" s="134" t="str">
        <f>VLOOKUP(B78,'[1]LISTADO ATM'!$A$2:$B$922,2,0)</f>
        <v xml:space="preserve">ATM Oficina Independencia I </v>
      </c>
      <c r="D78" s="137" t="s">
        <v>2429</v>
      </c>
      <c r="E78" s="140">
        <v>3336018181</v>
      </c>
    </row>
    <row r="79" spans="1:10" s="121" customFormat="1" ht="18" customHeight="1" x14ac:dyDescent="0.25">
      <c r="A79" s="134" t="str">
        <f>VLOOKUP(B79,'[1]LISTADO ATM'!$A$2:$C$922,3,0)</f>
        <v>DISTRITO NACIONAL</v>
      </c>
      <c r="B79" s="132">
        <v>696</v>
      </c>
      <c r="C79" s="134" t="str">
        <f>VLOOKUP(B79,'[1]LISTADO ATM'!$A$2:$B$922,2,0)</f>
        <v>ATM Olé Jacobo Majluta</v>
      </c>
      <c r="D79" s="137" t="s">
        <v>2429</v>
      </c>
      <c r="E79" s="140">
        <v>3336018182</v>
      </c>
    </row>
    <row r="80" spans="1:10" s="120" customFormat="1" ht="18.75" customHeight="1" x14ac:dyDescent="0.25">
      <c r="A80" s="134" t="str">
        <f>VLOOKUP(B80,'[1]LISTADO ATM'!$A$2:$C$922,3,0)</f>
        <v>SUR</v>
      </c>
      <c r="B80" s="132">
        <v>615</v>
      </c>
      <c r="C80" s="134" t="str">
        <f>VLOOKUP(B80,'[1]LISTADO ATM'!$A$2:$B$922,2,0)</f>
        <v xml:space="preserve">ATM Estación Sunix Cabral (Barahona) </v>
      </c>
      <c r="D80" s="137" t="s">
        <v>2429</v>
      </c>
      <c r="E80" s="140">
        <v>3336018183</v>
      </c>
    </row>
    <row r="81" spans="1:5" s="120" customFormat="1" ht="18.75" customHeight="1" x14ac:dyDescent="0.25">
      <c r="A81" s="134" t="str">
        <f>VLOOKUP(B81,'[1]LISTADO ATM'!$A$2:$C$922,3,0)</f>
        <v>NORTE</v>
      </c>
      <c r="B81" s="132">
        <v>119</v>
      </c>
      <c r="C81" s="134" t="str">
        <f>VLOOKUP(B81,'[1]LISTADO ATM'!$A$2:$B$922,2,0)</f>
        <v>ATM Oficina La Barranquita</v>
      </c>
      <c r="D81" s="137" t="s">
        <v>2429</v>
      </c>
      <c r="E81" s="140">
        <v>3336018186</v>
      </c>
    </row>
    <row r="82" spans="1:5" s="112" customFormat="1" ht="18.75" customHeight="1" x14ac:dyDescent="0.25">
      <c r="A82" s="134" t="e">
        <f>VLOOKUP(B82,'[1]LISTADO ATM'!$A$2:$C$922,3,0)</f>
        <v>#N/A</v>
      </c>
      <c r="B82" s="132"/>
      <c r="C82" s="134" t="e">
        <f>VLOOKUP(B82,'[1]LISTADO ATM'!$A$2:$B$922,2,0)</f>
        <v>#N/A</v>
      </c>
      <c r="D82" s="137"/>
      <c r="E82" s="140"/>
    </row>
    <row r="83" spans="1:5" s="112" customFormat="1" ht="18" customHeight="1" x14ac:dyDescent="0.25">
      <c r="A83" s="135"/>
      <c r="B83" s="136">
        <f>COUNT(B69:B82)</f>
        <v>12</v>
      </c>
      <c r="C83" s="185"/>
      <c r="D83" s="186"/>
      <c r="E83" s="187"/>
    </row>
    <row r="84" spans="1:5" s="120" customFormat="1" ht="18.75" customHeight="1" thickBot="1" x14ac:dyDescent="0.3">
      <c r="A84" s="172"/>
      <c r="B84" s="173"/>
      <c r="C84" s="173"/>
      <c r="D84" s="173"/>
      <c r="E84" s="178"/>
    </row>
    <row r="85" spans="1:5" s="121" customFormat="1" ht="18.75" customHeight="1" thickBot="1" x14ac:dyDescent="0.3">
      <c r="A85" s="188" t="s">
        <v>2434</v>
      </c>
      <c r="B85" s="189"/>
      <c r="C85" s="189"/>
      <c r="D85" s="189"/>
      <c r="E85" s="190"/>
    </row>
    <row r="86" spans="1:5" s="121" customFormat="1" ht="18.75" customHeight="1" x14ac:dyDescent="0.25">
      <c r="A86" s="130" t="s">
        <v>15</v>
      </c>
      <c r="B86" s="130" t="s">
        <v>2408</v>
      </c>
      <c r="C86" s="130" t="s">
        <v>46</v>
      </c>
      <c r="D86" s="152" t="s">
        <v>2411</v>
      </c>
      <c r="E86" s="130" t="s">
        <v>2409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180</v>
      </c>
      <c r="C87" s="134" t="str">
        <f>VLOOKUP(B87,'[1]LISTADO ATM'!$A$2:$B$922,2,0)</f>
        <v xml:space="preserve">ATM Megacentro II </v>
      </c>
      <c r="D87" s="134" t="s">
        <v>2469</v>
      </c>
      <c r="E87" s="132">
        <v>3336014521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624</v>
      </c>
      <c r="C88" s="134" t="str">
        <f>VLOOKUP(B88,'[1]LISTADO ATM'!$A$2:$B$922,2,0)</f>
        <v xml:space="preserve">ATM Policía Nacional I </v>
      </c>
      <c r="D88" s="134" t="s">
        <v>2469</v>
      </c>
      <c r="E88" s="132">
        <v>3336016963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169</v>
      </c>
      <c r="C89" s="134" t="str">
        <f>VLOOKUP(B89,'[1]LISTADO ATM'!$A$2:$B$922,2,0)</f>
        <v xml:space="preserve">ATM Oficina Caonabo </v>
      </c>
      <c r="D89" s="134" t="s">
        <v>2469</v>
      </c>
      <c r="E89" s="132">
        <v>3336017565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165</v>
      </c>
      <c r="C90" s="134" t="str">
        <f>VLOOKUP(B90,'[1]LISTADO ATM'!$A$2:$B$922,2,0)</f>
        <v>ATM Autoservicio Megacentro</v>
      </c>
      <c r="D90" s="134" t="s">
        <v>2469</v>
      </c>
      <c r="E90" s="132">
        <v>3336017893</v>
      </c>
    </row>
    <row r="91" spans="1:5" ht="18" customHeight="1" x14ac:dyDescent="0.25">
      <c r="A91" s="128" t="e">
        <f>VLOOKUP(B91,'[1]LISTADO ATM'!$A$2:$C$922,3,0)</f>
        <v>#N/A</v>
      </c>
      <c r="B91" s="132"/>
      <c r="C91" s="134" t="e">
        <f>VLOOKUP(B91,'[1]LISTADO ATM'!$A$2:$B$922,2,0)</f>
        <v>#N/A</v>
      </c>
      <c r="D91" s="134"/>
      <c r="E91" s="132"/>
    </row>
    <row r="92" spans="1:5" ht="18.75" customHeight="1" x14ac:dyDescent="0.25">
      <c r="A92" s="128" t="str">
        <f>VLOOKUP(B92,'[1]LISTADO ATM'!$A$2:$C$922,3,0)</f>
        <v>SUR</v>
      </c>
      <c r="B92" s="132">
        <v>962</v>
      </c>
      <c r="C92" s="134" t="str">
        <f>VLOOKUP(B92,'[1]LISTADO ATM'!$A$2:$B$922,2,0)</f>
        <v xml:space="preserve">ATM Oficina Villa Ofelia II (San Juan) </v>
      </c>
      <c r="D92" s="134" t="s">
        <v>2469</v>
      </c>
      <c r="E92" s="132">
        <v>3336018184</v>
      </c>
    </row>
    <row r="93" spans="1:5" ht="18.75" customHeight="1" x14ac:dyDescent="0.25">
      <c r="A93" s="128" t="e">
        <f>VLOOKUP(B93,'[1]LISTADO ATM'!$A$2:$C$922,3,0)</f>
        <v>#N/A</v>
      </c>
      <c r="B93" s="132"/>
      <c r="C93" s="134" t="e">
        <f>VLOOKUP(B93,'[1]LISTADO ATM'!$A$2:$B$922,2,0)</f>
        <v>#N/A</v>
      </c>
      <c r="D93" s="134" t="s">
        <v>2469</v>
      </c>
      <c r="E93" s="132"/>
    </row>
    <row r="94" spans="1:5" ht="18.75" customHeight="1" x14ac:dyDescent="0.25">
      <c r="A94" s="128" t="e">
        <f>VLOOKUP(B94,'[1]LISTADO ATM'!$A$2:$C$922,3,0)</f>
        <v>#N/A</v>
      </c>
      <c r="B94" s="132"/>
      <c r="C94" s="134" t="e">
        <f>VLOOKUP(B94,'[1]LISTADO ATM'!$A$2:$B$922,2,0)</f>
        <v>#N/A</v>
      </c>
      <c r="D94" s="134" t="s">
        <v>2469</v>
      </c>
      <c r="E94" s="132"/>
    </row>
    <row r="95" spans="1:5" ht="18.75" customHeight="1" thickBot="1" x14ac:dyDescent="0.3">
      <c r="A95" s="141" t="s">
        <v>2462</v>
      </c>
      <c r="B95" s="131">
        <f>COUNTA(B87:B94)</f>
        <v>5</v>
      </c>
      <c r="C95" s="164"/>
      <c r="D95" s="165"/>
      <c r="E95" s="166"/>
    </row>
    <row r="96" spans="1:5" ht="18.75" customHeight="1" thickBot="1" x14ac:dyDescent="0.3">
      <c r="A96" s="172"/>
      <c r="B96" s="173"/>
      <c r="C96" s="173"/>
      <c r="D96" s="173"/>
      <c r="E96" s="178"/>
    </row>
    <row r="97" spans="1:5" ht="18.75" customHeight="1" thickBot="1" x14ac:dyDescent="0.3">
      <c r="A97" s="191" t="s">
        <v>2580</v>
      </c>
      <c r="B97" s="192"/>
      <c r="C97" s="192"/>
      <c r="D97" s="192"/>
      <c r="E97" s="193"/>
    </row>
    <row r="98" spans="1:5" ht="18.75" customHeight="1" x14ac:dyDescent="0.25">
      <c r="A98" s="130" t="s">
        <v>15</v>
      </c>
      <c r="B98" s="130" t="s">
        <v>2408</v>
      </c>
      <c r="C98" s="130" t="s">
        <v>46</v>
      </c>
      <c r="D98" s="152" t="s">
        <v>2411</v>
      </c>
      <c r="E98" s="130" t="s">
        <v>2409</v>
      </c>
    </row>
    <row r="99" spans="1:5" ht="18.75" customHeight="1" x14ac:dyDescent="0.25">
      <c r="A99" s="134" t="str">
        <f>VLOOKUP(B99,'[1]LISTADO ATM'!$A$2:$C$922,3,0)</f>
        <v>DISTRITO NACIONAL</v>
      </c>
      <c r="B99" s="132">
        <v>818</v>
      </c>
      <c r="C99" s="134" t="str">
        <f>VLOOKUP(B99,'[1]LISTADO ATM'!$A$2:$B$822,2,0)</f>
        <v xml:space="preserve">ATM Juridicción Inmobiliaria </v>
      </c>
      <c r="D99" s="138" t="s">
        <v>2545</v>
      </c>
      <c r="E99" s="149">
        <v>3336013500</v>
      </c>
    </row>
    <row r="100" spans="1:5" ht="18.75" customHeight="1" x14ac:dyDescent="0.25">
      <c r="A100" s="134" t="str">
        <f>VLOOKUP(B100,'[1]LISTADO ATM'!$A$2:$C$922,3,0)</f>
        <v>SUR</v>
      </c>
      <c r="B100" s="132">
        <v>297</v>
      </c>
      <c r="C100" s="134" t="str">
        <f>VLOOKUP(B100,'[1]LISTADO ATM'!$A$2:$B$822,2,0)</f>
        <v xml:space="preserve">ATM S/M Cadena Ocoa </v>
      </c>
      <c r="D100" s="138" t="s">
        <v>2545</v>
      </c>
      <c r="E100" s="149">
        <v>3336016625</v>
      </c>
    </row>
    <row r="101" spans="1:5" ht="18" customHeight="1" x14ac:dyDescent="0.25">
      <c r="A101" s="134" t="str">
        <f>VLOOKUP(B101,'[1]LISTADO ATM'!$A$2:$C$922,3,0)</f>
        <v>DISTRITO NACIONAL</v>
      </c>
      <c r="B101" s="132">
        <v>416</v>
      </c>
      <c r="C101" s="134" t="str">
        <f>VLOOKUP(B101,'[1]LISTADO ATM'!$A$2:$B$822,2,0)</f>
        <v xml:space="preserve">ATM Autobanco San Martín II </v>
      </c>
      <c r="D101" s="138" t="s">
        <v>2545</v>
      </c>
      <c r="E101" s="149">
        <v>3336017199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165</v>
      </c>
      <c r="C102" s="134" t="str">
        <f>VLOOKUP(B102,'[1]LISTADO ATM'!$A$2:$B$822,2,0)</f>
        <v>ATM Autoservicio Megacentro</v>
      </c>
      <c r="D102" s="145" t="s">
        <v>2618</v>
      </c>
      <c r="E102" s="149">
        <v>3336017283</v>
      </c>
    </row>
    <row r="103" spans="1:5" ht="18.75" customHeight="1" x14ac:dyDescent="0.25">
      <c r="A103" s="134" t="str">
        <f>VLOOKUP(B103,'[1]LISTADO ATM'!$A$2:$C$922,3,0)</f>
        <v>DISTRITO NACIONAL</v>
      </c>
      <c r="B103" s="132">
        <v>54</v>
      </c>
      <c r="C103" s="134" t="str">
        <f>VLOOKUP(B103,'[1]LISTADO ATM'!$A$2:$B$822,2,0)</f>
        <v xml:space="preserve">ATM Autoservicio Galería 360 </v>
      </c>
      <c r="D103" s="145" t="s">
        <v>2618</v>
      </c>
      <c r="E103" s="149">
        <v>3336017329</v>
      </c>
    </row>
    <row r="104" spans="1:5" ht="18.75" customHeight="1" x14ac:dyDescent="0.25">
      <c r="A104" s="134" t="str">
        <f>VLOOKUP(B104,'[1]LISTADO ATM'!$A$2:$C$922,3,0)</f>
        <v>ESTE</v>
      </c>
      <c r="B104" s="132">
        <v>114</v>
      </c>
      <c r="C104" s="134" t="str">
        <f>VLOOKUP(B104,'[1]LISTADO ATM'!$A$2:$B$822,2,0)</f>
        <v xml:space="preserve">ATM Oficina Hato Mayor </v>
      </c>
      <c r="D104" s="145" t="s">
        <v>2618</v>
      </c>
      <c r="E104" s="149">
        <v>3336017334</v>
      </c>
    </row>
    <row r="105" spans="1:5" ht="18.75" customHeight="1" x14ac:dyDescent="0.25">
      <c r="A105" s="134" t="str">
        <f>VLOOKUP(B105,'[1]LISTADO ATM'!$A$2:$C$922,3,0)</f>
        <v>DISTRITO NACIONAL</v>
      </c>
      <c r="B105" s="132">
        <v>26</v>
      </c>
      <c r="C105" s="134" t="str">
        <f>VLOOKUP(B105,'[1]LISTADO ATM'!$A$2:$B$822,2,0)</f>
        <v>ATM S/M Jumbo San Isidro</v>
      </c>
      <c r="D105" s="145" t="s">
        <v>2618</v>
      </c>
      <c r="E105" s="149">
        <v>3336017354</v>
      </c>
    </row>
    <row r="106" spans="1:5" ht="18" x14ac:dyDescent="0.25">
      <c r="A106" s="134" t="str">
        <f>VLOOKUP(B106,'[1]LISTADO ATM'!$A$2:$C$922,3,0)</f>
        <v>DISTRITO NACIONAL</v>
      </c>
      <c r="B106" s="132">
        <v>231</v>
      </c>
      <c r="C106" s="134" t="str">
        <f>VLOOKUP(B106,'[1]LISTADO ATM'!$A$2:$B$822,2,0)</f>
        <v xml:space="preserve">ATM Oficina Zona Oriental </v>
      </c>
      <c r="D106" s="145" t="s">
        <v>2618</v>
      </c>
      <c r="E106" s="149">
        <v>3336017383</v>
      </c>
    </row>
    <row r="107" spans="1:5" ht="18.75" customHeight="1" x14ac:dyDescent="0.25">
      <c r="A107" s="134" t="str">
        <f>VLOOKUP(B107,'[1]LISTADO ATM'!$A$2:$C$922,3,0)</f>
        <v>NORTE</v>
      </c>
      <c r="B107" s="132">
        <v>307</v>
      </c>
      <c r="C107" s="134" t="str">
        <f>VLOOKUP(B107,'[1]LISTADO ATM'!$A$2:$B$822,2,0)</f>
        <v>ATM Oficina Nagua II</v>
      </c>
      <c r="D107" s="145" t="s">
        <v>2618</v>
      </c>
      <c r="E107" s="149">
        <v>3336017403</v>
      </c>
    </row>
    <row r="108" spans="1:5" ht="18.75" customHeight="1" x14ac:dyDescent="0.25">
      <c r="A108" s="134" t="str">
        <f>VLOOKUP(B108,'[1]LISTADO ATM'!$A$2:$C$922,3,0)</f>
        <v>DISTRITO NACIONAL</v>
      </c>
      <c r="B108" s="132">
        <v>835</v>
      </c>
      <c r="C108" s="134" t="str">
        <f>VLOOKUP(B108,'[1]LISTADO ATM'!$A$2:$B$822,2,0)</f>
        <v xml:space="preserve">ATM UNP Megacentro </v>
      </c>
      <c r="D108" s="145" t="s">
        <v>2618</v>
      </c>
      <c r="E108" s="149">
        <v>3336017461</v>
      </c>
    </row>
    <row r="109" spans="1:5" ht="18" x14ac:dyDescent="0.25">
      <c r="A109" s="134" t="str">
        <f>VLOOKUP(B109,'[1]LISTADO ATM'!$A$2:$C$922,3,0)</f>
        <v>DISTRITO NACIONAL</v>
      </c>
      <c r="B109" s="132">
        <v>980</v>
      </c>
      <c r="C109" s="134" t="str">
        <f>VLOOKUP(B109,'[1]LISTADO ATM'!$A$2:$B$822,2,0)</f>
        <v xml:space="preserve">ATM Oficina Bella Vista Mall II </v>
      </c>
      <c r="D109" s="145" t="s">
        <v>2618</v>
      </c>
      <c r="E109" s="149">
        <v>3336017467</v>
      </c>
    </row>
    <row r="110" spans="1:5" ht="18" x14ac:dyDescent="0.25">
      <c r="A110" s="134" t="str">
        <f>VLOOKUP(B110,'[1]LISTADO ATM'!$A$2:$C$922,3,0)</f>
        <v>DISTRITO NACIONAL</v>
      </c>
      <c r="B110" s="132">
        <v>836</v>
      </c>
      <c r="C110" s="134" t="str">
        <f>VLOOKUP(B110,'[1]LISTADO ATM'!$A$2:$B$822,2,0)</f>
        <v xml:space="preserve">ATM UNP Plaza Luperón </v>
      </c>
      <c r="D110" s="145" t="s">
        <v>2618</v>
      </c>
      <c r="E110" s="149">
        <v>3336017488</v>
      </c>
    </row>
    <row r="111" spans="1:5" ht="18" x14ac:dyDescent="0.25">
      <c r="A111" s="134" t="str">
        <f>VLOOKUP(B111,'[1]LISTADO ATM'!$A$2:$C$922,3,0)</f>
        <v>DISTRITO NACIONAL</v>
      </c>
      <c r="B111" s="132">
        <v>493</v>
      </c>
      <c r="C111" s="134" t="str">
        <f>VLOOKUP(B111,'[1]LISTADO ATM'!$A$2:$B$822,2,0)</f>
        <v xml:space="preserve">ATM Oficina Haina Occidental II </v>
      </c>
      <c r="D111" s="145" t="s">
        <v>2618</v>
      </c>
      <c r="E111" s="149">
        <v>3336017499</v>
      </c>
    </row>
    <row r="112" spans="1:5" ht="18" x14ac:dyDescent="0.25">
      <c r="A112" s="134" t="str">
        <f>VLOOKUP(B112,'[1]LISTADO ATM'!$A$2:$C$922,3,0)</f>
        <v>DISTRITO NACIONAL</v>
      </c>
      <c r="B112" s="132">
        <v>113</v>
      </c>
      <c r="C112" s="134" t="str">
        <f>VLOOKUP(B112,'[1]LISTADO ATM'!$A$2:$B$822,2,0)</f>
        <v xml:space="preserve">ATM Autoservicio Atalaya del Mar </v>
      </c>
      <c r="D112" s="145" t="s">
        <v>2618</v>
      </c>
      <c r="E112" s="149">
        <v>3336017512</v>
      </c>
    </row>
    <row r="113" spans="1:5" ht="18.75" thickBot="1" x14ac:dyDescent="0.3">
      <c r="A113" s="141" t="s">
        <v>2462</v>
      </c>
      <c r="B113" s="131">
        <f>COUNT(B99:B112)</f>
        <v>14</v>
      </c>
      <c r="C113" s="164"/>
      <c r="D113" s="165"/>
      <c r="E113" s="166"/>
    </row>
    <row r="114" spans="1:5" ht="15.75" thickBot="1" x14ac:dyDescent="0.3">
      <c r="A114" s="172"/>
      <c r="B114" s="173"/>
      <c r="C114" s="174"/>
      <c r="D114" s="174"/>
      <c r="E114" s="175"/>
    </row>
    <row r="115" spans="1:5" ht="18.75" thickBot="1" x14ac:dyDescent="0.3">
      <c r="A115" s="179" t="s">
        <v>2464</v>
      </c>
      <c r="B115" s="180"/>
      <c r="C115" s="176"/>
      <c r="D115" s="176"/>
      <c r="E115" s="177"/>
    </row>
    <row r="116" spans="1:5" ht="18.75" thickBot="1" x14ac:dyDescent="0.3">
      <c r="A116" s="181">
        <f>+B83+B95+B113</f>
        <v>31</v>
      </c>
      <c r="B116" s="182"/>
      <c r="C116" s="176"/>
      <c r="D116" s="176"/>
      <c r="E116" s="177"/>
    </row>
    <row r="117" spans="1:5" ht="15.75" thickBot="1" x14ac:dyDescent="0.3">
      <c r="A117" s="183"/>
      <c r="B117" s="184"/>
      <c r="C117" s="173"/>
      <c r="D117" s="173"/>
      <c r="E117" s="178"/>
    </row>
    <row r="118" spans="1:5" ht="18.75" thickBot="1" x14ac:dyDescent="0.3">
      <c r="A118" s="167" t="s">
        <v>2465</v>
      </c>
      <c r="B118" s="168"/>
      <c r="C118" s="168"/>
      <c r="D118" s="168"/>
      <c r="E118" s="169"/>
    </row>
    <row r="119" spans="1:5" ht="18" x14ac:dyDescent="0.25">
      <c r="A119" s="130" t="s">
        <v>15</v>
      </c>
      <c r="B119" s="130" t="s">
        <v>2408</v>
      </c>
      <c r="C119" s="130" t="s">
        <v>46</v>
      </c>
      <c r="D119" s="170" t="s">
        <v>2411</v>
      </c>
      <c r="E119" s="171"/>
    </row>
    <row r="120" spans="1:5" ht="18" x14ac:dyDescent="0.25">
      <c r="A120" s="128" t="str">
        <f>VLOOKUP(B120,'[1]LISTADO ATM'!$A$2:$C$922,3,0)</f>
        <v>DISTRITO NACIONAL</v>
      </c>
      <c r="B120" s="132">
        <v>227</v>
      </c>
      <c r="C120" s="128" t="str">
        <f>VLOOKUP(B120,'[1]LISTADO ATM'!$A$2:$B$822,2,0)</f>
        <v xml:space="preserve">ATM S/M Bravo Av. Enriquillo </v>
      </c>
      <c r="D120" s="162" t="s">
        <v>2582</v>
      </c>
      <c r="E120" s="163"/>
    </row>
    <row r="121" spans="1:5" ht="18" x14ac:dyDescent="0.25">
      <c r="A121" s="128" t="str">
        <f>VLOOKUP(B121,'[1]LISTADO ATM'!$A$2:$C$922,3,0)</f>
        <v>DISTRITO NACIONAL</v>
      </c>
      <c r="B121" s="132">
        <v>338</v>
      </c>
      <c r="C121" s="128" t="str">
        <f>VLOOKUP(B121,'[1]LISTADO ATM'!$A$2:$B$822,2,0)</f>
        <v>ATM S/M Aprezio Pantoja</v>
      </c>
      <c r="D121" s="162" t="s">
        <v>2582</v>
      </c>
      <c r="E121" s="163"/>
    </row>
    <row r="122" spans="1:5" ht="18" x14ac:dyDescent="0.25">
      <c r="A122" s="128" t="str">
        <f>VLOOKUP(B122,'[1]LISTADO ATM'!$A$2:$C$922,3,0)</f>
        <v>DISTRITO NACIONAL</v>
      </c>
      <c r="B122" s="132">
        <v>725</v>
      </c>
      <c r="C122" s="128" t="str">
        <f>VLOOKUP(B122,'[1]LISTADO ATM'!$A$2:$B$822,2,0)</f>
        <v xml:space="preserve">ATM El Huacal II  </v>
      </c>
      <c r="D122" s="162" t="s">
        <v>2715</v>
      </c>
      <c r="E122" s="163"/>
    </row>
    <row r="123" spans="1:5" ht="18" x14ac:dyDescent="0.25">
      <c r="A123" s="128" t="str">
        <f>VLOOKUP(B123,'[1]LISTADO ATM'!$A$2:$C$922,3,0)</f>
        <v>DISTRITO NACIONAL</v>
      </c>
      <c r="B123" s="132">
        <v>879</v>
      </c>
      <c r="C123" s="128" t="str">
        <f>VLOOKUP(B123,'[1]LISTADO ATM'!$A$2:$B$822,2,0)</f>
        <v xml:space="preserve">ATM Plaza Metropolitana </v>
      </c>
      <c r="D123" s="162" t="s">
        <v>2582</v>
      </c>
      <c r="E123" s="163"/>
    </row>
    <row r="124" spans="1:5" ht="18" x14ac:dyDescent="0.25">
      <c r="A124" s="128" t="str">
        <f>VLOOKUP(B124,'[1]LISTADO ATM'!$A$2:$C$922,3,0)</f>
        <v>ESTE</v>
      </c>
      <c r="B124" s="132">
        <v>673</v>
      </c>
      <c r="C124" s="128" t="str">
        <f>VLOOKUP(B124,'[1]LISTADO ATM'!$A$2:$B$822,2,0)</f>
        <v>ATM Clínica Dr. Cruz Jiminián</v>
      </c>
      <c r="D124" s="162" t="s">
        <v>2582</v>
      </c>
      <c r="E124" s="163"/>
    </row>
    <row r="125" spans="1:5" ht="18" x14ac:dyDescent="0.25">
      <c r="A125" s="128" t="str">
        <f>VLOOKUP(B125,'[1]LISTADO ATM'!$A$2:$C$922,3,0)</f>
        <v>ESTE</v>
      </c>
      <c r="B125" s="132">
        <v>867</v>
      </c>
      <c r="C125" s="128" t="str">
        <f>VLOOKUP(B125,'[1]LISTADO ATM'!$A$2:$B$822,2,0)</f>
        <v xml:space="preserve">ATM Estación Combustible Autopista El Coral </v>
      </c>
      <c r="D125" s="162" t="s">
        <v>2715</v>
      </c>
      <c r="E125" s="163"/>
    </row>
    <row r="126" spans="1:5" ht="18" x14ac:dyDescent="0.25">
      <c r="A126" s="128" t="str">
        <f>VLOOKUP(B126,'[1]LISTADO ATM'!$A$2:$C$922,3,0)</f>
        <v>NORTE</v>
      </c>
      <c r="B126" s="132">
        <v>888</v>
      </c>
      <c r="C126" s="128" t="str">
        <f>VLOOKUP(B126,'[1]LISTADO ATM'!$A$2:$B$822,2,0)</f>
        <v>ATM Oficina galeria 56 II (SFM)</v>
      </c>
      <c r="D126" s="162" t="s">
        <v>2582</v>
      </c>
      <c r="E126" s="163"/>
    </row>
    <row r="127" spans="1:5" ht="18" x14ac:dyDescent="0.25">
      <c r="A127" s="128" t="str">
        <f>VLOOKUP(B127,'[1]LISTADO ATM'!$A$2:$C$922,3,0)</f>
        <v>DISTRITO NACIONAL</v>
      </c>
      <c r="B127" s="132">
        <v>410</v>
      </c>
      <c r="C127" s="128" t="str">
        <f>VLOOKUP(B127,'[1]LISTADO ATM'!$A$2:$B$822,2,0)</f>
        <v xml:space="preserve">ATM Oficina Las Palmas de Herrera II </v>
      </c>
      <c r="D127" s="162" t="s">
        <v>2582</v>
      </c>
      <c r="E127" s="163"/>
    </row>
    <row r="128" spans="1:5" ht="18" x14ac:dyDescent="0.25">
      <c r="A128" s="128" t="str">
        <f>VLOOKUP(B128,'[1]LISTADO ATM'!$A$2:$C$922,3,0)</f>
        <v>ESTE</v>
      </c>
      <c r="B128" s="132">
        <v>772</v>
      </c>
      <c r="C128" s="128" t="str">
        <f>VLOOKUP(B128,'[1]LISTADO ATM'!$A$2:$B$822,2,0)</f>
        <v xml:space="preserve">ATM UNP Yamasá </v>
      </c>
      <c r="D128" s="162" t="s">
        <v>2582</v>
      </c>
      <c r="E128" s="163"/>
    </row>
    <row r="129" spans="1:5" ht="18" x14ac:dyDescent="0.25">
      <c r="A129" s="128" t="str">
        <f>VLOOKUP(B129,'[1]LISTADO ATM'!$A$2:$C$922,3,0)</f>
        <v>DISTRITO NACIONAL</v>
      </c>
      <c r="B129" s="132">
        <v>974</v>
      </c>
      <c r="C129" s="128" t="str">
        <f>VLOOKUP(B129,'[1]LISTADO ATM'!$A$2:$B$822,2,0)</f>
        <v xml:space="preserve">ATM S/M Nacional Ave. Lope de Vega </v>
      </c>
      <c r="D129" s="162" t="s">
        <v>2582</v>
      </c>
      <c r="E129" s="163"/>
    </row>
    <row r="130" spans="1:5" ht="18" x14ac:dyDescent="0.25">
      <c r="A130" s="128" t="str">
        <f>VLOOKUP(B130,'[1]LISTADO ATM'!$A$2:$C$922,3,0)</f>
        <v>DISTRITO NACIONAL</v>
      </c>
      <c r="B130" s="132">
        <v>147</v>
      </c>
      <c r="C130" s="128" t="str">
        <f>VLOOKUP(B130,'[1]LISTADO ATM'!$A$2:$B$822,2,0)</f>
        <v xml:space="preserve">ATM Kiosco Megacentro I </v>
      </c>
      <c r="D130" s="162" t="s">
        <v>2582</v>
      </c>
      <c r="E130" s="163"/>
    </row>
    <row r="131" spans="1:5" ht="18" x14ac:dyDescent="0.25">
      <c r="A131" s="128" t="str">
        <f>VLOOKUP(B131,'[1]LISTADO ATM'!$A$2:$C$922,3,0)</f>
        <v>ESTE</v>
      </c>
      <c r="B131" s="132">
        <v>219</v>
      </c>
      <c r="C131" s="128" t="str">
        <f>VLOOKUP(B131,'[1]LISTADO ATM'!$A$2:$B$822,2,0)</f>
        <v xml:space="preserve">ATM Oficina La Altagracia (Higuey) </v>
      </c>
      <c r="D131" s="162" t="s">
        <v>2582</v>
      </c>
      <c r="E131" s="163"/>
    </row>
    <row r="132" spans="1:5" ht="18" x14ac:dyDescent="0.25">
      <c r="A132" s="128" t="str">
        <f>VLOOKUP(B132,'[1]LISTADO ATM'!$A$2:$C$922,3,0)</f>
        <v>SUR</v>
      </c>
      <c r="B132" s="132">
        <v>615</v>
      </c>
      <c r="C132" s="128" t="str">
        <f>VLOOKUP(B132,'[1]LISTADO ATM'!$A$2:$B$822,2,0)</f>
        <v xml:space="preserve">ATM Estación Sunix Cabral (Barahona) </v>
      </c>
      <c r="D132" s="162" t="s">
        <v>2582</v>
      </c>
      <c r="E132" s="163"/>
    </row>
    <row r="133" spans="1:5" ht="18" x14ac:dyDescent="0.25">
      <c r="A133" s="128" t="str">
        <f>VLOOKUP(B133,'[1]LISTADO ATM'!$A$2:$C$922,3,0)</f>
        <v>SUR</v>
      </c>
      <c r="B133" s="132">
        <v>252</v>
      </c>
      <c r="C133" s="128" t="str">
        <f>VLOOKUP(B133,'[1]LISTADO ATM'!$A$2:$B$822,2,0)</f>
        <v xml:space="preserve">ATM Banco Agrícola (Barahona) </v>
      </c>
      <c r="D133" s="162" t="s">
        <v>2582</v>
      </c>
      <c r="E133" s="163"/>
    </row>
    <row r="134" spans="1:5" ht="18" x14ac:dyDescent="0.25">
      <c r="A134" s="128" t="e">
        <f>VLOOKUP(B134,'[1]LISTADO ATM'!$A$2:$C$922,3,0)</f>
        <v>#N/A</v>
      </c>
      <c r="B134" s="132">
        <v>379</v>
      </c>
      <c r="C134" s="128" t="s">
        <v>2768</v>
      </c>
      <c r="D134" s="162" t="s">
        <v>2582</v>
      </c>
      <c r="E134" s="163"/>
    </row>
    <row r="135" spans="1:5" ht="18" x14ac:dyDescent="0.25">
      <c r="A135" s="128" t="str">
        <f>VLOOKUP(B135,'[1]LISTADO ATM'!$A$2:$C$922,3,0)</f>
        <v>SUR</v>
      </c>
      <c r="B135" s="132">
        <v>342</v>
      </c>
      <c r="C135" s="128" t="str">
        <f>VLOOKUP(B135,'[1]LISTADO ATM'!$A$2:$B$822,2,0)</f>
        <v>ATM Oficina Obras Públicas Azua</v>
      </c>
      <c r="D135" s="162" t="s">
        <v>2582</v>
      </c>
      <c r="E135" s="163"/>
    </row>
    <row r="136" spans="1:5" ht="18" x14ac:dyDescent="0.25">
      <c r="A136" s="128" t="str">
        <f>VLOOKUP(B136,'[1]LISTADO ATM'!$A$2:$C$922,3,0)</f>
        <v>DISTRITO NACIONAL</v>
      </c>
      <c r="B136" s="132">
        <v>734</v>
      </c>
      <c r="C136" s="128" t="str">
        <f>VLOOKUP(B136,'[1]LISTADO ATM'!$A$2:$B$822,2,0)</f>
        <v xml:space="preserve">ATM Oficina Independencia I </v>
      </c>
      <c r="D136" s="162" t="s">
        <v>2582</v>
      </c>
      <c r="E136" s="163"/>
    </row>
    <row r="137" spans="1:5" ht="18" x14ac:dyDescent="0.25">
      <c r="A137" s="128" t="str">
        <f>VLOOKUP(B137,'[1]LISTADO ATM'!$A$2:$C$922,3,0)</f>
        <v>DISTRITO NACIONAL</v>
      </c>
      <c r="B137" s="132">
        <v>559</v>
      </c>
      <c r="C137" s="128" t="str">
        <f>VLOOKUP(B137,'[1]LISTADO ATM'!$A$2:$B$822,2,0)</f>
        <v xml:space="preserve">ATM UNP Metro I </v>
      </c>
      <c r="D137" s="162" t="s">
        <v>2582</v>
      </c>
      <c r="E137" s="163"/>
    </row>
    <row r="138" spans="1:5" ht="18.75" thickBot="1" x14ac:dyDescent="0.3">
      <c r="A138" s="141" t="s">
        <v>2462</v>
      </c>
      <c r="B138" s="131">
        <f>COUNT(B120:B137)</f>
        <v>18</v>
      </c>
      <c r="C138" s="164"/>
      <c r="D138" s="165"/>
      <c r="E138" s="166"/>
    </row>
    <row r="139" spans="1:5" x14ac:dyDescent="0.25">
      <c r="A139" s="121"/>
      <c r="C139" s="121"/>
      <c r="D139" s="121"/>
    </row>
    <row r="140" spans="1:5" x14ac:dyDescent="0.25">
      <c r="A140" s="121"/>
      <c r="C140" s="121"/>
      <c r="D140" s="121"/>
    </row>
    <row r="141" spans="1:5" x14ac:dyDescent="0.25">
      <c r="A141" s="121"/>
      <c r="C141" s="121"/>
      <c r="D141" s="121"/>
    </row>
    <row r="142" spans="1:5" x14ac:dyDescent="0.25">
      <c r="A142" s="121"/>
      <c r="C142" s="121"/>
      <c r="D142" s="121"/>
    </row>
    <row r="143" spans="1:5" x14ac:dyDescent="0.25">
      <c r="A143" s="121"/>
      <c r="C143" s="121"/>
      <c r="D143" s="121"/>
    </row>
    <row r="144" spans="1:5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47">
    <mergeCell ref="C138:E138"/>
    <mergeCell ref="D133:E133"/>
    <mergeCell ref="D134:E134"/>
    <mergeCell ref="D135:E135"/>
    <mergeCell ref="D136:E136"/>
    <mergeCell ref="D137:E137"/>
    <mergeCell ref="D128:E128"/>
    <mergeCell ref="D129:E129"/>
    <mergeCell ref="D130:E130"/>
    <mergeCell ref="D131:E131"/>
    <mergeCell ref="D132:E132"/>
    <mergeCell ref="D123:E123"/>
    <mergeCell ref="D124:E124"/>
    <mergeCell ref="D125:E125"/>
    <mergeCell ref="D126:E126"/>
    <mergeCell ref="D127:E127"/>
    <mergeCell ref="A118:E118"/>
    <mergeCell ref="D119:E119"/>
    <mergeCell ref="D120:E120"/>
    <mergeCell ref="D121:E121"/>
    <mergeCell ref="D122:E122"/>
    <mergeCell ref="A97:E97"/>
    <mergeCell ref="C113:E113"/>
    <mergeCell ref="A114:B114"/>
    <mergeCell ref="C114:E117"/>
    <mergeCell ref="A115:B115"/>
    <mergeCell ref="A116:B116"/>
    <mergeCell ref="A117:B117"/>
    <mergeCell ref="C83:E83"/>
    <mergeCell ref="A84:E84"/>
    <mergeCell ref="A85:E85"/>
    <mergeCell ref="C95:E95"/>
    <mergeCell ref="A96:E96"/>
    <mergeCell ref="C53:E53"/>
    <mergeCell ref="A54:E54"/>
    <mergeCell ref="A55:E55"/>
    <mergeCell ref="D56:E56"/>
    <mergeCell ref="C65:E65"/>
    <mergeCell ref="F1:G1"/>
    <mergeCell ref="A1:E1"/>
    <mergeCell ref="A2:E2"/>
    <mergeCell ref="A6:B6"/>
    <mergeCell ref="A7:E7"/>
    <mergeCell ref="A3:B3"/>
    <mergeCell ref="C3:E6"/>
    <mergeCell ref="A66:E66"/>
    <mergeCell ref="A67:E67"/>
  </mergeCells>
  <phoneticPr fontId="45" type="noConversion"/>
  <conditionalFormatting sqref="B142:B292">
    <cfRule type="duplicateValues" dxfId="253" priority="65"/>
  </conditionalFormatting>
  <conditionalFormatting sqref="B138:B141 B1:B51 B53:B68 B75:B76 B82:B89 B94:B132">
    <cfRule type="duplicateValues" dxfId="63" priority="57"/>
    <cfRule type="duplicateValues" dxfId="62" priority="58"/>
    <cfRule type="cellIs" dxfId="61" priority="59" operator="equal">
      <formula>22223.125</formula>
    </cfRule>
  </conditionalFormatting>
  <conditionalFormatting sqref="B138:B141 B1:B7 B9:B11 B87:B89 B53:B55 B75:B76 B13:B51 B57:B67 B99:B132 B82:B85 B94:B97">
    <cfRule type="duplicateValues" dxfId="60" priority="60"/>
  </conditionalFormatting>
  <conditionalFormatting sqref="B48:B51">
    <cfRule type="duplicateValues" dxfId="59" priority="53"/>
    <cfRule type="duplicateValues" dxfId="58" priority="54"/>
    <cfRule type="cellIs" dxfId="57" priority="55" operator="equal">
      <formula>22223.125</formula>
    </cfRule>
  </conditionalFormatting>
  <conditionalFormatting sqref="B48:B51">
    <cfRule type="duplicateValues" dxfId="56" priority="56"/>
  </conditionalFormatting>
  <conditionalFormatting sqref="B52">
    <cfRule type="duplicateValues" dxfId="55" priority="49"/>
    <cfRule type="duplicateValues" dxfId="54" priority="50"/>
    <cfRule type="cellIs" dxfId="53" priority="51" operator="equal">
      <formula>22223.125</formula>
    </cfRule>
  </conditionalFormatting>
  <conditionalFormatting sqref="B52">
    <cfRule type="duplicateValues" dxfId="52" priority="52"/>
  </conditionalFormatting>
  <conditionalFormatting sqref="B52">
    <cfRule type="duplicateValues" dxfId="51" priority="45"/>
    <cfRule type="duplicateValues" dxfId="50" priority="46"/>
    <cfRule type="cellIs" dxfId="49" priority="47" operator="equal">
      <formula>22223.125</formula>
    </cfRule>
  </conditionalFormatting>
  <conditionalFormatting sqref="B52">
    <cfRule type="duplicateValues" dxfId="48" priority="48"/>
  </conditionalFormatting>
  <conditionalFormatting sqref="B133:B137">
    <cfRule type="duplicateValues" dxfId="47" priority="61"/>
    <cfRule type="duplicateValues" dxfId="46" priority="62"/>
    <cfRule type="cellIs" dxfId="45" priority="63" operator="equal">
      <formula>22223.125</formula>
    </cfRule>
  </conditionalFormatting>
  <conditionalFormatting sqref="B133:B137">
    <cfRule type="duplicateValues" dxfId="44" priority="64"/>
  </conditionalFormatting>
  <conditionalFormatting sqref="B69:B71">
    <cfRule type="duplicateValues" dxfId="43" priority="41"/>
    <cfRule type="duplicateValues" dxfId="42" priority="42"/>
    <cfRule type="cellIs" dxfId="41" priority="43" operator="equal">
      <formula>22223.125</formula>
    </cfRule>
  </conditionalFormatting>
  <conditionalFormatting sqref="B69:B71">
    <cfRule type="duplicateValues" dxfId="40" priority="44"/>
  </conditionalFormatting>
  <conditionalFormatting sqref="B72:B74">
    <cfRule type="duplicateValues" dxfId="39" priority="37"/>
    <cfRule type="duplicateValues" dxfId="38" priority="38"/>
    <cfRule type="cellIs" dxfId="37" priority="39" operator="equal">
      <formula>22223.125</formula>
    </cfRule>
  </conditionalFormatting>
  <conditionalFormatting sqref="B72:B74">
    <cfRule type="duplicateValues" dxfId="36" priority="40"/>
  </conditionalFormatting>
  <conditionalFormatting sqref="B81">
    <cfRule type="duplicateValues" dxfId="35" priority="33"/>
    <cfRule type="duplicateValues" dxfId="34" priority="34"/>
    <cfRule type="cellIs" dxfId="33" priority="35" operator="equal">
      <formula>22223.125</formula>
    </cfRule>
  </conditionalFormatting>
  <conditionalFormatting sqref="B81">
    <cfRule type="duplicateValues" dxfId="32" priority="36"/>
  </conditionalFormatting>
  <conditionalFormatting sqref="B80">
    <cfRule type="duplicateValues" dxfId="31" priority="29"/>
    <cfRule type="duplicateValues" dxfId="30" priority="30"/>
    <cfRule type="cellIs" dxfId="29" priority="31" operator="equal">
      <formula>22223.125</formula>
    </cfRule>
  </conditionalFormatting>
  <conditionalFormatting sqref="B80">
    <cfRule type="duplicateValues" dxfId="28" priority="32"/>
  </conditionalFormatting>
  <conditionalFormatting sqref="B79">
    <cfRule type="duplicateValues" dxfId="27" priority="25"/>
    <cfRule type="duplicateValues" dxfId="26" priority="26"/>
    <cfRule type="cellIs" dxfId="25" priority="27" operator="equal">
      <formula>22223.125</formula>
    </cfRule>
  </conditionalFormatting>
  <conditionalFormatting sqref="B79">
    <cfRule type="duplicateValues" dxfId="24" priority="28"/>
  </conditionalFormatting>
  <conditionalFormatting sqref="B78">
    <cfRule type="duplicateValues" dxfId="23" priority="21"/>
    <cfRule type="duplicateValues" dxfId="22" priority="22"/>
    <cfRule type="cellIs" dxfId="21" priority="23" operator="equal">
      <formula>22223.125</formula>
    </cfRule>
  </conditionalFormatting>
  <conditionalFormatting sqref="B78">
    <cfRule type="duplicateValues" dxfId="20" priority="24"/>
  </conditionalFormatting>
  <conditionalFormatting sqref="B77">
    <cfRule type="duplicateValues" dxfId="19" priority="17"/>
    <cfRule type="duplicateValues" dxfId="18" priority="18"/>
    <cfRule type="cellIs" dxfId="17" priority="19" operator="equal">
      <formula>22223.125</formula>
    </cfRule>
  </conditionalFormatting>
  <conditionalFormatting sqref="B77">
    <cfRule type="duplicateValues" dxfId="16" priority="20"/>
  </conditionalFormatting>
  <conditionalFormatting sqref="B90">
    <cfRule type="duplicateValues" dxfId="15" priority="13"/>
    <cfRule type="duplicateValues" dxfId="14" priority="14"/>
    <cfRule type="cellIs" dxfId="13" priority="15" operator="equal">
      <formula>22223.125</formula>
    </cfRule>
  </conditionalFormatting>
  <conditionalFormatting sqref="B90">
    <cfRule type="duplicateValues" dxfId="12" priority="16"/>
  </conditionalFormatting>
  <conditionalFormatting sqref="B93">
    <cfRule type="duplicateValues" dxfId="11" priority="9"/>
    <cfRule type="duplicateValues" dxfId="10" priority="10"/>
    <cfRule type="cellIs" dxfId="9" priority="11" operator="equal">
      <formula>22223.125</formula>
    </cfRule>
  </conditionalFormatting>
  <conditionalFormatting sqref="B93">
    <cfRule type="duplicateValues" dxfId="8" priority="12"/>
  </conditionalFormatting>
  <conditionalFormatting sqref="B92">
    <cfRule type="duplicateValues" dxfId="7" priority="5"/>
    <cfRule type="duplicateValues" dxfId="6" priority="6"/>
    <cfRule type="cellIs" dxfId="5" priority="7" operator="equal">
      <formula>22223.125</formula>
    </cfRule>
  </conditionalFormatting>
  <conditionalFormatting sqref="B92">
    <cfRule type="duplicateValues" dxfId="4" priority="8"/>
  </conditionalFormatting>
  <conditionalFormatting sqref="B91">
    <cfRule type="duplicateValues" dxfId="3" priority="1"/>
    <cfRule type="duplicateValues" dxfId="2" priority="2"/>
    <cfRule type="cellIs" dxfId="1" priority="3" operator="equal">
      <formula>22223.125</formula>
    </cfRule>
  </conditionalFormatting>
  <conditionalFormatting sqref="B91">
    <cfRule type="duplicateValues" dxfId="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252" priority="149"/>
  </conditionalFormatting>
  <conditionalFormatting sqref="B61:B67">
    <cfRule type="duplicateValues" dxfId="251" priority="148"/>
  </conditionalFormatting>
  <conditionalFormatting sqref="B57:B60">
    <cfRule type="duplicateValues" dxfId="250" priority="146"/>
  </conditionalFormatting>
  <conditionalFormatting sqref="B57:B60">
    <cfRule type="duplicateValues" dxfId="249" priority="147"/>
  </conditionalFormatting>
  <conditionalFormatting sqref="B40:B56">
    <cfRule type="duplicateValues" dxfId="248" priority="145"/>
  </conditionalFormatting>
  <conditionalFormatting sqref="B39">
    <cfRule type="duplicateValues" dxfId="247" priority="144"/>
  </conditionalFormatting>
  <conditionalFormatting sqref="B20:B38">
    <cfRule type="duplicateValues" dxfId="246" priority="138"/>
  </conditionalFormatting>
  <conditionalFormatting sqref="B20:B38">
    <cfRule type="duplicateValues" dxfId="245" priority="139"/>
    <cfRule type="duplicateValues" dxfId="244" priority="140"/>
  </conditionalFormatting>
  <conditionalFormatting sqref="B20:B38">
    <cfRule type="duplicateValues" dxfId="243" priority="141"/>
  </conditionalFormatting>
  <conditionalFormatting sqref="B20:B38">
    <cfRule type="duplicateValues" dxfId="242" priority="137"/>
  </conditionalFormatting>
  <conditionalFormatting sqref="B20:B38">
    <cfRule type="duplicateValues" dxfId="241" priority="142"/>
  </conditionalFormatting>
  <conditionalFormatting sqref="B20:B38">
    <cfRule type="duplicateValues" dxfId="240" priority="143"/>
  </conditionalFormatting>
  <conditionalFormatting sqref="B17:B19">
    <cfRule type="duplicateValues" dxfId="239" priority="131"/>
  </conditionalFormatting>
  <conditionalFormatting sqref="B17:B19">
    <cfRule type="duplicateValues" dxfId="238" priority="132"/>
    <cfRule type="duplicateValues" dxfId="237" priority="133"/>
  </conditionalFormatting>
  <conditionalFormatting sqref="B17:B19">
    <cfRule type="duplicateValues" dxfId="236" priority="134"/>
  </conditionalFormatting>
  <conditionalFormatting sqref="B17:B19">
    <cfRule type="duplicateValues" dxfId="235" priority="130"/>
  </conditionalFormatting>
  <conditionalFormatting sqref="B17:B19">
    <cfRule type="duplicateValues" dxfId="234" priority="135"/>
  </conditionalFormatting>
  <conditionalFormatting sqref="B17:B19">
    <cfRule type="duplicateValues" dxfId="233" priority="136"/>
  </conditionalFormatting>
  <conditionalFormatting sqref="B16">
    <cfRule type="duplicateValues" dxfId="232" priority="128"/>
  </conditionalFormatting>
  <conditionalFormatting sqref="B16">
    <cfRule type="duplicateValues" dxfId="231" priority="129"/>
  </conditionalFormatting>
  <conditionalFormatting sqref="B13:B15">
    <cfRule type="duplicateValues" dxfId="230" priority="56"/>
    <cfRule type="duplicateValues" dxfId="229" priority="57"/>
  </conditionalFormatting>
  <conditionalFormatting sqref="B15">
    <cfRule type="duplicateValues" dxfId="228" priority="53"/>
    <cfRule type="duplicateValues" dxfId="227" priority="54"/>
    <cfRule type="duplicateValues" dxfId="226" priority="55"/>
  </conditionalFormatting>
  <conditionalFormatting sqref="B15">
    <cfRule type="duplicateValues" dxfId="225" priority="52"/>
  </conditionalFormatting>
  <conditionalFormatting sqref="B15">
    <cfRule type="duplicateValues" dxfId="224" priority="51"/>
  </conditionalFormatting>
  <conditionalFormatting sqref="B15">
    <cfRule type="duplicateValues" dxfId="223" priority="48"/>
    <cfRule type="duplicateValues" dxfId="222" priority="49"/>
    <cfRule type="duplicateValues" dxfId="221" priority="50"/>
  </conditionalFormatting>
  <conditionalFormatting sqref="B13:B15">
    <cfRule type="duplicateValues" dxfId="220" priority="47"/>
  </conditionalFormatting>
  <conditionalFormatting sqref="B13:B15">
    <cfRule type="duplicateValues" dxfId="219" priority="44"/>
    <cfRule type="duplicateValues" dxfId="218" priority="45"/>
    <cfRule type="duplicateValues" dxfId="217" priority="46"/>
  </conditionalFormatting>
  <conditionalFormatting sqref="B13:B15">
    <cfRule type="duplicateValues" dxfId="216" priority="43"/>
  </conditionalFormatting>
  <conditionalFormatting sqref="B13:B15">
    <cfRule type="duplicateValues" dxfId="215" priority="40"/>
    <cfRule type="duplicateValues" dxfId="214" priority="41"/>
    <cfRule type="duplicateValues" dxfId="213" priority="42"/>
  </conditionalFormatting>
  <conditionalFormatting sqref="B13:B15">
    <cfRule type="duplicateValues" dxfId="212" priority="39"/>
  </conditionalFormatting>
  <conditionalFormatting sqref="B1:B12">
    <cfRule type="duplicateValues" dxfId="211" priority="5"/>
    <cfRule type="duplicateValues" dxfId="210" priority="6"/>
  </conditionalFormatting>
  <conditionalFormatting sqref="B1:B12">
    <cfRule type="duplicateValues" dxfId="209" priority="2"/>
    <cfRule type="duplicateValues" dxfId="208" priority="3"/>
    <cfRule type="duplicateValues" dxfId="207" priority="4"/>
  </conditionalFormatting>
  <conditionalFormatting sqref="B1:B12">
    <cfRule type="duplicateValues" dxfId="20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5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05" priority="20"/>
  </conditionalFormatting>
  <conditionalFormatting sqref="A830">
    <cfRule type="duplicateValues" dxfId="204" priority="19"/>
  </conditionalFormatting>
  <conditionalFormatting sqref="A831">
    <cfRule type="duplicateValues" dxfId="203" priority="18"/>
  </conditionalFormatting>
  <conditionalFormatting sqref="A832">
    <cfRule type="duplicateValues" dxfId="202" priority="17"/>
  </conditionalFormatting>
  <conditionalFormatting sqref="A833">
    <cfRule type="duplicateValues" dxfId="201" priority="16"/>
  </conditionalFormatting>
  <conditionalFormatting sqref="A844:A1048576 A1:A833">
    <cfRule type="duplicateValues" dxfId="200" priority="15"/>
  </conditionalFormatting>
  <conditionalFormatting sqref="A834:A840">
    <cfRule type="duplicateValues" dxfId="199" priority="14"/>
  </conditionalFormatting>
  <conditionalFormatting sqref="A834:A840">
    <cfRule type="duplicateValues" dxfId="198" priority="13"/>
  </conditionalFormatting>
  <conditionalFormatting sqref="A844:A1048576 A1:A840">
    <cfRule type="duplicateValues" dxfId="197" priority="12"/>
  </conditionalFormatting>
  <conditionalFormatting sqref="A841">
    <cfRule type="duplicateValues" dxfId="196" priority="11"/>
  </conditionalFormatting>
  <conditionalFormatting sqref="A841">
    <cfRule type="duplicateValues" dxfId="195" priority="10"/>
  </conditionalFormatting>
  <conditionalFormatting sqref="A841">
    <cfRule type="duplicateValues" dxfId="194" priority="9"/>
  </conditionalFormatting>
  <conditionalFormatting sqref="A842">
    <cfRule type="duplicateValues" dxfId="193" priority="8"/>
  </conditionalFormatting>
  <conditionalFormatting sqref="A842">
    <cfRule type="duplicateValues" dxfId="192" priority="7"/>
  </conditionalFormatting>
  <conditionalFormatting sqref="A842">
    <cfRule type="duplicateValues" dxfId="191" priority="6"/>
  </conditionalFormatting>
  <conditionalFormatting sqref="A1:A842 A844:A1048576">
    <cfRule type="duplicateValues" dxfId="190" priority="5"/>
  </conditionalFormatting>
  <conditionalFormatting sqref="A843">
    <cfRule type="duplicateValues" dxfId="189" priority="4"/>
  </conditionalFormatting>
  <conditionalFormatting sqref="A843">
    <cfRule type="duplicateValues" dxfId="188" priority="3"/>
  </conditionalFormatting>
  <conditionalFormatting sqref="A843">
    <cfRule type="duplicateValues" dxfId="187" priority="2"/>
  </conditionalFormatting>
  <conditionalFormatting sqref="A843">
    <cfRule type="duplicateValues" dxfId="18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85" priority="18"/>
  </conditionalFormatting>
  <conditionalFormatting sqref="B7:B8">
    <cfRule type="duplicateValues" dxfId="184" priority="17"/>
  </conditionalFormatting>
  <conditionalFormatting sqref="A7:A8">
    <cfRule type="duplicateValues" dxfId="183" priority="15"/>
    <cfRule type="duplicateValues" dxfId="182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2021-09-08T00:25:32Z</dcterms:modified>
</cp:coreProperties>
</file>