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8\"/>
    </mc:Choice>
  </mc:AlternateContent>
  <xr:revisionPtr revIDLastSave="0" documentId="8_{B32FDF27-434A-4FD9-AC27-A5CFAD3BC510}" xr6:coauthVersionLast="46" xr6:coauthVersionMax="46" xr10:uidLastSave="{00000000-0000-0000-0000-000000000000}"/>
  <bookViews>
    <workbookView xWindow="-120" yWindow="-120" windowWidth="19440" windowHeight="10440" tabRatio="596" firstSheet="7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REPORTE!$A$4:$Q$60</definedName>
    <definedName name="_xlnm._FilterDatabase" localSheetId="8" hidden="1">'Sin Efectivo'!$A$64:$E$68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97" i="1"/>
  <c r="F97" i="1"/>
  <c r="G97" i="1"/>
  <c r="H97" i="1"/>
  <c r="I97" i="1"/>
  <c r="J97" i="1"/>
  <c r="K97" i="1"/>
  <c r="A73" i="1"/>
  <c r="F73" i="1"/>
  <c r="G73" i="1"/>
  <c r="H73" i="1"/>
  <c r="I73" i="1"/>
  <c r="J73" i="1"/>
  <c r="K73" i="1"/>
  <c r="A62" i="1"/>
  <c r="F62" i="1"/>
  <c r="G62" i="1"/>
  <c r="H62" i="1"/>
  <c r="I62" i="1"/>
  <c r="J62" i="1"/>
  <c r="K62" i="1"/>
  <c r="A95" i="1"/>
  <c r="F95" i="1"/>
  <c r="G95" i="1"/>
  <c r="H95" i="1"/>
  <c r="I95" i="1"/>
  <c r="J95" i="1"/>
  <c r="K95" i="1"/>
  <c r="A57" i="1"/>
  <c r="F57" i="1"/>
  <c r="G57" i="1"/>
  <c r="H57" i="1"/>
  <c r="I57" i="1"/>
  <c r="J57" i="1"/>
  <c r="K57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98" i="1"/>
  <c r="F98" i="1"/>
  <c r="G98" i="1"/>
  <c r="H98" i="1"/>
  <c r="I98" i="1"/>
  <c r="J98" i="1"/>
  <c r="K98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05" i="1"/>
  <c r="F105" i="1"/>
  <c r="G105" i="1"/>
  <c r="H105" i="1"/>
  <c r="I105" i="1"/>
  <c r="J105" i="1"/>
  <c r="K105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56" i="1"/>
  <c r="F56" i="1"/>
  <c r="G56" i="1"/>
  <c r="H56" i="1"/>
  <c r="I56" i="1"/>
  <c r="J56" i="1"/>
  <c r="K56" i="1"/>
  <c r="A81" i="1"/>
  <c r="F81" i="1"/>
  <c r="G81" i="1"/>
  <c r="H81" i="1"/>
  <c r="I81" i="1"/>
  <c r="J81" i="1"/>
  <c r="K81" i="1"/>
  <c r="A15" i="1"/>
  <c r="F15" i="1"/>
  <c r="G15" i="1"/>
  <c r="H15" i="1"/>
  <c r="I15" i="1"/>
  <c r="J15" i="1"/>
  <c r="K15" i="1"/>
  <c r="A31" i="1"/>
  <c r="F31" i="1"/>
  <c r="G31" i="1"/>
  <c r="H31" i="1"/>
  <c r="I31" i="1"/>
  <c r="J31" i="1"/>
  <c r="K31" i="1"/>
  <c r="A96" i="1"/>
  <c r="F96" i="1"/>
  <c r="G96" i="1"/>
  <c r="H96" i="1"/>
  <c r="I96" i="1"/>
  <c r="J96" i="1"/>
  <c r="K96" i="1"/>
  <c r="A72" i="1"/>
  <c r="F72" i="1"/>
  <c r="G72" i="1"/>
  <c r="H72" i="1"/>
  <c r="I72" i="1"/>
  <c r="J72" i="1"/>
  <c r="K72" i="1"/>
  <c r="A61" i="1"/>
  <c r="F61" i="1"/>
  <c r="G61" i="1"/>
  <c r="H61" i="1"/>
  <c r="I61" i="1"/>
  <c r="J61" i="1"/>
  <c r="K61" i="1"/>
  <c r="A30" i="1"/>
  <c r="F30" i="1"/>
  <c r="G30" i="1"/>
  <c r="H30" i="1"/>
  <c r="I30" i="1"/>
  <c r="J30" i="1"/>
  <c r="K30" i="1"/>
  <c r="A55" i="1"/>
  <c r="F55" i="1"/>
  <c r="G55" i="1"/>
  <c r="H55" i="1"/>
  <c r="I55" i="1"/>
  <c r="J55" i="1"/>
  <c r="K55" i="1"/>
  <c r="A71" i="1"/>
  <c r="F71" i="1"/>
  <c r="G71" i="1"/>
  <c r="H71" i="1"/>
  <c r="I71" i="1"/>
  <c r="J71" i="1"/>
  <c r="K71" i="1"/>
  <c r="A14" i="1"/>
  <c r="F14" i="1"/>
  <c r="G14" i="1"/>
  <c r="H14" i="1"/>
  <c r="I14" i="1"/>
  <c r="J14" i="1"/>
  <c r="K14" i="1"/>
  <c r="A70" i="1"/>
  <c r="F70" i="1"/>
  <c r="G70" i="1"/>
  <c r="H70" i="1"/>
  <c r="I70" i="1"/>
  <c r="J70" i="1"/>
  <c r="K70" i="1"/>
  <c r="A13" i="1"/>
  <c r="F13" i="1"/>
  <c r="G13" i="1"/>
  <c r="H13" i="1"/>
  <c r="I13" i="1"/>
  <c r="J13" i="1"/>
  <c r="K13" i="1"/>
  <c r="A54" i="1"/>
  <c r="F54" i="1"/>
  <c r="G54" i="1"/>
  <c r="H54" i="1"/>
  <c r="I54" i="1"/>
  <c r="J54" i="1"/>
  <c r="K54" i="1"/>
  <c r="A94" i="1"/>
  <c r="F94" i="1"/>
  <c r="G94" i="1"/>
  <c r="H94" i="1"/>
  <c r="I94" i="1"/>
  <c r="J94" i="1"/>
  <c r="K9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26" i="1"/>
  <c r="A20" i="1"/>
  <c r="A88" i="1"/>
  <c r="A12" i="1"/>
  <c r="A11" i="1"/>
  <c r="A10" i="1"/>
  <c r="F26" i="1"/>
  <c r="G26" i="1"/>
  <c r="H26" i="1"/>
  <c r="I26" i="1"/>
  <c r="J26" i="1"/>
  <c r="K26" i="1"/>
  <c r="F20" i="1"/>
  <c r="G20" i="1"/>
  <c r="H20" i="1"/>
  <c r="I20" i="1"/>
  <c r="J20" i="1"/>
  <c r="K20" i="1"/>
  <c r="F88" i="1"/>
  <c r="G88" i="1"/>
  <c r="H88" i="1"/>
  <c r="I88" i="1"/>
  <c r="J88" i="1"/>
  <c r="K88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07" i="1"/>
  <c r="A28" i="1"/>
  <c r="F107" i="1"/>
  <c r="G107" i="1"/>
  <c r="H107" i="1"/>
  <c r="I107" i="1"/>
  <c r="J107" i="1"/>
  <c r="K107" i="1"/>
  <c r="F28" i="1"/>
  <c r="G28" i="1"/>
  <c r="H28" i="1"/>
  <c r="I28" i="1"/>
  <c r="J28" i="1"/>
  <c r="K28" i="1"/>
  <c r="F19" i="1"/>
  <c r="G19" i="1"/>
  <c r="H19" i="1"/>
  <c r="I19" i="1"/>
  <c r="J19" i="1"/>
  <c r="K19" i="1"/>
  <c r="F18" i="1"/>
  <c r="G18" i="1"/>
  <c r="H18" i="1"/>
  <c r="I18" i="1"/>
  <c r="J18" i="1"/>
  <c r="K18" i="1"/>
  <c r="F93" i="1"/>
  <c r="G93" i="1"/>
  <c r="H93" i="1"/>
  <c r="I93" i="1"/>
  <c r="J93" i="1"/>
  <c r="K93" i="1"/>
  <c r="F50" i="1"/>
  <c r="G50" i="1"/>
  <c r="H50" i="1"/>
  <c r="I50" i="1"/>
  <c r="J50" i="1"/>
  <c r="K50" i="1"/>
  <c r="A19" i="1"/>
  <c r="A18" i="1"/>
  <c r="A93" i="1"/>
  <c r="A50" i="1"/>
  <c r="H1" i="16" l="1"/>
  <c r="F21" i="1"/>
  <c r="G21" i="1"/>
  <c r="H21" i="1"/>
  <c r="I21" i="1"/>
  <c r="J21" i="1"/>
  <c r="K21" i="1"/>
  <c r="F25" i="1"/>
  <c r="G25" i="1"/>
  <c r="H25" i="1"/>
  <c r="I25" i="1"/>
  <c r="J25" i="1"/>
  <c r="K25" i="1"/>
  <c r="F17" i="1"/>
  <c r="G17" i="1"/>
  <c r="H17" i="1"/>
  <c r="I17" i="1"/>
  <c r="J17" i="1"/>
  <c r="K17" i="1"/>
  <c r="F49" i="1"/>
  <c r="G49" i="1"/>
  <c r="H49" i="1"/>
  <c r="I49" i="1"/>
  <c r="J49" i="1"/>
  <c r="K49" i="1"/>
  <c r="F69" i="1"/>
  <c r="G69" i="1"/>
  <c r="H69" i="1"/>
  <c r="I69" i="1"/>
  <c r="J69" i="1"/>
  <c r="K69" i="1"/>
  <c r="F27" i="1"/>
  <c r="G27" i="1"/>
  <c r="H27" i="1"/>
  <c r="I27" i="1"/>
  <c r="J27" i="1"/>
  <c r="K27" i="1"/>
  <c r="F48" i="1"/>
  <c r="G48" i="1"/>
  <c r="H48" i="1"/>
  <c r="I48" i="1"/>
  <c r="J48" i="1"/>
  <c r="K48" i="1"/>
  <c r="F92" i="1"/>
  <c r="G92" i="1"/>
  <c r="H92" i="1"/>
  <c r="I92" i="1"/>
  <c r="J92" i="1"/>
  <c r="K92" i="1"/>
  <c r="F47" i="1"/>
  <c r="G47" i="1"/>
  <c r="H47" i="1"/>
  <c r="I47" i="1"/>
  <c r="J47" i="1"/>
  <c r="K47" i="1"/>
  <c r="F46" i="1"/>
  <c r="G46" i="1"/>
  <c r="H46" i="1"/>
  <c r="I46" i="1"/>
  <c r="J46" i="1"/>
  <c r="K46" i="1"/>
  <c r="F101" i="1"/>
  <c r="G101" i="1"/>
  <c r="H101" i="1"/>
  <c r="I101" i="1"/>
  <c r="J101" i="1"/>
  <c r="K101" i="1"/>
  <c r="F45" i="1"/>
  <c r="G45" i="1"/>
  <c r="H45" i="1"/>
  <c r="I45" i="1"/>
  <c r="J45" i="1"/>
  <c r="K45" i="1"/>
  <c r="F44" i="1"/>
  <c r="G44" i="1"/>
  <c r="H44" i="1"/>
  <c r="I44" i="1"/>
  <c r="J44" i="1"/>
  <c r="K44" i="1"/>
  <c r="A21" i="1"/>
  <c r="A25" i="1"/>
  <c r="A17" i="1"/>
  <c r="A49" i="1"/>
  <c r="A69" i="1"/>
  <c r="A27" i="1"/>
  <c r="A48" i="1"/>
  <c r="A92" i="1"/>
  <c r="A47" i="1"/>
  <c r="A46" i="1"/>
  <c r="A101" i="1"/>
  <c r="A45" i="1"/>
  <c r="A44" i="1"/>
  <c r="K4" i="16" l="1"/>
  <c r="K43" i="1" l="1"/>
  <c r="K32" i="1"/>
  <c r="K100" i="1"/>
  <c r="K36" i="1"/>
  <c r="K35" i="1"/>
  <c r="K99" i="1"/>
  <c r="K42" i="1"/>
  <c r="K34" i="1"/>
  <c r="K33" i="1"/>
  <c r="K41" i="1"/>
  <c r="K16" i="1"/>
  <c r="K9" i="1"/>
  <c r="K8" i="1"/>
  <c r="K68" i="1"/>
  <c r="K67" i="1"/>
  <c r="K40" i="1"/>
  <c r="K91" i="1"/>
  <c r="K7" i="1"/>
  <c r="K39" i="1"/>
  <c r="J43" i="1"/>
  <c r="J32" i="1"/>
  <c r="J100" i="1"/>
  <c r="J36" i="1"/>
  <c r="J35" i="1"/>
  <c r="J99" i="1"/>
  <c r="J42" i="1"/>
  <c r="J34" i="1"/>
  <c r="J33" i="1"/>
  <c r="J41" i="1"/>
  <c r="J16" i="1"/>
  <c r="J9" i="1"/>
  <c r="J8" i="1"/>
  <c r="J68" i="1"/>
  <c r="J67" i="1"/>
  <c r="J40" i="1"/>
  <c r="J91" i="1"/>
  <c r="J7" i="1"/>
  <c r="J39" i="1"/>
  <c r="I43" i="1"/>
  <c r="I32" i="1"/>
  <c r="I100" i="1"/>
  <c r="I36" i="1"/>
  <c r="I35" i="1"/>
  <c r="I99" i="1"/>
  <c r="I42" i="1"/>
  <c r="I34" i="1"/>
  <c r="I33" i="1"/>
  <c r="I41" i="1"/>
  <c r="I16" i="1"/>
  <c r="I9" i="1"/>
  <c r="I8" i="1"/>
  <c r="I68" i="1"/>
  <c r="I67" i="1"/>
  <c r="I40" i="1"/>
  <c r="I91" i="1"/>
  <c r="I7" i="1"/>
  <c r="I39" i="1"/>
  <c r="H43" i="1"/>
  <c r="H32" i="1"/>
  <c r="H100" i="1"/>
  <c r="H36" i="1"/>
  <c r="H35" i="1"/>
  <c r="H99" i="1"/>
  <c r="H42" i="1"/>
  <c r="H34" i="1"/>
  <c r="H33" i="1"/>
  <c r="H41" i="1"/>
  <c r="H16" i="1"/>
  <c r="H9" i="1"/>
  <c r="H8" i="1"/>
  <c r="H68" i="1"/>
  <c r="H67" i="1"/>
  <c r="H40" i="1"/>
  <c r="H91" i="1"/>
  <c r="H7" i="1"/>
  <c r="H39" i="1"/>
  <c r="G43" i="1"/>
  <c r="G32" i="1"/>
  <c r="G100" i="1"/>
  <c r="G36" i="1"/>
  <c r="G35" i="1"/>
  <c r="G99" i="1"/>
  <c r="G42" i="1"/>
  <c r="G34" i="1"/>
  <c r="G33" i="1"/>
  <c r="G41" i="1"/>
  <c r="G16" i="1"/>
  <c r="G9" i="1"/>
  <c r="G8" i="1"/>
  <c r="G68" i="1"/>
  <c r="G67" i="1"/>
  <c r="G40" i="1"/>
  <c r="G91" i="1"/>
  <c r="G7" i="1"/>
  <c r="G39" i="1"/>
  <c r="F43" i="1"/>
  <c r="F32" i="1"/>
  <c r="F100" i="1"/>
  <c r="F36" i="1"/>
  <c r="F35" i="1"/>
  <c r="F99" i="1"/>
  <c r="F42" i="1"/>
  <c r="F34" i="1"/>
  <c r="F33" i="1"/>
  <c r="F41" i="1"/>
  <c r="F16" i="1"/>
  <c r="F9" i="1"/>
  <c r="F8" i="1"/>
  <c r="F68" i="1"/>
  <c r="F67" i="1"/>
  <c r="F40" i="1"/>
  <c r="F91" i="1"/>
  <c r="F7" i="1"/>
  <c r="F39" i="1"/>
  <c r="A43" i="1"/>
  <c r="A32" i="1"/>
  <c r="A100" i="1"/>
  <c r="A36" i="1"/>
  <c r="A35" i="1"/>
  <c r="A99" i="1"/>
  <c r="A42" i="1"/>
  <c r="A34" i="1"/>
  <c r="A33" i="1"/>
  <c r="A41" i="1"/>
  <c r="A16" i="1"/>
  <c r="A9" i="1"/>
  <c r="A8" i="1"/>
  <c r="A68" i="1"/>
  <c r="A67" i="1"/>
  <c r="A40" i="1"/>
  <c r="A91" i="1"/>
  <c r="A7" i="1"/>
  <c r="A39" i="1"/>
  <c r="A60" i="1" l="1"/>
  <c r="F60" i="1"/>
  <c r="G60" i="1"/>
  <c r="H60" i="1"/>
  <c r="I60" i="1"/>
  <c r="J60" i="1"/>
  <c r="K60" i="1"/>
  <c r="A66" i="1"/>
  <c r="F66" i="1"/>
  <c r="G66" i="1"/>
  <c r="H66" i="1"/>
  <c r="I66" i="1"/>
  <c r="J66" i="1"/>
  <c r="K66" i="1"/>
  <c r="A90" i="1"/>
  <c r="F90" i="1"/>
  <c r="G90" i="1"/>
  <c r="H90" i="1"/>
  <c r="I90" i="1"/>
  <c r="J90" i="1"/>
  <c r="K90" i="1"/>
  <c r="A86" i="1"/>
  <c r="F86" i="1"/>
  <c r="G86" i="1"/>
  <c r="H86" i="1"/>
  <c r="I86" i="1"/>
  <c r="J86" i="1"/>
  <c r="K86" i="1"/>
  <c r="A6" i="1"/>
  <c r="F6" i="1"/>
  <c r="G6" i="1"/>
  <c r="H6" i="1"/>
  <c r="I6" i="1"/>
  <c r="J6" i="1"/>
  <c r="K6" i="1"/>
  <c r="A24" i="1"/>
  <c r="F24" i="1"/>
  <c r="G24" i="1"/>
  <c r="H24" i="1"/>
  <c r="I24" i="1"/>
  <c r="J24" i="1"/>
  <c r="K24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23" i="1"/>
  <c r="F23" i="1"/>
  <c r="G23" i="1"/>
  <c r="H23" i="1"/>
  <c r="I23" i="1"/>
  <c r="J23" i="1"/>
  <c r="K23" i="1"/>
  <c r="A65" i="1"/>
  <c r="F65" i="1"/>
  <c r="G65" i="1"/>
  <c r="H65" i="1"/>
  <c r="I65" i="1"/>
  <c r="J65" i="1"/>
  <c r="K65" i="1"/>
  <c r="A5" i="1"/>
  <c r="F5" i="1"/>
  <c r="G5" i="1"/>
  <c r="H5" i="1"/>
  <c r="I5" i="1"/>
  <c r="J5" i="1"/>
  <c r="K5" i="1"/>
  <c r="A59" i="1"/>
  <c r="F59" i="1"/>
  <c r="G59" i="1"/>
  <c r="H59" i="1"/>
  <c r="I59" i="1"/>
  <c r="J59" i="1"/>
  <c r="K59" i="1"/>
  <c r="A87" i="1"/>
  <c r="F87" i="1"/>
  <c r="G87" i="1"/>
  <c r="H87" i="1"/>
  <c r="I87" i="1"/>
  <c r="J87" i="1"/>
  <c r="K87" i="1"/>
  <c r="A38" i="1"/>
  <c r="F38" i="1"/>
  <c r="G38" i="1"/>
  <c r="H38" i="1"/>
  <c r="I38" i="1"/>
  <c r="J38" i="1"/>
  <c r="K38" i="1"/>
  <c r="A29" i="1"/>
  <c r="F29" i="1"/>
  <c r="G29" i="1"/>
  <c r="H29" i="1"/>
  <c r="I29" i="1"/>
  <c r="J29" i="1"/>
  <c r="K29" i="1"/>
  <c r="F58" i="1" l="1"/>
  <c r="G58" i="1"/>
  <c r="H58" i="1"/>
  <c r="I58" i="1"/>
  <c r="J58" i="1"/>
  <c r="K58" i="1"/>
  <c r="A58" i="1"/>
  <c r="F37" i="1"/>
  <c r="G37" i="1"/>
  <c r="H37" i="1"/>
  <c r="I37" i="1"/>
  <c r="J37" i="1"/>
  <c r="K37" i="1"/>
  <c r="F22" i="1"/>
  <c r="G22" i="1"/>
  <c r="H22" i="1"/>
  <c r="I22" i="1"/>
  <c r="J22" i="1"/>
  <c r="K22" i="1"/>
  <c r="A37" i="1"/>
  <c r="A22" i="1"/>
  <c r="A106" i="1" l="1"/>
  <c r="A64" i="1"/>
  <c r="F106" i="1"/>
  <c r="G106" i="1"/>
  <c r="H106" i="1"/>
  <c r="I106" i="1"/>
  <c r="J106" i="1"/>
  <c r="K106" i="1"/>
  <c r="F64" i="1"/>
  <c r="G64" i="1"/>
  <c r="H64" i="1"/>
  <c r="I64" i="1"/>
  <c r="J64" i="1"/>
  <c r="K64" i="1"/>
  <c r="G89" i="1" l="1"/>
  <c r="G63" i="1"/>
  <c r="F63" i="1" l="1"/>
  <c r="H63" i="1"/>
  <c r="I63" i="1"/>
  <c r="J63" i="1"/>
  <c r="K63" i="1"/>
  <c r="A63" i="1"/>
  <c r="F89" i="1" l="1"/>
  <c r="H89" i="1"/>
  <c r="I89" i="1"/>
  <c r="J89" i="1"/>
  <c r="K89" i="1"/>
  <c r="A89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<sst xmlns="http://schemas.openxmlformats.org/spreadsheetml/2006/main" count="14016" uniqueCount="2658">
  <si>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</si>
  <si>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</si>
  <si>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</si>
  <si>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</si>
  <si>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</si>
  <si>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</si>
  <si>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</si>
  <si>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</si>
  <si>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</si>
  <si>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</si>
  <si>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</si>
  <si>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</si>
  <si>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</si>
  <si>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</si>
  <si>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</si>
  <si>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</si>
  <si>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</si>
  <si>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</si>
  <si>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</si>
  <si>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</si>
  <si>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</si>
  <si>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</si>
  <si>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</si>
  <si>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</si>
  <si>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</si>
  <si>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</si>
  <si>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</si>
  <si>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</si>
  <si>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</si>
  <si>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</si>
  <si>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</si>
  <si>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</si>
  <si>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</si>
  <si>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</si>
  <si>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</si>
  <si>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</si>
  <si>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</si>
  <si>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</si>
  <si>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</si>
  <si>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</si>
  <si>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</si>
  <si>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</si>
  <si>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</si>
  <si>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</si>
  <si>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</si>
  <si>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</si>
  <si>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</si>
  <si>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</si>
  <si>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</si>
  <si>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</si>
  <si>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</si>
  <si>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</si>
  <si>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</si>
  <si>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</si>
  <si>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</si>
  <si>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</si>
  <si>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</si>
  <si>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</si>
  <si>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</si>
  <si>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</si>
  <si>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</si>
  <si>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</si>
  <si>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</si>
  <si>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</si>
  <si>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</si>
  <si>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</si>
  <si>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</si>
  <si>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</si>
  <si>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</si>
  <si>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</si>
  <si>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</si>
  <si>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</si>
  <si>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</si>
  <si>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</si>
  <si>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</si>
  <si>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</si>
  <si>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</si>
  <si>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</si>
  <si>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</si>
  <si>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</si>
  <si>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</si>
  <si>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</si>
  <si>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</si>
  <si>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</si>
  <si>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</si>
  <si>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</si>
  <si>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</si>
  <si>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</si>
  <si>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</si>
  <si>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</si>
  <si>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</si>
  <si>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</si>
  <si>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</si>
  <si>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</si>
  <si>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</si>
  <si>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</si>
  <si>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</si>
  <si>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</si>
  <si>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</si>
  <si>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</si>
  <si>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</si>
  <si>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</si>
  <si>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</si>
  <si>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</si>
  <si>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</si>
  <si>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</si>
  <si>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</si>
  <si>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</si>
  <si>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</si>
  <si>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</si>
  <si>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</si>
  <si>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</si>
  <si>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</si>
  <si>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</si>
  <si>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</si>
  <si>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</si>
  <si>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</si>
  <si>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</si>
  <si>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</si>
  <si>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</si>
  <si>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</si>
  <si>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</si>
  <si>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</si>
  <si>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</si>
  <si>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</si>
  <si>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</si>
  <si>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</si>
  <si>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</si>
  <si>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</si>
  <si>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</si>
  <si>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</si>
  <si>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</si>
  <si>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</si>
  <si>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</si>
  <si>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</si>
  <si>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</si>
  <si>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</si>
  <si>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</si>
  <si>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</si>
  <si>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</si>
  <si>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</si>
  <si>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</si>
  <si>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</si>
  <si>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</si>
  <si>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</si>
  <si>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</si>
  <si>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</si>
  <si>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</si>
  <si>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</si>
  <si>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</si>
  <si>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</si>
  <si>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</si>
  <si>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</si>
  <si>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</si>
  <si>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</si>
  <si>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</si>
  <si>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</si>
  <si>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</si>
  <si>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</si>
  <si>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</si>
  <si>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</si>
  <si>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</si>
  <si>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</si>
  <si>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</si>
  <si>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</si>
  <si>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</si>
  <si>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</si>
  <si>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</si>
  <si>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</si>
  <si>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</si>
  <si>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</si>
  <si>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</si>
  <si>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</si>
  <si>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</si>
  <si>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</si>
  <si>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</si>
  <si>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</si>
  <si>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</si>
  <si>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</si>
  <si>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</si>
  <si>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</si>
  <si>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</si>
  <si>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</si>
  <si>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</si>
  <si>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</si>
  <si>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</si>
  <si>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</si>
  <si>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</si>
  <si>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</si>
  <si>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</si>
  <si>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</si>
  <si>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</si>
  <si>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</si>
  <si>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</si>
  <si>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</si>
  <si>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</si>
  <si>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</si>
  <si>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</si>
  <si>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</si>
  <si>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</si>
  <si>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</si>
  <si>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</si>
  <si>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</si>
  <si>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</si>
  <si>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</si>
  <si>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</si>
  <si>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</si>
  <si>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</si>
  <si>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</si>
  <si>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</si>
  <si>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</si>
  <si>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</si>
  <si>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</si>
  <si>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</si>
  <si>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</si>
  <si>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</si>
  <si>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</si>
  <si>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</si>
  <si>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</si>
  <si>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</si>
  <si>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</si>
  <si>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</si>
  <si>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</si>
  <si>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</si>
  <si>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</si>
  <si>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</si>
  <si>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</si>
  <si>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</si>
  <si>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</si>
  <si>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</si>
  <si>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</si>
  <si>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</si>
  <si>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</si>
  <si>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</si>
  <si>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</si>
  <si>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</si>
  <si>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</si>
  <si>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</si>
  <si>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</si>
  <si>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</si>
  <si>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</si>
  <si>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</si>
  <si>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</si>
  <si>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</si>
  <si>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</si>
  <si>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</si>
  <si>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</si>
  <si>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</si>
  <si>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</si>
  <si>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</si>
  <si>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</si>
  <si>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</si>
  <si>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</si>
  <si>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</si>
  <si>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</si>
  <si>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</si>
  <si>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</si>
  <si>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</si>
  <si>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</si>
  <si>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</si>
  <si>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</si>
  <si>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</si>
  <si>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</si>
  <si>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</si>
  <si>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</si>
  <si>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</si>
  <si>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</si>
  <si>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</si>
  <si>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</si>
  <si>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</si>
  <si>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</si>
  <si>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</si>
  <si>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</si>
  <si>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</si>
  <si>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</si>
  <si>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</si>
  <si>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</si>
  <si>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</si>
  <si>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</si>
  <si>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</si>
  <si>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</si>
  <si>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</si>
  <si>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</si>
  <si>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</si>
  <si>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</si>
  <si>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</si>
  <si>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</si>
  <si>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</si>
  <si>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</si>
  <si>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</si>
  <si>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</si>
  <si>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</si>
  <si>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</si>
  <si>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</si>
  <si>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</si>
  <si>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</si>
  <si>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</si>
  <si>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</si>
  <si>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</si>
  <si>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</si>
  <si>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</si>
  <si>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</si>
  <si>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</si>
  <si>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</si>
  <si>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</si>
  <si>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</si>
  <si>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</si>
  <si>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</si>
  <si>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</si>
  <si>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</si>
  <si>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</si>
  <si>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</si>
  <si>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</si>
  <si>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</si>
  <si>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</si>
  <si>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</si>
  <si>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</si>
  <si>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</si>
  <si>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</si>
  <si>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</si>
  <si>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</si>
  <si>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</si>
  <si>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</si>
  <si>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</si>
  <si>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</si>
  <si>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</si>
  <si>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</si>
  <si>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</si>
  <si>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</si>
  <si>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</si>
  <si>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</si>
  <si>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</si>
  <si>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</si>
  <si>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</si>
  <si>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</si>
  <si>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</si>
  <si>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</si>
  <si>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</si>
  <si>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</si>
  <si>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</si>
  <si>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</si>
  <si>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</si>
  <si>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</si>
  <si>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</si>
  <si>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</si>
  <si>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</si>
  <si>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</si>
  <si>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</si>
  <si>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</si>
  <si>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</si>
  <si>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</si>
  <si>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</si>
  <si>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</si>
  <si>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</si>
  <si>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</si>
  <si>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</si>
  <si>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</si>
  <si>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</si>
  <si>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</si>
  <si>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</si>
  <si>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</si>
  <si>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</si>
  <si>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</si>
  <si>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</si>
  <si>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</si>
  <si>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</si>
  <si>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</si>
  <si>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</si>
  <si>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</si>
  <si>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</si>
  <si>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</si>
  <si>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</si>
  <si>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</si>
  <si>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</si>
  <si>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</si>
  <si>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</si>
  <si>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</si>
  <si>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</si>
  <si>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</si>
  <si>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</si>
  <si>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</si>
  <si>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</si>
  <si>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</si>
  <si>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</si>
  <si>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</si>
  <si>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</si>
  <si>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</si>
  <si>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</si>
  <si>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</si>
  <si>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</si>
  <si>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</si>
  <si>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</si>
  <si>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</si>
  <si>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</si>
  <si>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</si>
  <si>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</si>
  <si>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</si>
  <si>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</si>
  <si>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</si>
  <si>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</si>
  <si>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</si>
  <si>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</si>
  <si>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</si>
  <si>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</si>
  <si>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</si>
  <si>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</si>
  <si>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</si>
  <si>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</si>
  <si>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</si>
  <si>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</si>
  <si>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</si>
  <si>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</si>
  <si>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</si>
  <si>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</si>
  <si>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</si>
  <si>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</si>
  <si>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</si>
  <si>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</si>
  <si>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</si>
  <si>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</si>
  <si>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</si>
  <si>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</si>
  <si>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</si>
  <si>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</si>
  <si>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</si>
  <si>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</si>
  <si>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</si>
  <si>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</si>
  <si>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</si>
  <si>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</si>
  <si>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</si>
  <si>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</si>
  <si>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</si>
  <si>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</si>
  <si>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</si>
  <si>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</si>
  <si>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</si>
  <si>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</si>
  <si>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</si>
  <si>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</si>
  <si>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</si>
  <si>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</si>
  <si>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</si>
  <si>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</si>
  <si>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</si>
  <si>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</si>
  <si>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</si>
  <si>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</si>
  <si>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</si>
  <si>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</si>
  <si>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</si>
  <si>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</si>
  <si>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</si>
  <si>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</si>
  <si>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</si>
  <si>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</si>
  <si>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</si>
  <si>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</si>
  <si>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</si>
  <si>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</si>
  <si>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</si>
  <si>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</si>
  <si>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</si>
  <si>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</si>
  <si>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</si>
  <si>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</si>
  <si>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</si>
  <si>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</si>
  <si>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</si>
  <si>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</si>
  <si>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</si>
  <si>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</si>
  <si>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</si>
  <si>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</si>
  <si>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</si>
  <si>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</si>
  <si>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</si>
  <si>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</si>
  <si>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</si>
  <si>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</si>
  <si>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</si>
  <si>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</si>
  <si>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</si>
  <si>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</si>
  <si>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</si>
  <si>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</si>
  <si>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</si>
  <si>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</si>
  <si>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</si>
  <si>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</si>
  <si>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</si>
  <si>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</si>
  <si>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</si>
  <si>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</si>
  <si>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</si>
  <si>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</si>
  <si>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</si>
  <si>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</si>
  <si>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</si>
  <si>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</si>
  <si>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</si>
  <si>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</si>
  <si>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</si>
  <si>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</si>
  <si>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</si>
  <si>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</si>
  <si>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</si>
  <si>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</si>
  <si>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</si>
  <si>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</si>
  <si>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</si>
  <si>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</si>
  <si>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</si>
  <si>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</si>
  <si>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</si>
  <si>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</si>
  <si>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</si>
  <si>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</si>
  <si>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</si>
  <si>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</si>
  <si>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</si>
  <si>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</si>
  <si>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</si>
  <si>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</si>
  <si>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</si>
  <si>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</si>
  <si>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</si>
  <si>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</si>
  <si>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</si>
  <si>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</si>
  <si>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</si>
  <si>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</si>
  <si>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</si>
  <si>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</si>
  <si>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</si>
  <si>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</si>
  <si>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</si>
  <si>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</si>
  <si>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</si>
  <si>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</si>
  <si>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</si>
  <si>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</si>
  <si>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</si>
  <si>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</si>
  <si>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</si>
  <si>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</si>
  <si>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</si>
  <si>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</si>
  <si>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</si>
  <si>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</si>
  <si>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</si>
  <si>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</si>
  <si>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</si>
  <si>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</si>
  <si>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</si>
  <si>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</si>
  <si>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</si>
  <si>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</si>
  <si>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</si>
  <si>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</si>
  <si>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</si>
  <si>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</si>
  <si>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</si>
  <si>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</si>
  <si>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</si>
  <si>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</si>
  <si>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</si>
  <si>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</si>
  <si>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</si>
  <si>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</si>
  <si>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</si>
  <si>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</si>
  <si>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</si>
  <si>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</si>
  <si>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</si>
  <si>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</si>
  <si>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</si>
  <si>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</si>
  <si>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</si>
  <si>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</si>
  <si>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</si>
  <si>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</si>
  <si>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</si>
  <si>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</si>
  <si>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</si>
  <si>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</si>
  <si>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</si>
  <si>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</si>
  <si>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</si>
  <si>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</si>
  <si>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</si>
  <si>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</si>
  <si>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</si>
  <si>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</si>
  <si>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</si>
  <si>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</si>
  <si>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</si>
  <si>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</si>
  <si>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</si>
  <si>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</si>
  <si>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</si>
  <si>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</si>
  <si>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</si>
  <si>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</si>
  <si>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</si>
  <si>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</si>
  <si>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</si>
  <si>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</si>
  <si>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</si>
  <si>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</si>
  <si>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</si>
  <si>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</si>
  <si>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</si>
  <si>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</si>
  <si>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</si>
  <si>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</si>
  <si>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</si>
  <si>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</si>
  <si>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</si>
  <si>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</si>
  <si>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</si>
  <si>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</si>
  <si>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</si>
  <si>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</si>
  <si>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</si>
  <si>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</si>
  <si>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</si>
  <si>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</si>
  <si>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</si>
  <si>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</si>
  <si>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</si>
  <si>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</si>
  <si>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</si>
  <si>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</si>
  <si>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</si>
  <si>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</si>
  <si>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</si>
  <si>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</si>
  <si>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</si>
  <si>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</si>
  <si>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</si>
  <si>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</si>
  <si>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</si>
  <si>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</si>
  <si>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</si>
  <si>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</si>
  <si>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</si>
  <si>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</si>
  <si>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</si>
  <si>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</si>
  <si>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</si>
  <si>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</si>
  <si>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</si>
  <si>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</si>
  <si>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</si>
  <si>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</si>
  <si>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</si>
  <si>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</si>
  <si>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</si>
  <si>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</si>
  <si>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</si>
  <si>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</si>
  <si>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</si>
  <si>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</si>
  <si>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</si>
  <si>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</si>
  <si>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</si>
  <si>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</si>
  <si>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</si>
  <si>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</si>
  <si>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</si>
  <si>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</si>
  <si>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</si>
  <si>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</si>
  <si>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</si>
  <si>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</si>
  <si>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</si>
  <si>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</si>
  <si>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</si>
  <si>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</si>
  <si>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</si>
  <si>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</si>
  <si>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</si>
  <si>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</si>
  <si>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</si>
  <si>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</si>
  <si>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</si>
  <si>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</si>
  <si>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</si>
  <si>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</si>
  <si>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</si>
  <si>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</si>
  <si>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</si>
  <si>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</si>
  <si>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</si>
  <si>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</si>
  <si>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</si>
  <si>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</si>
  <si>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</si>
  <si>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</si>
  <si>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</si>
  <si>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</si>
  <si>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</si>
  <si>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</si>
  <si>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</si>
  <si>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</si>
  <si>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</si>
  <si>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</si>
  <si>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</si>
  <si>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</si>
  <si>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</si>
  <si>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</si>
  <si>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</si>
  <si>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</si>
  <si>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</si>
  <si>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</si>
  <si>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</si>
  <si>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</si>
  <si>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</si>
  <si>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</si>
  <si>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</si>
  <si>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</si>
  <si>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</si>
  <si>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</si>
  <si>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</si>
  <si>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</si>
  <si>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</si>
  <si>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</si>
  <si>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</si>
  <si>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</si>
  <si>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</si>
  <si>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</si>
  <si>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</si>
  <si>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</si>
  <si>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</si>
  <si>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</si>
  <si>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</si>
  <si>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</si>
  <si>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</si>
  <si>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</si>
  <si>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</si>
  <si>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</si>
  <si>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</si>
  <si>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</si>
  <si>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</si>
  <si>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</si>
  <si>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</si>
  <si>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</si>
  <si>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</si>
  <si>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</si>
  <si>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</si>
  <si>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</si>
  <si>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</si>
  <si>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</si>
  <si>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</si>
  <si>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</si>
  <si>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</si>
  <si>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</si>
  <si>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</si>
  <si>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</si>
  <si>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</si>
  <si>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</si>
  <si>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</si>
  <si>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</si>
  <si>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</si>
  <si>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</si>
  <si>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</si>
  <si>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</si>
  <si>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</si>
  <si>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</si>
  <si>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</si>
  <si>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</si>
  <si>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</si>
  <si>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</si>
  <si>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</si>
  <si>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</si>
  <si>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</si>
  <si>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</si>
  <si>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</si>
  <si>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</si>
  <si>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</si>
  <si>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</si>
  <si>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</si>
  <si>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</si>
  <si>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</si>
  <si>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</si>
  <si>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</si>
  <si>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</si>
  <si>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</si>
  <si>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</si>
  <si>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</si>
  <si>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</si>
  <si>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</si>
  <si>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</si>
  <si>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</si>
  <si>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</si>
  <si>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</si>
  <si>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</si>
  <si>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</si>
  <si>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</si>
  <si>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</si>
  <si>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</si>
  <si>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</si>
  <si>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</si>
  <si>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</si>
  <si>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</si>
  <si>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</si>
  <si>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</si>
  <si>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</si>
  <si>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</si>
  <si>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</si>
  <si>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</si>
  <si>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</si>
  <si>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</si>
  <si>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</si>
  <si>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</si>
  <si>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</si>
  <si>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</si>
  <si>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</si>
  <si>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</si>
  <si>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</si>
  <si>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</si>
  <si>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</si>
  <si>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</si>
  <si>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</si>
  <si>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</si>
  <si>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</si>
  <si>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</si>
  <si>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</si>
  <si>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</si>
  <si>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</si>
  <si>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</si>
  <si>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</si>
  <si>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</si>
  <si>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</si>
  <si>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</si>
  <si>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</si>
  <si>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</si>
  <si>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</si>
  <si>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</si>
  <si>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</si>
  <si>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</si>
  <si>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</si>
  <si>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</si>
  <si>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</si>
  <si>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</si>
  <si>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</si>
  <si>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</si>
  <si>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</si>
  <si>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</si>
  <si>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</si>
  <si>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</si>
  <si>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</si>
  <si>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</si>
  <si>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</si>
  <si>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</si>
  <si>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</si>
  <si>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</si>
  <si>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</si>
  <si>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</si>
  <si>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</si>
  <si>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</si>
  <si>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</si>
  <si>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</si>
  <si>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</si>
  <si>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</si>
  <si>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</si>
  <si>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</si>
  <si>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</si>
  <si>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</si>
  <si>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</si>
  <si>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</si>
  <si>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</si>
  <si>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</si>
  <si>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</si>
  <si>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</si>
  <si>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</si>
  <si>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</si>
  <si>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</si>
  <si>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</si>
  <si>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</si>
  <si>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</si>
  <si>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</si>
  <si>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</si>
  <si>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</si>
  <si>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</si>
  <si>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</si>
  <si>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</si>
  <si>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</si>
  <si>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</si>
  <si>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</si>
  <si>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</si>
  <si>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</si>
  <si>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</si>
  <si>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</si>
  <si>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</si>
  <si>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</si>
  <si>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</si>
  <si>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</si>
  <si>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</si>
  <si>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</si>
  <si>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</si>
  <si>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</si>
  <si>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</si>
  <si>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</si>
  <si>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</si>
  <si>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</si>
  <si>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</si>
  <si>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</si>
  <si>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</si>
  <si>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</si>
  <si>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</si>
  <si>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</si>
  <si>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</si>
  <si>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</si>
  <si>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</si>
  <si>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</si>
  <si>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</si>
  <si>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</si>
  <si>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</si>
  <si>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</si>
  <si>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</si>
  <si>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</si>
  <si>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</si>
  <si>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</si>
  <si>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</si>
  <si>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</si>
  <si>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</si>
  <si>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</si>
  <si>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</si>
  <si>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</si>
  <si>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</si>
  <si>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</si>
  <si>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</si>
  <si>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</si>
  <si>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</si>
  <si>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</si>
  <si>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</si>
  <si>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</si>
  <si>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</si>
  <si>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</si>
  <si>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</si>
  <si>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</si>
  <si>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</si>
  <si>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</si>
  <si>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</si>
  <si>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</si>
  <si>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</si>
  <si>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</si>
  <si>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</si>
  <si>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</si>
  <si>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</si>
  <si>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</si>
  <si>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</si>
  <si>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</si>
  <si>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</si>
  <si>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</si>
  <si>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</si>
  <si>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</si>
  <si>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</si>
  <si>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</si>
  <si>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</si>
  <si>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</si>
  <si>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</si>
  <si>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</si>
  <si>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</si>
  <si>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</si>
  <si>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</si>
  <si>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</si>
  <si>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</si>
  <si>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</si>
  <si>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</si>
  <si>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</si>
  <si>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</si>
  <si>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</si>
  <si>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</si>
  <si>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</si>
  <si>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</si>
  <si>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</si>
  <si>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</si>
  <si>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</si>
  <si>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</si>
  <si>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</si>
  <si>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</si>
  <si>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</si>
  <si>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</si>
  <si>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</si>
  <si>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</si>
  <si>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</si>
  <si>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</si>
  <si>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</si>
  <si>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</si>
  <si>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</si>
  <si>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</si>
  <si>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</si>
  <si>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</si>
  <si>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</si>
  <si>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</si>
  <si>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</si>
  <si>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</si>
  <si>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</si>
  <si>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</si>
  <si>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</si>
  <si>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</si>
  <si>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</si>
  <si>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</si>
  <si>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</si>
  <si>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</si>
  <si>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</si>
  <si>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</si>
  <si>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</si>
  <si>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</si>
  <si>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</si>
  <si>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</si>
  <si>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</si>
  <si>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</si>
  <si>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</si>
  <si>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</si>
  <si>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</si>
  <si>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</si>
  <si>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</si>
  <si>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</si>
  <si>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</si>
  <si>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</si>
  <si>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</si>
  <si>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</si>
  <si>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</si>
  <si>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</si>
  <si>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</si>
  <si>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</si>
  <si>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</si>
  <si>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</si>
  <si>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</si>
  <si>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</si>
  <si>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</si>
  <si>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</si>
  <si>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</si>
  <si>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</si>
  <si>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</si>
  <si>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</si>
  <si>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</si>
  <si>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</si>
  <si>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</si>
  <si>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</si>
  <si>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</si>
  <si>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</si>
  <si>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</si>
  <si>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</si>
  <si>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</si>
  <si>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</si>
  <si>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</si>
  <si>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</si>
  <si>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</si>
  <si>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</si>
  <si>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</si>
  <si>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</si>
  <si>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</si>
  <si>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</si>
  <si>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</si>
  <si>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</si>
  <si>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</si>
  <si>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</si>
  <si>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</si>
  <si>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</si>
  <si>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</si>
  <si>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</si>
  <si>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</si>
  <si>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</si>
  <si>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</si>
  <si>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</si>
  <si>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</si>
  <si>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</si>
  <si>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</si>
  <si>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</si>
  <si>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</si>
  <si>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</si>
  <si>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</si>
  <si>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</si>
  <si>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</si>
  <si>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</si>
  <si>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</si>
  <si>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</si>
  <si>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</si>
  <si>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</si>
  <si>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</si>
  <si>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</si>
  <si>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</si>
  <si>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</si>
  <si>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</si>
  <si>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</si>
  <si>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</si>
  <si>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</si>
  <si>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</si>
  <si>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</si>
  <si>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</si>
  <si>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</si>
  <si>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</si>
  <si>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</si>
  <si>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</si>
  <si>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</si>
  <si>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</si>
  <si>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</si>
  <si>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</si>
  <si>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</si>
  <si>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</si>
  <si>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</si>
  <si>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</si>
  <si>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</si>
  <si>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</si>
  <si>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</si>
  <si>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</si>
  <si>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</si>
  <si>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</si>
  <si>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</si>
  <si>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</si>
  <si>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</si>
  <si>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</si>
  <si>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</si>
  <si>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</si>
  <si>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</si>
  <si>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</si>
  <si>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</si>
  <si>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</si>
  <si>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</si>
  <si>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</si>
  <si>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</si>
  <si>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</si>
  <si>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</si>
  <si>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</si>
  <si>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</si>
  <si>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</si>
  <si>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</si>
  <si>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</si>
  <si>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</si>
  <si>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</si>
  <si>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</si>
  <si>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</si>
  <si>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</si>
  <si>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</si>
  <si>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</si>
  <si>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</si>
  <si>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</si>
  <si>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</si>
  <si>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</si>
  <si>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</si>
  <si>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</si>
  <si>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</si>
  <si>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</si>
  <si>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</si>
  <si>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</si>
  <si>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</si>
  <si>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</si>
  <si>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</si>
  <si>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</si>
  <si>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</si>
  <si>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</si>
  <si>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</si>
  <si>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</si>
  <si>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</si>
  <si>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</si>
  <si>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</si>
  <si>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</si>
  <si>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</si>
  <si>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</si>
  <si>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</si>
  <si>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</si>
  <si>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</si>
  <si>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</si>
  <si>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</si>
  <si>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</si>
  <si>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</si>
  <si>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</si>
  <si>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</si>
  <si>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</si>
  <si>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</si>
  <si>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</si>
  <si>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</si>
  <si>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</si>
  <si>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</si>
  <si>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</si>
  <si>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</si>
  <si>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</si>
  <si>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</si>
  <si>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</si>
  <si>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</si>
  <si>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</si>
  <si>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</si>
  <si>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</si>
  <si>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</si>
  <si>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</si>
  <si>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</si>
  <si>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</si>
  <si>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</si>
  <si>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</si>
  <si>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</si>
  <si>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</si>
  <si>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</si>
  <si>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</si>
  <si>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</si>
  <si>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</si>
  <si>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</si>
  <si>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</si>
  <si>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</si>
  <si>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</si>
  <si>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</si>
  <si>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</si>
  <si>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</si>
  <si>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</si>
  <si>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</si>
  <si>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</si>
  <si>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</si>
  <si>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</si>
  <si>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</si>
  <si>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</si>
  <si>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</si>
  <si>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</si>
  <si>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</si>
  <si>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</si>
  <si>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</si>
  <si>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</si>
  <si>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</si>
  <si>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</si>
  <si>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</si>
  <si>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</si>
  <si>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</si>
  <si>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</si>
  <si>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</si>
  <si>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</si>
  <si>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</si>
  <si>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</si>
  <si>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</si>
  <si>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</si>
  <si>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</si>
  <si>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</si>
  <si>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</si>
  <si>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</si>
  <si>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</si>
  <si>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</si>
  <si>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</si>
  <si>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</si>
  <si>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</si>
  <si>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</si>
  <si>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</si>
  <si>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</si>
  <si>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</si>
  <si>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</si>
  <si>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</si>
  <si>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</si>
  <si>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</si>
  <si>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</si>
  <si>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</si>
  <si>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</si>
  <si>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</si>
  <si>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</si>
  <si>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</si>
  <si>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</si>
  <si>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</si>
  <si>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</si>
  <si>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</si>
  <si>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</si>
  <si>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</si>
  <si>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</si>
  <si>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</si>
  <si>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</si>
  <si>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</si>
  <si>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</si>
  <si>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</si>
  <si>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</si>
  <si>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</si>
  <si>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</si>
  <si>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</si>
  <si>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</si>
  <si>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</si>
  <si>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</si>
  <si>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</si>
  <si>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</si>
  <si>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</si>
  <si>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</si>
  <si>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</si>
  <si>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</si>
  <si>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</si>
  <si>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</si>
  <si>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</si>
  <si>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</si>
  <si>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</si>
  <si>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</si>
  <si>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</si>
  <si>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</si>
  <si>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</si>
  <si>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</si>
  <si>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</si>
  <si>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</si>
  <si>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</si>
  <si>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</si>
  <si>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</si>
  <si>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</si>
  <si>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</si>
  <si>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</si>
  <si>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</si>
  <si>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</si>
  <si>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</si>
  <si>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</si>
  <si>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</si>
  <si>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</si>
  <si>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</si>
  <si>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</si>
  <si>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</si>
  <si>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</si>
  <si>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</si>
  <si>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</si>
  <si>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</si>
  <si>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</si>
  <si>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</si>
  <si>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</si>
  <si>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</si>
  <si>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</si>
  <si>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</si>
  <si>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</si>
  <si>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</si>
  <si>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</si>
  <si>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</si>
  <si>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</si>
  <si>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</si>
  <si>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</si>
  <si>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</si>
  <si>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</si>
  <si>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</si>
  <si>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</si>
  <si>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</si>
  <si>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</si>
  <si>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</si>
  <si>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</si>
  <si>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</si>
  <si>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</si>
  <si>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</si>
  <si>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</si>
  <si>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</si>
  <si>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</si>
  <si>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</si>
  <si>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</si>
  <si>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</si>
  <si>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</si>
  <si>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</si>
  <si>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</si>
  <si>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</si>
  <si>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</si>
  <si>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</si>
  <si>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</si>
  <si>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</si>
  <si>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</si>
  <si>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</si>
  <si>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</si>
  <si>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</si>
  <si>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</si>
  <si>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</si>
  <si>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</si>
  <si>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</si>
  <si>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</si>
  <si>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</si>
  <si>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</si>
  <si>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</si>
  <si>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</si>
  <si>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</si>
  <si>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</si>
  <si>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</si>
  <si>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</si>
  <si>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</si>
  <si>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</si>
  <si>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</si>
  <si>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</si>
  <si>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</si>
  <si>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</si>
  <si>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</si>
  <si>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</si>
  <si>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</si>
  <si>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</si>
  <si>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</si>
  <si>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</si>
  <si>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</si>
  <si>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</si>
  <si>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</si>
  <si>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</si>
  <si>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</si>
  <si>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</si>
  <si>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</si>
  <si>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</si>
  <si>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</si>
  <si>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</si>
  <si>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</si>
  <si>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</si>
  <si>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</si>
  <si>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</si>
  <si>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</si>
  <si>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</si>
  <si>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</si>
  <si>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</si>
  <si>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</si>
  <si>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</si>
  <si>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</si>
  <si>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</si>
  <si>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</si>
  <si>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</si>
  <si>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</si>
  <si>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</si>
  <si>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</si>
  <si>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</si>
  <si>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</si>
  <si>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</si>
  <si>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</si>
  <si>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</si>
  <si>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</si>
  <si>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</si>
  <si>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</si>
  <si>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</si>
  <si>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</si>
  <si>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</si>
  <si>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</si>
  <si>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</si>
  <si>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</si>
  <si>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</si>
  <si>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</si>
  <si>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</si>
  <si>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</si>
  <si>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</si>
  <si>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</si>
  <si>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</si>
  <si>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</si>
  <si>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</si>
  <si>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</si>
  <si>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</si>
  <si>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</si>
  <si>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</si>
  <si>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</si>
  <si>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</si>
  <si>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</si>
  <si>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</si>
  <si>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</si>
  <si>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</si>
  <si>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</si>
  <si>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</si>
  <si>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</si>
  <si>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</si>
  <si>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</si>
  <si>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</si>
  <si>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</si>
  <si>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</si>
  <si>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</si>
  <si>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</si>
  <si>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</si>
  <si>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</si>
  <si>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</si>
  <si>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</si>
  <si>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</si>
  <si>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</si>
  <si>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</si>
  <si>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</si>
  <si>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</si>
  <si>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</si>
  <si>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</si>
  <si>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</si>
  <si>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</si>
  <si>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</si>
  <si>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</si>
  <si>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</si>
  <si>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</si>
  <si>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</si>
  <si>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</si>
  <si>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</si>
  <si>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</si>
  <si>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</si>
  <si>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</si>
  <si>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</si>
  <si>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</si>
  <si>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</si>
  <si>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</si>
  <si>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</si>
  <si>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</si>
  <si>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</si>
  <si>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</si>
  <si>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</si>
  <si>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</si>
  <si>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</si>
  <si>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</si>
  <si>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</si>
  <si>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</si>
  <si>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</si>
  <si>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</si>
  <si>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</si>
  <si>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</si>
  <si>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</si>
  <si>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</si>
  <si>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</si>
  <si>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</si>
  <si>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</si>
  <si>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</si>
  <si>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</si>
  <si>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</si>
  <si>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</si>
  <si>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</si>
  <si>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</si>
  <si>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</si>
  <si>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</si>
  <si>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</si>
  <si>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</si>
  <si>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</si>
  <si>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</si>
  <si>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</si>
  <si>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</si>
  <si>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</si>
  <si>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</si>
  <si>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</si>
  <si>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</si>
  <si>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</si>
  <si>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</si>
  <si>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</si>
  <si>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</si>
  <si>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</si>
  <si>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</si>
  <si>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</si>
  <si>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</si>
  <si>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</si>
  <si>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</si>
  <si>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</si>
  <si>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</si>
  <si>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</si>
  <si>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</si>
  <si>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</si>
  <si>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</si>
  <si>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</si>
  <si>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</si>
  <si>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</si>
  <si>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</si>
  <si>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</si>
  <si>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</si>
  <si>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</si>
  <si>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</si>
  <si>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</si>
  <si>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</si>
  <si>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</si>
  <si>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</si>
  <si>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</si>
  <si>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</si>
  <si>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</si>
  <si>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</si>
  <si>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</si>
  <si>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</si>
  <si>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</si>
  <si>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</si>
  <si>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</si>
  <si>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</si>
  <si>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</si>
  <si>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</si>
  <si>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</si>
  <si>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</si>
  <si>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</si>
  <si>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</si>
  <si>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</si>
  <si>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</si>
  <si>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</si>
  <si>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</si>
  <si>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</si>
  <si>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</si>
  <si>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</si>
  <si>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</si>
  <si>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</si>
  <si>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</si>
  <si>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</si>
  <si>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</si>
  <si>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</si>
  <si>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</si>
  <si>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</si>
  <si>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</si>
  <si>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</si>
  <si>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</si>
  <si>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</si>
  <si>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</si>
  <si>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</si>
  <si>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</si>
  <si>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</si>
  <si>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</si>
  <si>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</si>
  <si>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</si>
  <si>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</si>
  <si>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</si>
  <si>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</si>
  <si>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</si>
  <si>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</si>
  <si>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</si>
  <si>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</si>
  <si>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</si>
  <si>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</si>
  <si>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</si>
  <si>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</si>
  <si>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</si>
  <si>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</si>
  <si>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</si>
  <si>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</si>
  <si>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</si>
  <si>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</si>
  <si>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</si>
  <si>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</si>
  <si>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</si>
  <si>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</si>
  <si>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</si>
  <si>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</si>
  <si>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</si>
  <si>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</si>
  <si>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</si>
  <si>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</si>
  <si>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</si>
  <si>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</si>
  <si>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</si>
  <si>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</si>
  <si>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</si>
  <si>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</si>
  <si>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</si>
  <si>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</si>
  <si>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</si>
  <si>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</si>
  <si>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</si>
  <si>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</si>
  <si>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</si>
  <si>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</si>
  <si>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</si>
  <si>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</si>
  <si>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</si>
  <si>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</si>
  <si>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</si>
  <si>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</si>
  <si>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</si>
  <si>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</si>
  <si>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</si>
  <si>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</si>
  <si>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</si>
  <si>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</si>
  <si>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</si>
  <si>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</si>
  <si>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</si>
  <si>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</si>
  <si>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</si>
  <si>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</si>
  <si>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</si>
  <si>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</si>
  <si>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</si>
  <si>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</si>
  <si>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</si>
  <si>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</si>
  <si>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</si>
  <si>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</si>
  <si>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</si>
  <si>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</si>
  <si>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</si>
  <si>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</si>
  <si>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</si>
  <si>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</si>
  <si>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</si>
  <si>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</si>
  <si>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</si>
  <si>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</si>
  <si>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</si>
  <si>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</si>
  <si>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</si>
  <si>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</si>
  <si>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</si>
  <si>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</si>
  <si>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</si>
  <si>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</si>
  <si>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</si>
  <si>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</si>
  <si>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</si>
  <si>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</si>
  <si>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</si>
  <si>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</si>
  <si>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</si>
  <si>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</si>
  <si>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</si>
  <si>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</si>
  <si>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</si>
  <si>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</si>
  <si>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</si>
  <si>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</si>
  <si>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</si>
  <si>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</si>
  <si>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</si>
  <si>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</si>
  <si>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</si>
  <si>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</si>
  <si>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</si>
  <si>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</si>
  <si>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</si>
  <si>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</si>
  <si>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</si>
  <si>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</si>
  <si>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</si>
  <si>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</si>
  <si>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</si>
  <si>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</si>
  <si>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</si>
  <si>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</si>
  <si>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</si>
  <si>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</si>
  <si>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</si>
  <si>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</si>
  <si>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</si>
  <si>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</si>
  <si>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</si>
  <si>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</si>
  <si>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</si>
  <si>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</si>
  <si>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</si>
  <si>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</si>
  <si>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</si>
  <si>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</si>
  <si>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</si>
  <si>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</si>
  <si>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</si>
  <si>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</si>
  <si>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</si>
  <si>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</si>
  <si>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</si>
  <si>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</si>
  <si>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</si>
  <si>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</si>
  <si>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</si>
  <si>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</si>
  <si>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</si>
  <si>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</si>
  <si>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</si>
  <si>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</si>
  <si>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</si>
  <si>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</si>
  <si>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</si>
  <si>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</si>
  <si>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</si>
  <si>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</si>
  <si>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</si>
  <si>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</si>
  <si>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</si>
  <si>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</si>
  <si>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</si>
  <si>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</si>
  <si>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</si>
  <si>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</si>
  <si>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</si>
  <si>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</si>
  <si>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</si>
  <si>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</si>
  <si>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</si>
  <si>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</si>
  <si>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</si>
  <si>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</si>
  <si>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</si>
  <si>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</si>
  <si>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</si>
  <si>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</si>
  <si>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</si>
  <si>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</si>
  <si>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</si>
  <si>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</si>
  <si>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</si>
  <si>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</si>
  <si>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</si>
  <si>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</si>
  <si>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</si>
  <si>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</si>
  <si>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</si>
  <si>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</si>
  <si>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</si>
  <si>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</si>
  <si>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</si>
  <si>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</si>
  <si>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</si>
  <si>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</si>
  <si>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</si>
  <si>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</si>
  <si>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</si>
  <si>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</si>
  <si>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</si>
  <si>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</si>
  <si>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</si>
  <si>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</si>
  <si>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</si>
  <si>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</si>
  <si>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</si>
  <si>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</si>
  <si>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</si>
  <si>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</si>
  <si>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</si>
  <si>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</si>
  <si>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</si>
  <si>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</si>
  <si>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</si>
  <si>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</si>
  <si>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</si>
  <si>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</si>
  <si>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</si>
  <si>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</si>
  <si>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</si>
  <si>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</si>
  <si>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</si>
  <si>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</si>
  <si>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</si>
  <si>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</si>
  <si>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</si>
  <si>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</si>
  <si>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</si>
  <si>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</si>
  <si>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</si>
  <si>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</si>
  <si>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</si>
  <si>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</si>
  <si>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</si>
  <si>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</si>
  <si>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</si>
  <si>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</si>
  <si>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</si>
  <si>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</si>
  <si>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</si>
  <si>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</si>
  <si>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</si>
  <si>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</si>
  <si>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</si>
  <si>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</si>
  <si>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</si>
  <si>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</si>
  <si>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</si>
  <si>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</si>
  <si>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</si>
  <si>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</si>
  <si>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</si>
  <si>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</si>
  <si>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</si>
  <si>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</si>
  <si>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</si>
  <si>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</si>
  <si>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</si>
  <si>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</si>
  <si>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</si>
  <si>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</si>
  <si>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</si>
  <si>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</si>
  <si>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</si>
  <si>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</si>
  <si>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</si>
  <si>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</si>
  <si>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</si>
  <si>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</si>
  <si>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</si>
  <si>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</si>
  <si>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</si>
  <si>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</si>
  <si>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</si>
  <si>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</si>
  <si>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</si>
  <si>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</si>
  <si>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</si>
  <si>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</si>
  <si>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</si>
  <si>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</si>
  <si>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</si>
  <si>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</si>
  <si>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</si>
  <si>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</si>
  <si>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</si>
  <si>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</si>
  <si>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</si>
  <si>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</si>
  <si>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</si>
  <si>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</si>
  <si>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</si>
  <si>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</si>
  <si>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</si>
  <si>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</si>
  <si>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</si>
  <si>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</si>
  <si>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</si>
  <si>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</si>
  <si>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</si>
  <si>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</si>
  <si>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</si>
  <si>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</si>
  <si>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</si>
  <si>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</si>
  <si>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</si>
  <si>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</si>
  <si>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</si>
  <si>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</si>
  <si>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</si>
  <si>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</si>
  <si>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</si>
  <si>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</si>
  <si>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</si>
  <si>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</si>
  <si>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</si>
  <si>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</si>
  <si>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</si>
  <si>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</si>
  <si>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</si>
  <si>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</si>
  <si>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</si>
  <si>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</si>
  <si>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</si>
  <si>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</si>
  <si>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</si>
  <si>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</si>
  <si>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</si>
  <si>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</si>
  <si>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</si>
  <si>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</si>
  <si>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</si>
  <si>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</si>
  <si>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</si>
  <si>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</si>
  <si>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</si>
  <si>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</si>
  <si>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</si>
  <si>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</si>
  <si>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</si>
  <si>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</si>
  <si>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</si>
  <si>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</si>
  <si>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</si>
  <si>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</si>
  <si>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</si>
  <si>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</si>
  <si>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</si>
  <si>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</si>
  <si>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</si>
  <si>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</si>
  <si>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</si>
  <si>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</si>
  <si>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</si>
  <si>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</si>
  <si>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</si>
  <si>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</si>
  <si>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</si>
  <si>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</si>
  <si>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</si>
  <si>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</si>
  <si>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</si>
  <si>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</si>
  <si>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</si>
  <si>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</si>
  <si>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</si>
  <si>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</si>
  <si>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</si>
  <si>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</si>
  <si>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</si>
  <si>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</si>
  <si>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</si>
  <si>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</si>
  <si>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</si>
  <si>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</si>
  <si>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</si>
  <si>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</si>
  <si>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</si>
  <si>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</si>
  <si>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</si>
  <si>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</si>
  <si>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</si>
  <si>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</si>
  <si>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</si>
  <si>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</si>
  <si>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</si>
  <si>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</si>
  <si>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</si>
  <si>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</si>
  <si>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</si>
  <si>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</si>
  <si>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</si>
  <si>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</si>
  <si>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</si>
  <si>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</si>
  <si>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</si>
  <si>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</si>
  <si>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</si>
  <si>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</si>
  <si>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</si>
  <si>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</si>
  <si>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</si>
  <si>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</si>
  <si>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</si>
  <si>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</si>
  <si>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</si>
  <si>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</si>
  <si>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</si>
  <si>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</si>
  <si>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</si>
  <si>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</si>
  <si>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</si>
  <si>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</si>
  <si>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</si>
  <si>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</si>
  <si>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</si>
  <si>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</si>
  <si>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</si>
  <si>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</si>
  <si>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</si>
  <si>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</si>
  <si>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</si>
  <si>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</si>
  <si>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</si>
  <si>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</si>
  <si>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</si>
  <si>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</si>
  <si>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</si>
  <si>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</si>
  <si>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</si>
  <si>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</si>
  <si>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</si>
  <si>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</si>
  <si>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</si>
  <si>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</si>
  <si>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</si>
  <si>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</si>
  <si>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</si>
  <si>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</si>
  <si>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</si>
  <si>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</si>
  <si>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</si>
  <si>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</si>
  <si>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</si>
  <si>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</si>
  <si>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</si>
  <si>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</si>
  <si>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</si>
  <si>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</si>
  <si>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</si>
  <si>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</si>
  <si>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</si>
  <si>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</si>
  <si>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</si>
  <si>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</si>
  <si>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</si>
  <si>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</si>
  <si>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</si>
  <si>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</si>
  <si>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</si>
  <si>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</si>
  <si>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</si>
  <si>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</si>
  <si>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</si>
  <si>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</si>
  <si>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</si>
  <si>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</si>
  <si>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</si>
  <si>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</si>
  <si>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</si>
  <si>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</si>
  <si>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</si>
  <si>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</si>
  <si>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</si>
  <si>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</si>
  <si>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</si>
  <si>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</si>
  <si>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</si>
  <si>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</si>
  <si>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</si>
  <si>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</si>
  <si>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</si>
  <si>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</si>
  <si>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</si>
  <si>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</si>
  <si>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</si>
  <si>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</si>
  <si>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</si>
  <si>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</si>
  <si>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</si>
  <si>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</si>
  <si>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</si>
  <si>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</si>
  <si>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</si>
  <si>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</si>
  <si>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</si>
  <si>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</si>
  <si>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</si>
  <si>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</si>
  <si>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</si>
  <si>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</si>
  <si>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</si>
  <si>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</si>
  <si>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</si>
  <si>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</si>
  <si>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</si>
  <si>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</si>
  <si>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</si>
  <si>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</si>
  <si>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</si>
  <si>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</si>
  <si>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</si>
  <si>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</si>
  <si>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</si>
  <si>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</si>
  <si>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</si>
  <si>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</si>
  <si>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</si>
  <si>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</si>
  <si>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</si>
  <si>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</si>
  <si>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</si>
  <si>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</si>
  <si>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</si>
  <si>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</si>
  <si>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</si>
  <si>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</si>
  <si>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</si>
  <si>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</si>
  <si>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</si>
  <si>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</si>
  <si>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</si>
  <si>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</si>
  <si>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</si>
  <si>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</si>
  <si>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</si>
  <si>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</si>
  <si>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</si>
  <si>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</si>
  <si>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</si>
  <si>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</si>
  <si>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</si>
  <si>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</si>
  <si>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</si>
  <si>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</si>
  <si>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</si>
  <si>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</si>
  <si>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</si>
  <si>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</si>
  <si>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</si>
  <si>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</si>
  <si>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</si>
  <si>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</si>
  <si>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</si>
  <si>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</si>
  <si>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</si>
  <si>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</si>
  <si>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</si>
  <si>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</si>
  <si>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</si>
  <si>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</si>
  <si>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</si>
  <si>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</si>
  <si>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</si>
  <si>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</si>
  <si>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</si>
  <si>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</si>
  <si>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</si>
  <si>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</si>
  <si>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</si>
  <si>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</si>
  <si>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</si>
  <si>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</si>
  <si>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</si>
  <si>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</si>
  <si>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</si>
  <si>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</si>
  <si>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</si>
  <si>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</si>
  <si>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</si>
  <si>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</si>
  <si>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</si>
  <si>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</si>
  <si>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</si>
  <si>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</si>
  <si>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</si>
  <si>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</si>
  <si>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</si>
  <si>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</si>
  <si>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</si>
  <si>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</si>
  <si>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</si>
  <si>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</si>
  <si>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</si>
  <si>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</si>
  <si>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</si>
  <si>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</si>
  <si>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</si>
  <si>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</si>
  <si>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</si>
  <si>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</si>
  <si>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</si>
  <si>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</si>
  <si>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</si>
  <si>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</si>
  <si>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</si>
  <si>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</si>
  <si>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</si>
  <si>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</si>
  <si>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</si>
  <si>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</si>
  <si>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</si>
  <si>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</si>
  <si>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</si>
  <si>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</si>
  <si>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</si>
  <si>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</si>
  <si>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</si>
  <si>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</si>
  <si>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</si>
  <si>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</si>
  <si>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</si>
  <si>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</si>
  <si>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</si>
  <si>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</si>
  <si>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</si>
  <si>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</si>
  <si>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</si>
  <si>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</si>
  <si>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</si>
  <si>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</si>
  <si>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</si>
  <si>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</si>
  <si>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</si>
  <si>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</si>
  <si>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</si>
  <si>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</si>
  <si>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</si>
  <si>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</si>
  <si>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</si>
  <si>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</si>
  <si>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</si>
  <si>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</si>
  <si>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</si>
  <si>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</si>
  <si>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</si>
  <si>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</si>
  <si>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</si>
  <si>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</si>
  <si>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</si>
  <si>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</si>
  <si>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</si>
  <si>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</si>
  <si>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</si>
  <si>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</si>
  <si>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</si>
  <si>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</si>
  <si>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</si>
  <si>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</si>
  <si>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</si>
  <si>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</si>
  <si>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</si>
  <si>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</si>
  <si>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</si>
  <si>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</si>
  <si>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</si>
  <si>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</si>
  <si>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</si>
  <si>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</si>
  <si>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</si>
  <si>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</si>
  <si>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</si>
  <si>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</si>
  <si>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</si>
  <si>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</si>
  <si>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</si>
  <si>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</si>
  <si>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</si>
  <si>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</si>
  <si>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</si>
  <si>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</si>
  <si>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</si>
  <si>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</si>
  <si>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</si>
  <si>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</si>
  <si>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</si>
  <si>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</si>
  <si>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</si>
  <si>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</si>
  <si>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</si>
  <si>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</si>
  <si>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</si>
  <si>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</si>
  <si>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</si>
  <si>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</si>
  <si>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</si>
  <si>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</si>
  <si>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</si>
  <si>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</si>
  <si>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</si>
  <si>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</si>
  <si>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</si>
  <si>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</si>
  <si>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</si>
  <si>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</si>
  <si>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</si>
  <si>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</si>
  <si>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</si>
  <si>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</si>
  <si>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</si>
  <si>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</si>
  <si>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</si>
  <si>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</si>
  <si>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</si>
  <si>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</si>
  <si>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</si>
  <si>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</si>
  <si>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</si>
  <si>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</si>
  <si>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</si>
  <si>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</si>
  <si>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</si>
  <si>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</si>
  <si>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</si>
  <si>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</si>
  <si>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</si>
  <si>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</si>
  <si>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</si>
  <si>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</si>
  <si>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</si>
  <si>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</si>
  <si>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</si>
  <si>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</si>
  <si>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</si>
  <si>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</si>
  <si>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</si>
  <si>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</si>
  <si>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</si>
  <si>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</si>
  <si>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</si>
  <si>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</si>
  <si>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</si>
  <si>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</si>
  <si>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</si>
  <si>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</si>
  <si>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</si>
  <si>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</si>
  <si>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</si>
  <si>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</si>
  <si>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</si>
  <si>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</si>
  <si>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</si>
  <si>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</si>
  <si>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</si>
  <si>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</si>
  <si>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</si>
  <si>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</si>
  <si>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</si>
  <si>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</si>
  <si>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</si>
  <si>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</si>
  <si>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</si>
  <si>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</si>
  <si>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</si>
  <si>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</si>
  <si>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</si>
  <si>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</si>
  <si>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</si>
  <si>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</si>
  <si>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</si>
  <si>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</si>
  <si>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</si>
  <si>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</si>
  <si>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</si>
  <si>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</si>
  <si>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</si>
  <si>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</si>
  <si>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</si>
  <si>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</si>
  <si>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</si>
  <si>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</si>
  <si>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</si>
  <si>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</si>
  <si>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</si>
  <si>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</si>
  <si>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</si>
  <si>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</si>
  <si>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</si>
  <si>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</si>
  <si>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</si>
  <si>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</si>
  <si>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</si>
  <si>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</si>
  <si>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</si>
  <si>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</si>
  <si>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</si>
  <si>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</si>
  <si>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</si>
  <si>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</si>
  <si>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</si>
  <si>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</si>
  <si>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</si>
  <si>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</si>
  <si>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</si>
  <si>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</si>
  <si>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</si>
  <si>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</si>
  <si>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</si>
  <si>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</si>
  <si>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</si>
  <si>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</si>
  <si>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</si>
  <si>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</si>
  <si>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</si>
  <si>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</si>
  <si>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</si>
  <si>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</si>
  <si>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</si>
  <si>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</si>
  <si>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</si>
  <si>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</si>
  <si>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</si>
  <si>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</si>
  <si>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</si>
  <si>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</si>
  <si>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</si>
  <si>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</si>
  <si>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</si>
  <si>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</si>
  <si>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</si>
  <si>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</si>
  <si>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</si>
  <si>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</si>
  <si>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</si>
  <si>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</si>
  <si>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</si>
  <si>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</si>
  <si>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</si>
  <si>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</si>
  <si>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</si>
  <si>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</si>
  <si>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</si>
  <si>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</si>
  <si>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</si>
  <si>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</si>
  <si>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</si>
  <si>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</si>
  <si>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</si>
  <si>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</si>
  <si>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</si>
  <si>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</si>
  <si>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</si>
  <si>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</si>
  <si>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</si>
  <si>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</si>
  <si>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</si>
  <si>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</si>
  <si>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</si>
  <si>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</si>
  <si>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</si>
  <si>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</si>
  <si>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</si>
  <si>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</si>
  <si>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</si>
  <si>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</si>
  <si>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</si>
  <si>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</si>
  <si>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</si>
  <si>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</si>
  <si>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</si>
  <si>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</si>
  <si>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</si>
  <si>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</si>
  <si>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</si>
  <si>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</si>
  <si>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</si>
  <si>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</si>
  <si>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</si>
  <si>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</si>
  <si>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</si>
  <si>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</si>
  <si>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</si>
  <si>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</si>
  <si>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</si>
  <si>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</si>
  <si>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</si>
  <si>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</si>
  <si>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</si>
  <si>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</si>
  <si>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</si>
  <si>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</si>
  <si>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</si>
  <si>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</si>
  <si>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</si>
  <si>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</si>
  <si>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</si>
  <si>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</si>
  <si>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</si>
  <si>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</si>
  <si>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</si>
  <si>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</si>
  <si>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</si>
  <si>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</si>
  <si>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</si>
  <si>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</si>
  <si>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</si>
  <si>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</si>
  <si>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</si>
  <si>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</si>
  <si>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</si>
  <si>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</si>
  <si>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</si>
  <si>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</si>
  <si>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</si>
  <si>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</si>
  <si>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</si>
  <si>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</si>
  <si>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</si>
  <si>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</si>
  <si>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</si>
  <si>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</si>
  <si>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</si>
  <si>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</si>
  <si>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</si>
  <si>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</si>
  <si>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</si>
  <si>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</si>
  <si>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</si>
  <si>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</si>
  <si>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</si>
  <si>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</si>
  <si>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</si>
  <si>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</si>
  <si>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</si>
  <si>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</si>
  <si>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</si>
  <si>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</si>
  <si>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</si>
  <si>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</si>
  <si>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</si>
  <si>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</si>
  <si>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</si>
  <si>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</si>
  <si>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</si>
  <si>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</si>
  <si>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</si>
  <si>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</si>
  <si>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</si>
  <si>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</si>
  <si>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</si>
  <si>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</si>
  <si>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</si>
  <si>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</si>
  <si>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</si>
  <si>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</si>
  <si>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</si>
  <si>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</si>
  <si>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</si>
  <si>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</si>
  <si>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</si>
  <si>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</si>
  <si>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</si>
  <si>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</si>
  <si>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</si>
  <si>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</si>
  <si>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</si>
  <si>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</si>
  <si>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</si>
  <si>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</si>
  <si>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</si>
  <si>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</si>
  <si>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</si>
  <si>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</si>
  <si>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</si>
  <si>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</si>
  <si>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</si>
  <si>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</si>
  <si>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</si>
  <si>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</si>
  <si>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</si>
  <si>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</si>
  <si>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</si>
  <si>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</si>
  <si>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</si>
  <si>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</si>
  <si>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</si>
  <si>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</si>
  <si>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</si>
  <si>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</si>
  <si>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</si>
  <si>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</si>
  <si>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</si>
  <si>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</si>
  <si>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</si>
  <si>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</si>
  <si>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</si>
  <si>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</si>
  <si>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</si>
  <si>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</si>
  <si>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</si>
  <si>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</si>
  <si>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</si>
  <si>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</si>
  <si>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</si>
  <si>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</si>
  <si>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</si>
  <si>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</si>
  <si>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</si>
  <si>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</si>
  <si>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</si>
  <si>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</si>
  <si>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</si>
  <si>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</si>
  <si>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</si>
  <si>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</si>
  <si>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</si>
  <si>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</si>
  <si>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</si>
  <si>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</si>
  <si>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</si>
  <si>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</si>
  <si>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</si>
  <si>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</si>
  <si>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</si>
  <si>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</si>
  <si>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</si>
  <si>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</si>
  <si>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</si>
  <si>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</si>
  <si>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</si>
  <si>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</si>
  <si>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</si>
  <si>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</si>
  <si>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</si>
  <si>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</si>
  <si>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</si>
  <si>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</si>
  <si>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</si>
  <si>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</si>
  <si>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</si>
  <si>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</si>
  <si>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</si>
  <si>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</si>
  <si>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</si>
  <si>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>LECTOR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</si>
  <si>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</si>
  <si>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</si>
  <si>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</si>
  <si>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</si>
  <si>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</si>
  <si>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</si>
  <si>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</si>
  <si>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SIN ACTIVIDAD DE RETIRO</t>
  </si>
  <si>
    <t>Abastecido</t>
  </si>
  <si>
    <t>2 Gavetas Vacías + 1 Fallando</t>
  </si>
  <si>
    <t>Closed</t>
  </si>
  <si>
    <t xml:space="preserve"> ATM S/M Nacional Plaza Central</t>
  </si>
  <si>
    <t>FALLANO CONFIRMADA</t>
  </si>
  <si>
    <t>08 Septiembre de 2021</t>
  </si>
  <si>
    <t>INHIBIDO</t>
  </si>
  <si>
    <t>Acevedo Dominguez, Victor Leonardo</t>
  </si>
  <si>
    <t>SIN EFECTIVOESEDERNALESNDO</t>
  </si>
  <si>
    <t>LECTOR VANDALIZADO</t>
  </si>
  <si>
    <t>ENVIO DE CARGA</t>
  </si>
  <si>
    <t>Peguero Solano, Victor Manuel</t>
  </si>
  <si>
    <t>CARGA EXITOSA</t>
  </si>
  <si>
    <t>3336018532 </t>
  </si>
  <si>
    <t>3336018239 </t>
  </si>
  <si>
    <t>3336018228 </t>
  </si>
  <si>
    <t>3336018279 </t>
  </si>
  <si>
    <t>3336018875 </t>
  </si>
  <si>
    <t>3336018848 </t>
  </si>
  <si>
    <t>3336018309 </t>
  </si>
  <si>
    <t>3336018233 </t>
  </si>
  <si>
    <t>3336019243 </t>
  </si>
  <si>
    <t>3336019366 </t>
  </si>
  <si>
    <t>3336019384 </t>
  </si>
  <si>
    <t>3336019422 </t>
  </si>
  <si>
    <t>3336018888 </t>
  </si>
  <si>
    <t>ATM Estación del Metro María Montés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</si>
</sst>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7A5B2661-3340-4D8C-92D4-AEC94C530DE1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3 3" xfId="6048" xr:uid="{47901D18-8C4D-4E5A-9296-B14800883764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2 3" xfId="6324" xr:uid="{94C1DEEB-35BE-41CC-A7CC-F5ACCA4E4DC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4 3" xfId="5772" xr:uid="{C744676F-1108-49E1-88C4-738F06EBB9C5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2 3" xfId="6692" xr:uid="{4F2D8A56-D337-47E1-8F91-BC2E36BFD6B1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3 3" xfId="6140" xr:uid="{9DA43096-B9B7-4957-AE7A-C4908F09F3ED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2 3" xfId="6416" xr:uid="{F3F3ECE5-13DA-4995-90C8-07473986B433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4 3" xfId="5864" xr:uid="{6AA7581E-1E56-4DA9-BEAD-59EFD2AE399D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2 3" xfId="6508" xr:uid="{818775DF-5F64-4123-BD6A-1133CF078168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3 3" xfId="5956" xr:uid="{7140D4B8-C1AA-4C61-9878-66C3AF3A4C2D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2 3" xfId="6232" xr:uid="{FABC949F-A62F-42E3-9159-3B629D353562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6 3" xfId="5680" xr:uid="{01FFB557-B201-4252-83C1-497D3417710A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2 3" xfId="6554" xr:uid="{8911D7C8-50DF-4E6A-A0A9-73333436E50F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3 3" xfId="6002" xr:uid="{59EDB45B-CBA1-49AD-BFD4-7FDE71A356EC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2 3" xfId="6278" xr:uid="{0D04B15E-E0F9-41B0-8CE0-D6690DD557C3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4 3" xfId="5726" xr:uid="{43E21F87-ABBA-4772-836C-DD3A8AA0C86D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2 3" xfId="6646" xr:uid="{5EBA0F83-9F31-4F79-9E1B-9F659F8AB2A7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3 3" xfId="6094" xr:uid="{E31FF941-FB48-4177-B86A-43D7C89DBF05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2 3" xfId="6370" xr:uid="{E52FE39B-4506-4695-A780-D7D67234CA87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4 3" xfId="5818" xr:uid="{A16A3528-EE8B-4BE3-B7C0-FBFA08DA5592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2 3" xfId="6462" xr:uid="{C153AF77-722C-4EE7-B587-6BFFD8ECCEEB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3 3" xfId="5910" xr:uid="{DE2E53B0-AD91-43C8-8F51-A49D027C3276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2 3" xfId="6186" xr:uid="{6C4898CC-CB60-4E1B-8334-B715B8C7A2E2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7 3" xfId="5634" xr:uid="{D71ED8AD-14AF-41CF-836F-7959439868C9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2 3" xfId="6595" xr:uid="{324311CD-9EC3-42DD-98B0-96B894A911E3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3 3" xfId="6043" xr:uid="{FBCE8F65-E57E-4AEA-B492-5FBC41CD438D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2 3" xfId="6319" xr:uid="{80BA7386-4600-4F00-9996-116CA9ECA14C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4 3" xfId="5767" xr:uid="{94A40E6B-A514-498F-8211-EA614D977E04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2 3" xfId="6687" xr:uid="{4E528561-0B36-4F34-B272-22C6DAE415EA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3 3" xfId="6135" xr:uid="{FBC71AC7-E7F4-44DC-B614-27BB5A9A76B5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2 3" xfId="6411" xr:uid="{44A3EAA5-ED16-4696-8841-EEFF0F7A3E0B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4 3" xfId="5859" xr:uid="{B49B05C9-5671-4D17-AB2D-753BE4DD85E1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2 3" xfId="6503" xr:uid="{82847E78-0723-47C7-9459-B0B7E1AB93F2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3 3" xfId="5951" xr:uid="{FAE2DE41-43EE-4781-A355-F5958FD23CAE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2 3" xfId="6227" xr:uid="{A54F2DB9-2B3E-496D-AA34-02DC491F8DA1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6 3" xfId="5675" xr:uid="{FA70F999-8F77-490A-94BD-F6B71D6061A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2 3" xfId="6549" xr:uid="{263A27D7-BC26-4360-9E0E-9FAA58153F55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3 3" xfId="5997" xr:uid="{F2E3D5AC-12C4-4519-8768-C1069878FFF5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2 3" xfId="6273" xr:uid="{6C27E682-D6BD-4DE6-A8A4-03E2F3D156D9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4 3" xfId="5721" xr:uid="{58316133-3144-4772-82E6-914701D3CDC2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2 3" xfId="6641" xr:uid="{E3EA5263-840A-435A-AAE6-A713BB68E394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3 3" xfId="6089" xr:uid="{5BDFE5C4-744C-4890-A4C0-B75B6FB392FD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2 3" xfId="6365" xr:uid="{71019F22-C7CB-4070-B554-457EFA09F6D1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4 3" xfId="5813" xr:uid="{E1C71782-B728-45FC-A6F0-94649395FD4A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2 3" xfId="6457" xr:uid="{4334BB03-C9FD-4031-9124-669A36EEB733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3 3" xfId="5905" xr:uid="{E1AB88BD-0CD2-49FB-B637-E59573D7B2A1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2 3" xfId="6181" xr:uid="{7C992754-34AD-44AB-A449-433332084292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7 3" xfId="5629" xr:uid="{04459838-0AC2-4739-830C-4BBA332B8539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2 3" xfId="6509" xr:uid="{719BCA0E-C754-4644-8AE0-3AE577D8BF8F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3 3" xfId="5957" xr:uid="{B89A40AF-E893-4201-A97F-5D21431D07A1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2 3" xfId="6233" xr:uid="{4F5C8222-499D-4C1E-84C4-564DD202D733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4 3" xfId="5681" xr:uid="{5D6F872A-4EF3-4E29-B8F8-1F7DCF3BC016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2 3" xfId="6601" xr:uid="{34B07390-0E3C-4103-91A0-C2DE79D1AB93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3 3" xfId="6049" xr:uid="{57E9C3AA-5CC5-4DE7-9B38-FDD5949C52CB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2 3" xfId="6325" xr:uid="{6EE7B9D0-65AE-4C0F-B516-F962E9F834C4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4 3" xfId="5773" xr:uid="{9A3C5470-87BF-4AB0-9713-226C6C146A82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2 3" xfId="6417" xr:uid="{46110914-3418-4D32-863E-D38FE0251274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3 3" xfId="5865" xr:uid="{179AF4B1-DB83-402B-B55C-85EFC2770CD1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2 3" xfId="6141" xr:uid="{1B0AD990-883E-4DD5-83D1-6C843733EE3F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2 3" xfId="6693" xr:uid="{01130E2F-5F1A-4955-B444-42A85EBF81A9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5 3" xfId="5589" xr:uid="{FD26631E-DB77-4EF8-9A78-EB61C64CBE2E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2 3" xfId="6418" xr:uid="{7799658C-F016-4EBB-9050-7E4AC2D0AC23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3 3" xfId="5866" xr:uid="{02AA80DC-806A-46F2-B88F-3C8A5DD7FF94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2 3" xfId="6142" xr:uid="{04266921-7F9E-4AD8-AA67-493776F9F2B4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2 3" xfId="5590" xr:uid="{CCA8BA0D-EFFC-44E0-BACA-D7734CA7F152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2 3" xfId="6144" xr:uid="{BE924F17-D090-4C0E-870A-FBAF1987835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1 3" xfId="5592" xr:uid="{135722FB-C199-4B48-9906-1DB30A2FAA4C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2 3" xfId="6593" xr:uid="{5A4759D1-C6DA-473A-A381-A6A86E6915A7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3 3" xfId="6041" xr:uid="{365D46DC-E758-4434-8E1D-098B3265544C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2 3" xfId="6317" xr:uid="{659AE3B8-7B2F-4BA1-A9FB-652F30CB3B31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4 3" xfId="5765" xr:uid="{9E954B18-6100-468C-9EB3-45CC5D4A9CB1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2 3" xfId="6685" xr:uid="{77C18D6B-C2FD-4A8E-82D2-6699638FDA7D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3 3" xfId="6133" xr:uid="{1D8610F9-78B7-451E-871A-18CBAED7824C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2 3" xfId="6409" xr:uid="{CF834432-1F8C-4D80-9D41-11D271686883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4 3" xfId="5857" xr:uid="{094BFC64-7ABB-4BDC-BC19-971BC6017BBB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2 3" xfId="6501" xr:uid="{7FAE6EE4-0E35-49A9-82E0-1B74AA183BEB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3 3" xfId="5949" xr:uid="{8D789CC8-CE4C-4A18-8A53-4EE28EF1C2A2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2 3" xfId="6225" xr:uid="{D19CC837-2CD5-41F2-A8F5-EE194A5AFB35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6 3" xfId="5673" xr:uid="{7B39DA60-3DAE-4983-AAA6-14DF11115692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2 3" xfId="6547" xr:uid="{FC2620A3-3B2D-471C-A909-E7AAE179DF05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3 3" xfId="5995" xr:uid="{96C6CDE9-E292-4E13-A429-38ADDCFED38D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2 3" xfId="6271" xr:uid="{481FDA21-9420-4FD4-8170-7F3F44B1998B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4 3" xfId="5719" xr:uid="{EC0DFC3D-947D-4780-9133-BB3C57D7D564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2 3" xfId="6639" xr:uid="{EBF5DF96-8614-44F1-9892-7F87B51241B5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3 3" xfId="6087" xr:uid="{3C937DDE-F118-4D25-A9E0-57C4274A2A67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2 3" xfId="6363" xr:uid="{43C30C6B-2F58-4D2F-BF1F-9F3FB929D514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4 3" xfId="5811" xr:uid="{4B3A41B2-AC2A-4415-BCCD-918C33285C58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2 3" xfId="6455" xr:uid="{300C804C-855D-4767-BC85-A6B9AC486819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3 3" xfId="5903" xr:uid="{AC88E22F-23F3-4891-818B-3FD23ACBA93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2 3" xfId="6179" xr:uid="{5695B9BC-CE3B-4B3C-90DC-2C2E74A48E22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7 3" xfId="5627" xr:uid="{52053A2C-EF90-42F3-BCF0-C53652B28ACC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2 3" xfId="6573" xr:uid="{3BBE0674-AB11-47D0-B65A-68EDFED3CD16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3 3" xfId="6021" xr:uid="{612961EE-53F6-4730-946D-0A51EF3E6FEF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2 3" xfId="6297" xr:uid="{833A1DE3-F008-4F7F-9118-0889F788BB77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4 3" xfId="5745" xr:uid="{6E2ED01B-1AE5-4947-A265-5DE8AC6B106C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2 3" xfId="6665" xr:uid="{4A745AD3-BF24-4CE2-8A67-27F2537A22FC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3 3" xfId="6113" xr:uid="{7643810D-CC16-4087-85CF-17DBEE00396C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2 3" xfId="6389" xr:uid="{52594307-F824-42A6-A221-74650178E654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4 3" xfId="5837" xr:uid="{78ABD69C-860F-4947-A3A9-2509B63ADF16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2 3" xfId="6481" xr:uid="{A11FBF18-FAD6-43DE-987E-E07790314794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3 3" xfId="5929" xr:uid="{CC366E77-995F-4C1F-B114-B8990D8D06EC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2 3" xfId="6205" xr:uid="{3E34B5C3-66D6-4DEC-A618-E7B5B53376D7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6 3" xfId="5653" xr:uid="{A2F12EF2-9ECB-4FC9-AF59-73022F1BB5D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2 3" xfId="6527" xr:uid="{024465B4-99EA-4DAC-AB1D-31424A453AB7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3 3" xfId="5975" xr:uid="{AC567E10-4601-4890-BE2D-99CFCDCFB126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2 3" xfId="6251" xr:uid="{1BBF6B76-4916-40AF-AE3B-E3D318B67AD2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4 3" xfId="5699" xr:uid="{7DA63578-FDE9-49DE-A3CA-1914BDD61CD9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2 3" xfId="6619" xr:uid="{07544434-18F8-4AF0-AEA1-DAE69FBA0763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3 3" xfId="6067" xr:uid="{7E1F3BDF-DCA3-4067-81EF-02814294C53D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2 3" xfId="6343" xr:uid="{96228C90-9920-4BFF-BDBF-AE6A24EA017A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4 3" xfId="5791" xr:uid="{B7F68B69-F9F0-4BD1-B3BB-B8C5C22E990F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2 3" xfId="6435" xr:uid="{877AB3E6-CF80-4692-BC05-4813F6326268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3 3" xfId="5883" xr:uid="{979F07A7-04AF-4EBC-98AB-17C4424BE8B5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2 3" xfId="6159" xr:uid="{A5271E65-3D21-46BE-9AC7-4E525BF5F65F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8 3" xfId="5607" xr:uid="{2B4832FA-5B8F-4543-A4BE-DFADAB0F2366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2 3" xfId="6583" xr:uid="{7E717045-B3D1-4A58-9DB7-51E2B09E9EDE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3 3" xfId="6031" xr:uid="{F61D87D8-6FFF-4644-B79B-F0E5E1CAA1C9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2 3" xfId="6307" xr:uid="{721F8714-D123-44C8-8942-FF827D02A307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4 3" xfId="5755" xr:uid="{4A14242F-9612-4AA6-BA2E-EB67CF5D8B04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2 3" xfId="6675" xr:uid="{EB02C36A-CC29-4CD2-B770-5B1B105B5217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3 3" xfId="6123" xr:uid="{24D2ADA7-A300-4BB3-85B7-4E2C8CC2ADA1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2 3" xfId="6399" xr:uid="{776AED13-A721-4D33-9C95-810A982540FF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4 3" xfId="5847" xr:uid="{BF4C503D-1A16-48E7-82D1-656F7D8E2536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2 3" xfId="6491" xr:uid="{EEEF85CF-53B4-43C7-802E-7EC6A8880522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3 3" xfId="5939" xr:uid="{C91C93B8-A50C-46BE-8F82-9CE596BE9D06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2 3" xfId="6215" xr:uid="{35C7282B-CD04-4AA3-AD61-717CE14E930B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6 3" xfId="5663" xr:uid="{D6DC0DA6-50A9-49FF-8FCF-3D5FEFC1DED4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2 3" xfId="6537" xr:uid="{C597A1C7-C67D-4619-A92B-72C5198EF63F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3 3" xfId="5985" xr:uid="{73B0F1C9-F70E-4D7F-9A62-72A98655E957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2 3" xfId="6261" xr:uid="{05C3A4F5-7AAE-4F8C-AA5E-C055ADA3426E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4 3" xfId="5709" xr:uid="{9677B244-DA26-4493-A3FF-BFEAC4C54832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2 3" xfId="6629" xr:uid="{C8FB65D9-1204-4F1C-B688-27FB9070A842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3 3" xfId="6077" xr:uid="{36FAE95C-9671-4228-9609-153CFEB38B8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2 3" xfId="6353" xr:uid="{DF518816-BBC1-4EB5-B885-C38219257C63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4 3" xfId="5801" xr:uid="{D7F788FC-26CA-4B02-9FEE-CD14D1DCFE56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2 3" xfId="6445" xr:uid="{2D2B6097-6660-4599-8ED9-07E2CB90E0CA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3 3" xfId="5893" xr:uid="{E4C90B9D-1D7B-4D10-9430-5FA931A1624F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2 3" xfId="6169" xr:uid="{5F18C785-042A-48A0-9C33-9B00C813BD64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7 3" xfId="5617" xr:uid="{A1FAB015-2F4B-4E53-AAE0-32471AE83C79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2 3" xfId="6563" xr:uid="{242E093F-6053-4D01-8249-C262AFDA812A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3 3" xfId="6011" xr:uid="{1C1BA198-BABC-44E1-B1E4-B47ED4BB1A5D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2 3" xfId="6287" xr:uid="{E1B8BA46-4317-4152-9E4F-08DEDB81DF4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4 3" xfId="5735" xr:uid="{8689D287-7A99-42DC-8C37-23E0A5ED1BAA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2 3" xfId="6655" xr:uid="{7D79A5A5-5E01-4F3E-B519-39CC6617220C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3 3" xfId="6103" xr:uid="{A08DE62A-9675-4378-9E9B-A6CD0ABF70F4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2 3" xfId="6379" xr:uid="{D2D01A93-B683-49DC-AB51-FC46E994DEDB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4 3" xfId="5827" xr:uid="{915F9036-E975-4D0A-9491-943FEEF3AFBE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2 3" xfId="6471" xr:uid="{BA44B3B0-BFDB-45DC-AAC3-7C584FF853AC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3 3" xfId="5919" xr:uid="{A61F6340-3129-4205-B13B-698033341889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2 3" xfId="6195" xr:uid="{E3EF957F-B750-4EED-A578-55148BBDB943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6 3" xfId="5643" xr:uid="{0C215930-81F9-4AA9-A28E-90B269C6140F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2 3" xfId="6517" xr:uid="{542A7393-8CF7-4A59-AFC1-EC3F5F218AC4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3 3" xfId="5965" xr:uid="{534475C2-6734-462B-AE02-833B7C97492F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2 3" xfId="6241" xr:uid="{2181A567-ACB2-4217-945F-99BE26B7EB6F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4 3" xfId="5689" xr:uid="{58EFB98F-0316-4BAB-ADE1-26CED53FA9C5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2 3" xfId="6609" xr:uid="{9FB2A732-FA2E-4E43-A88C-C3B7AC73998B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3 3" xfId="6057" xr:uid="{7059114B-CACC-45BD-A581-B6AEEE9FD044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2 3" xfId="6333" xr:uid="{FE652D64-F6DD-42AC-A36B-5E447837CADC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4 3" xfId="5781" xr:uid="{ABBDB064-C6CF-46A2-8C66-61E17959DD19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2 3" xfId="6425" xr:uid="{B3036909-4A32-423C-912B-86C837CF1973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3 3" xfId="5873" xr:uid="{3B809B80-2F9B-49F8-B63F-D201E025501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2 3" xfId="6149" xr:uid="{1893282A-190E-4818-B74D-D5F7819F5C4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2 9 3" xfId="5597" xr:uid="{2FA3EF0F-0F31-4702-A556-A5F39208E77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2 3" xfId="6588" xr:uid="{EC3C850B-3852-401E-A143-9AA2E07B6C85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3 3" xfId="6036" xr:uid="{9D462776-0BCF-45DB-BFC7-B7EBCAAABF4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2 3" xfId="6312" xr:uid="{35B9B0F9-468C-46A1-988F-4B515838F1C6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4 3" xfId="5760" xr:uid="{2195BEC8-A4D1-402B-BEF0-9A7FD829C51B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2 3" xfId="6680" xr:uid="{73209DAE-E2DC-47A9-9C2B-15193D505733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3 3" xfId="6128" xr:uid="{8148ED43-7CA5-4CDF-86C4-AD251585C557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2 3" xfId="6404" xr:uid="{CBBD7090-6366-45D9-B44F-3EE0FE03834D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4 3" xfId="5852" xr:uid="{A382BBA7-2CA8-4278-A9A8-0CBA472A2DAB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2 3" xfId="6496" xr:uid="{B5EA5398-624E-42EF-8C77-F45726DD1185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3 3" xfId="5944" xr:uid="{67994A6F-3FE6-4920-9503-C670F9665EB2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2 3" xfId="6220" xr:uid="{0C5194B3-481D-473C-95F3-DE431755C1C8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6 3" xfId="5668" xr:uid="{6B356FF3-440A-45A1-AEA3-8C88B95D6B06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2 3" xfId="6542" xr:uid="{F29C0025-0137-4A7D-886B-EDF695C95F7C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3 3" xfId="5990" xr:uid="{7816E577-2CBB-4E26-ADF5-12B887C1128B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2 3" xfId="6266" xr:uid="{7434AFE8-5DC0-417D-95A5-FA045864543D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4 3" xfId="5714" xr:uid="{9480862D-45F7-4519-A9B4-C4CD7F844DF8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2 3" xfId="6634" xr:uid="{B42325A0-6493-42B7-B0C2-E2905AA4698B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3 3" xfId="6082" xr:uid="{F3412325-1209-427F-AFB6-AE903A4292D9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2 3" xfId="6358" xr:uid="{C5C3D776-943D-450D-A768-C4ABB80A6BB1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4 3" xfId="5806" xr:uid="{E7780A6A-6B75-42E5-8B72-D0D572C381B3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2 3" xfId="6450" xr:uid="{7687DB70-D9FF-4189-B46A-DC4F546F8662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3 3" xfId="5898" xr:uid="{5A722403-D06B-4A9C-9CF7-2E099323415D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2 3" xfId="6174" xr:uid="{1560476A-6167-4165-9C3D-11E565ECB60D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7 3" xfId="5622" xr:uid="{2867CCD2-4A7B-4414-96BF-19E40328B3FF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2 3" xfId="6568" xr:uid="{3A49BDA5-022C-4A2C-8D63-596E4E0A88E8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3 3" xfId="6016" xr:uid="{A890E57F-AF18-48BF-AE6D-52D9640F79CF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2 3" xfId="6292" xr:uid="{0A1C5E76-CB19-4E56-BE24-28DCB853E5C6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4 3" xfId="5740" xr:uid="{99068A6E-9F9F-49E4-8873-8EF37B4A07D5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2 3" xfId="6660" xr:uid="{C8608AF7-A057-4164-9413-52903529604C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3 3" xfId="6108" xr:uid="{53AE7B9B-8440-4B91-A372-EBE412904184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2 3" xfId="6384" xr:uid="{22B79562-4A2F-4DEF-9A93-C34B0F650881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4 3" xfId="5832" xr:uid="{7775C034-774B-4FEC-B946-4374F47633BC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2 3" xfId="6476" xr:uid="{366DEB3E-88A2-4B5E-936E-678935A6FAC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3 3" xfId="5924" xr:uid="{5C67F7A0-7BF6-4E95-A64B-DD8E7AC516E4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2 3" xfId="6200" xr:uid="{5CB953A3-FC11-438D-8358-E0EB1F2CA3D5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6 3" xfId="5648" xr:uid="{46F97339-0B7E-41BD-A8DC-62EE3B005996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2 3" xfId="6522" xr:uid="{31D639DF-42C2-4074-8EAE-B89416C1B6FF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3 3" xfId="5970" xr:uid="{D6922178-EC6C-480F-ADF6-968605853DAC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2 3" xfId="6246" xr:uid="{686BA8FC-B5A5-479A-877E-9C342AF4F58D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4 3" xfId="5694" xr:uid="{5CFF69A3-6476-43E8-B904-90D4C44D1C38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2 3" xfId="6614" xr:uid="{A6654AA2-6E9E-4286-A0DE-B408B92DB9AD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3 3" xfId="6062" xr:uid="{AB16B5ED-5CCB-4A73-A7EA-E78BF59A8305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2 3" xfId="6338" xr:uid="{1CD0DA45-8F63-4B4F-80A6-342C5A81D5C7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4 3" xfId="5786" xr:uid="{4B86F8B7-1F2E-4CBE-B996-0E1B9BFDCAEB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2 3" xfId="6430" xr:uid="{4C67DFD6-C3D1-4A84-BBFE-9FDF4683ABBA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3 3" xfId="5878" xr:uid="{8AAF0CD7-822C-40CE-BBE2-286F1DA4A5A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2 3" xfId="6154" xr:uid="{CA717C64-8195-4FF6-99AA-E43F03CCF5FA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8 3" xfId="5602" xr:uid="{81EDD623-B0B2-48AF-B9C9-DB78283ED329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2 3" xfId="6578" xr:uid="{52494158-90E1-44C4-BF5C-57067AFD0626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3 3" xfId="6026" xr:uid="{121857B8-12F9-4678-BBAB-0BCAEA4DF8FA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2 3" xfId="6302" xr:uid="{F7FF0273-7581-4D9A-AD1A-25B28D5B5123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4 3" xfId="5750" xr:uid="{10A42A72-5C4F-481B-B809-BB80C3545C38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2 3" xfId="6670" xr:uid="{49A994E8-E303-41D0-A703-463A45A5F498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3 3" xfId="6118" xr:uid="{B2DBD58E-1932-41D3-BF3E-81F08E8169A1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2 3" xfId="6394" xr:uid="{C07B3D58-CE8B-4ADB-9924-6E1AF20E7CFD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4 3" xfId="5842" xr:uid="{E853FAA1-5DC6-41AB-AAB5-13EBCF17D9FD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2 3" xfId="6486" xr:uid="{013532A9-1F90-42DD-8473-9BC7DD7971AE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3 3" xfId="5934" xr:uid="{773FE951-2C29-4FAD-B271-DD988246B169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2 3" xfId="6210" xr:uid="{80F31E63-FBFF-4299-BB1A-9F1A861E138F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6 3" xfId="5658" xr:uid="{3C3C827F-EC56-4D74-80BC-3CDEA2DA6AA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2 3" xfId="6532" xr:uid="{4ECF423A-FC5A-465B-AE56-C60DFEA3B723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3 3" xfId="5980" xr:uid="{4AAA09CC-4F00-4A4A-9EA3-4D7AEDE4AD7F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2 3" xfId="6256" xr:uid="{1D63DF73-F476-47DD-A408-74315873CB59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4 3" xfId="5704" xr:uid="{65CBA2C4-E1CA-42AB-BE50-33170D8A729B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2 3" xfId="6624" xr:uid="{E670B6F9-DEC0-47D7-BB0A-760E014DBCEE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3 3" xfId="6072" xr:uid="{C8277AAF-CA9B-41E9-B437-2FE7DF0AF1E8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2 3" xfId="6348" xr:uid="{CBAC04D3-1417-4372-9287-1B6D7F6D6DD4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4 3" xfId="5796" xr:uid="{15515FE5-69AE-4A8F-9AEB-AEC4D755BBFB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2 3" xfId="6440" xr:uid="{192482A2-4E46-417D-87A7-1EB99C41598D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3 3" xfId="5888" xr:uid="{B2C3A2CE-987A-4E26-A594-954749042078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2 3" xfId="6164" xr:uid="{8FCDDF66-5BDD-4D6C-88BC-2D7E1BF5A537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7 3" xfId="5612" xr:uid="{BF04BF28-48E4-4B93-AF79-A050E2B293E6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2 3" xfId="6599" xr:uid="{7D72652D-2C9C-4854-9656-C5A3778DC018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3 3" xfId="6047" xr:uid="{FE7FD199-9AEA-442B-9A24-9D6E6B742412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2 3" xfId="6323" xr:uid="{FCAE639F-5DE3-4250-97D4-29B16D7A05B8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4 3" xfId="5771" xr:uid="{C7E73F96-1BF1-46B4-8310-4D8AAC419664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2 3" xfId="6691" xr:uid="{A06E822C-77DD-42F0-A1D2-97D05D23599C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3 3" xfId="6139" xr:uid="{2713C429-C177-4831-9F7A-0854EF2F9558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2 3" xfId="6415" xr:uid="{5C8892F3-4587-487C-BFE8-34D10B773FDC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4 3" xfId="5863" xr:uid="{ECDD8181-6D00-4819-8CAA-7D3620470D22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2 3" xfId="6507" xr:uid="{28487BBE-7C84-42C6-AAA8-D4F2F653C7A2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3 3" xfId="5955" xr:uid="{8D48BDFE-0983-4599-B8BC-8E524A6629BD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2 3" xfId="6231" xr:uid="{B52421FA-DEAD-4B48-A2A4-5D993304D918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6 3" xfId="5679" xr:uid="{E7D6B4C8-A391-4187-B72C-F2A68FD5ED83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2 3" xfId="6553" xr:uid="{CD6635F4-8173-4434-B043-174C1FA1F747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3 3" xfId="6001" xr:uid="{E5659B02-95C8-4543-8FE8-D6E5E473BCBA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2 3" xfId="6277" xr:uid="{32DC7416-8E10-4911-B7EE-DB81994D9FED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4 3" xfId="5725" xr:uid="{37E68AFA-3D9A-4981-8DE4-A965863C9E34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2 3" xfId="6645" xr:uid="{55158BB1-98DA-464C-94C0-3848C99A0F84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3 3" xfId="6093" xr:uid="{8F902C17-C555-4CEA-AACC-3544CD223BC4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2 3" xfId="6369" xr:uid="{B18D5DDB-F740-4339-B84C-7ABDEA6D3E45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4 3" xfId="5817" xr:uid="{57BE1AE1-7D8B-4724-86B0-8CA00A17B003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2 3" xfId="6461" xr:uid="{AF0C903E-B196-4ADF-BE6A-C671079B9658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3 3" xfId="5909" xr:uid="{1F92E800-4672-4681-9FF1-85EA24E6D8C7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2 3" xfId="6185" xr:uid="{CC005731-49DF-4BE7-97A6-675C49D3A64D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7 3" xfId="5633" xr:uid="{226CC155-1D37-4C19-BACF-C4C3D560043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2 3" xfId="6558" xr:uid="{8B980D30-B4B0-41CA-8A30-EA70EF068F0B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3 3" xfId="6006" xr:uid="{94E08EB0-5C98-4F8A-AA00-73605C2A2D3A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2 3" xfId="6282" xr:uid="{2CF45A6C-C725-4845-A62B-C1AB631B1467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4 3" xfId="5730" xr:uid="{F14BCDBF-1A35-42A6-9265-A6C1EF43D458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2 3" xfId="6650" xr:uid="{E41E7702-0D04-4A9D-9960-5F66DC418299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3 3" xfId="6098" xr:uid="{C7991F48-9E01-4D95-8AC2-5F2FCB02BDE4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2 3" xfId="6374" xr:uid="{2C914091-AABD-49CD-B34E-608AF2A2F7A9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4 3" xfId="5822" xr:uid="{B0696B7D-4408-42B7-8D67-F85EB2C5B46B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2 3" xfId="6466" xr:uid="{F6EDAE50-07EF-4DFB-8179-438A4ADDC0B1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3 3" xfId="5914" xr:uid="{C8C62BF1-3DCE-441C-B024-4CCF9D7FDEE7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2 3" xfId="6190" xr:uid="{1E79BE3A-499D-4A69-B5D9-0FC00EE99073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6 3" xfId="5638" xr:uid="{6B924FF8-7A4C-4C90-AD6C-40C4019DFE83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2 3" xfId="6512" xr:uid="{03A6113F-29F3-4C42-AC8E-2C69D4F7EDF7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3 3" xfId="5960" xr:uid="{A81CB17B-2DB3-4A2A-BAF3-2A499A0E8663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2 3" xfId="6236" xr:uid="{AB76C3E1-85A1-46C5-A06F-EF915B5131FB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4 3" xfId="5684" xr:uid="{6C2F4129-DD63-49D3-9B2F-89B0DB3EA84C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2 3" xfId="6604" xr:uid="{181C7FCE-778C-4E09-A3CD-277EE3DB5753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3 3" xfId="6052" xr:uid="{0A2E7E31-16FD-427C-8843-DD60DB37E6F5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2 3" xfId="6328" xr:uid="{C782A965-0F1C-454F-B45F-2886EA787D92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4 3" xfId="5776" xr:uid="{F4CFD08A-2C2C-4A85-8C1E-C6AE73589329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2 3" xfId="6420" xr:uid="{4625EE8B-FCA0-437E-B593-10A2EFE2EB4A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3 3" xfId="5868" xr:uid="{7729EAE7-758E-4BB7-AF0E-F14F0565049F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2 3" xfId="6591" xr:uid="{47BDCEF2-DC46-4E56-8C0B-90D39BE5C083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3 3" xfId="6039" xr:uid="{D33DD55A-C2ED-4E2C-80A6-C246289D77E8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2 3" xfId="6315" xr:uid="{7F4DF275-A32E-4901-8720-C684FEDB5A62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4 3" xfId="5763" xr:uid="{E0D3754B-171E-4435-85A2-8D58E5340DB9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2 3" xfId="6683" xr:uid="{531D7301-96EC-4848-B23B-0A75070EF53D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3 3" xfId="6131" xr:uid="{4B6B3098-C6FE-451B-BA39-FDB8F676BEA8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2 3" xfId="6407" xr:uid="{A771BC0A-956E-400A-8A04-058D223FEC5F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4 3" xfId="5855" xr:uid="{97FF6D83-2305-41DE-9E88-BD227748212C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2 3" xfId="6499" xr:uid="{A37391DE-C1DA-4D2A-A473-B2840F5F7C6A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3 3" xfId="5947" xr:uid="{2487E9EF-6268-4AE3-B445-24D5AEDD375F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2 3" xfId="6223" xr:uid="{9DD4037B-C29D-42A2-B649-D2684F60759A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6 3" xfId="5671" xr:uid="{BE46EB4F-7DEB-42DB-A28C-57031F29CE2E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2 3" xfId="6545" xr:uid="{8AED98E7-6187-4A78-85BB-39A2E1E77D8D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3 3" xfId="5993" xr:uid="{C58235B2-C40D-441A-BBD9-9F9A81A8E5F9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2 3" xfId="6269" xr:uid="{EDFB5668-674B-4C6F-B878-F8506BC6F01B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4 3" xfId="5717" xr:uid="{236C296F-664B-4C31-9592-D2D0B8BDAB1C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2 3" xfId="6637" xr:uid="{D5EEA2ED-F8E4-4D25-A4C9-4D28AA123EEC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3 3" xfId="6085" xr:uid="{3311232A-E3E6-4E9C-8D56-C42EB8515FB5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2 3" xfId="6361" xr:uid="{65EEF152-045A-46AF-B417-BFBE9D100237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4 3" xfId="5809" xr:uid="{4E455168-F0B3-4867-8072-7B5ADBC96E4D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2 3" xfId="6453" xr:uid="{A6961778-825C-4EC5-BD30-731E424DA915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3 3" xfId="5901" xr:uid="{79E90ABE-704B-4EB1-BB70-C6738D7433F7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2 3" xfId="6177" xr:uid="{45B3BEFF-74BE-4196-A87D-A15979B452AF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7 3" xfId="5625" xr:uid="{E883FE3C-431A-4EA3-B104-477962B8BFD5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2 3" xfId="6571" xr:uid="{E56EB458-09E3-4A85-8F9E-E56424D24893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3 3" xfId="6019" xr:uid="{48049A8D-37FF-4D77-93ED-BD69BA56CF53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2 3" xfId="6295" xr:uid="{10E971C9-57F9-43C4-B5B2-885CD3879116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4 3" xfId="5743" xr:uid="{3F6C88CD-1135-4E78-B263-562094A700E6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2 3" xfId="6663" xr:uid="{9E6E38BD-952D-413D-8F71-025D85998DE6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3 3" xfId="6111" xr:uid="{919153FD-B171-433E-AAE1-CD7C112EEB7E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2 3" xfId="6387" xr:uid="{A66184E5-01C2-4431-8AA9-A6E903E88497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4 3" xfId="5835" xr:uid="{CE724FEC-496A-4E54-99C3-7EBF8589A31B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2 3" xfId="6479" xr:uid="{191892C6-BB83-48A3-89A1-B2B2A2A82619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3 3" xfId="5927" xr:uid="{396C559F-FD31-4B5F-B8C7-4F9A38CE717A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2 3" xfId="6203" xr:uid="{E80C430F-031B-452F-9E6D-BB623C2A7A6A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6 3" xfId="5651" xr:uid="{6FB39F27-E1A8-4B11-BFDB-FC1432637425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2 3" xfId="6525" xr:uid="{21162589-2607-4CA6-B483-BF6B377B3EC1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3 3" xfId="5973" xr:uid="{CA4F5254-079B-4B55-8953-D950DAE78CC6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2 3" xfId="6249" xr:uid="{6CA52DBB-3A5C-4C67-8AE3-3956CB3262FB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4 3" xfId="5697" xr:uid="{763568B5-DD09-4D04-84D6-51082703629C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2 3" xfId="6617" xr:uid="{83C9716C-E0AF-4A3E-A548-CC2901585FF3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3 3" xfId="6065" xr:uid="{2E3EE679-9FE1-4C89-BDC5-1556D8B73EFF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2 3" xfId="6341" xr:uid="{ACA9219D-FC9A-4925-B338-FC0928AA2878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4 3" xfId="5789" xr:uid="{BFA7B609-AA57-4AEC-9DA9-46787793042F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2 3" xfId="6433" xr:uid="{BDD145F9-E5CF-45A7-9497-2A9D2B31715E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3 3" xfId="5881" xr:uid="{8A975F09-11EC-4FF0-8994-B244F6302B49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2 3" xfId="6157" xr:uid="{EB8C7B4A-2697-41B5-A1C4-623583CFB08C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8 3" xfId="5605" xr:uid="{C33EB4DE-6DF5-4CFB-93B9-82A5A212F991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2 3" xfId="6581" xr:uid="{61775666-F36A-4BE2-8A11-98D0E61F1213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3 3" xfId="6029" xr:uid="{892516BE-1CAA-428F-A880-A0DEE0158E1A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2 3" xfId="6305" xr:uid="{F7559EE6-7294-4B67-9D4F-E5A7C5EF7FDF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4 3" xfId="5753" xr:uid="{EAAFEBF2-984F-4819-8DA6-9911F1645F97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2 3" xfId="6673" xr:uid="{E2C56C64-C4AC-40F5-B0BE-7C2A838AEBB1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3 3" xfId="6121" xr:uid="{B48531E5-3A64-430D-9811-C21092E3EE01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2 3" xfId="6397" xr:uid="{A060E1A9-52F0-41D7-B44E-131C6588254B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4 3" xfId="5845" xr:uid="{037E8B3C-1FE4-497D-A597-355837A4FD93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2 3" xfId="6489" xr:uid="{45B75536-0850-4FE4-A6AC-5688EAEA87BA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3 3" xfId="5937" xr:uid="{594F3459-A067-4619-97EE-CA7429B2D8EA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2 3" xfId="6213" xr:uid="{67145DE6-3048-4569-88A7-6D5FD8F75089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6 3" xfId="5661" xr:uid="{901DE283-5C8D-47FB-8162-065A5A197A0F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2 3" xfId="6535" xr:uid="{4B920129-A4A1-47A0-84AC-80E5EFD20E41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3 3" xfId="5983" xr:uid="{FE2A53EC-4F2D-4A4E-BBF2-DD8A7B38B465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2 3" xfId="6259" xr:uid="{75E47E13-0796-4814-A5CA-055695BB7E51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4 3" xfId="5707" xr:uid="{FED4B94A-D4B0-4539-9C2A-420F2BED409B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2 3" xfId="6627" xr:uid="{0CB39874-2747-407F-A057-D8D609B0763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3 3" xfId="6075" xr:uid="{667576B7-ED21-4645-8C4B-4090B4B7A962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2 3" xfId="6351" xr:uid="{01C98C94-8904-4795-956F-406F10FF27C1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4 3" xfId="5799" xr:uid="{0E342EF9-B1E0-403E-A8EF-FB37135336D2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2 3" xfId="6443" xr:uid="{24896593-992D-4424-AB45-F193DB54046A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3 3" xfId="5891" xr:uid="{5B85CC80-C031-4540-B474-04592D7F08B9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2 3" xfId="6167" xr:uid="{EC9AE07F-532A-4D4A-BFF0-B5E7DBAE9D21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7 3" xfId="5615" xr:uid="{6E581F90-5E80-451D-BE5A-FFD6EC12E218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2 3" xfId="6561" xr:uid="{838F57A9-7EAF-462C-8996-9004C215B92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3 3" xfId="6009" xr:uid="{5B4C30E1-B924-4EC9-B2AD-892592966EB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2 3" xfId="6285" xr:uid="{3E18D85F-F0F1-4133-B43A-B9AF5E65742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4 3" xfId="5733" xr:uid="{818A2DD1-529D-4948-9AB0-6D87098F6E09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2 3" xfId="6653" xr:uid="{8CC3E55E-46D0-44CF-A4F1-3CB71D758156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3 3" xfId="6101" xr:uid="{7139FEA2-5DB9-4712-8B39-7363A6A5466A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2 3" xfId="6377" xr:uid="{DEE3BA33-0C2C-4B48-8909-B677072CBD6F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4 3" xfId="5825" xr:uid="{6E73C623-AF01-4CAB-B885-70EE5A5E96E6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2 3" xfId="6469" xr:uid="{6F762889-0968-4E2C-85D8-E21224F48BD1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3 3" xfId="5917" xr:uid="{59CEEB32-8589-411B-B7A1-1837A7E8AA86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2 3" xfId="6193" xr:uid="{F9FD406E-3CB4-4C1B-B750-19832F43445B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6 3" xfId="5641" xr:uid="{78BACC38-D379-4832-8701-4D61009C86DA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2 3" xfId="6515" xr:uid="{49E3D505-B6E7-412F-A07D-E0E57E91DA26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3 3" xfId="5963" xr:uid="{7D2F1CBB-3753-4244-A144-D8739A290F13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2 3" xfId="6239" xr:uid="{6AFD5E52-9D3D-415A-AEE1-46237C0B6F2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4 3" xfId="5687" xr:uid="{61C0389F-2CD9-4C42-8347-B5180E6677E6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2 3" xfId="6607" xr:uid="{6357F021-2E64-4725-B1EC-E91EC07017A6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3 3" xfId="6055" xr:uid="{17FA4B7B-7DA1-482E-99AE-B4CBE2878864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2 3" xfId="6331" xr:uid="{B371A944-C319-4978-A097-553CB949B081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4 3" xfId="5779" xr:uid="{548D1CCE-2D21-4FB6-9A30-31F6A363F52A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2 3" xfId="6423" xr:uid="{6734D672-EC87-46FF-BA94-42709D57E112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3 3" xfId="5871" xr:uid="{9E19CAC9-9FA1-4C06-8365-62248947AB46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2 3" xfId="6147" xr:uid="{2E02CF1A-CAE3-4AE2-8C0C-4CA2CDBDE5B3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3 9 3" xfId="5595" xr:uid="{1103A521-5D82-4A29-9AAE-806A79A055C5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2 3" xfId="6586" xr:uid="{52DED470-93E4-41C5-987D-D4B7B2DE1487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3 3" xfId="6034" xr:uid="{AF417F32-27F9-43F5-A6F7-9CE01459B14D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2 3" xfId="6310" xr:uid="{227F77CF-CF12-454B-95F2-E57044EBD69B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4 3" xfId="5758" xr:uid="{C2FC4E91-61C3-40EE-A152-4881A33C344F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2 3" xfId="6678" xr:uid="{B3415F1B-E7AF-4E33-8185-67994151AFEB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3 3" xfId="6126" xr:uid="{20FAA23A-EC3E-4678-9360-54F02EB20F7E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2 3" xfId="6402" xr:uid="{5830790D-FA2F-4DBA-AECC-550A5C8330F4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4 3" xfId="5850" xr:uid="{2739C8C5-49BD-4C52-81CB-33BDFD30E2B3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2 3" xfId="6494" xr:uid="{0F6742F0-F4AD-47B6-BF42-FC09A8B69259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3 3" xfId="5942" xr:uid="{656C3F07-E3DB-407F-AD76-C75643FA730A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2 3" xfId="6218" xr:uid="{9231F9D6-A169-4530-AE44-C30A5811D288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6 3" xfId="5666" xr:uid="{46A1CE11-1945-4F87-B5CC-724A5DCBFBD5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2 3" xfId="6540" xr:uid="{0CD8F050-E98E-4AB3-8E54-96BCB65AF989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3 3" xfId="5988" xr:uid="{316C015F-873A-4A59-BADE-B0CBCD8670F7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2 3" xfId="6264" xr:uid="{7C22B1B7-C52E-4E5E-9AD7-A8E9BCF3759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4 3" xfId="5712" xr:uid="{BF084B18-CC0E-412A-A945-07C446B525E5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2 3" xfId="6632" xr:uid="{CCFC81DA-C054-4275-B1A2-EEE3E3AFE798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3 3" xfId="6080" xr:uid="{094BB599-8A84-402B-87EC-4563F9C45FF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2 3" xfId="6356" xr:uid="{C2BEAE28-8FD7-4F27-BA51-5D9AC1CE5408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4 3" xfId="5804" xr:uid="{445361AF-F383-4E99-B9AF-2408A54647F1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2 3" xfId="6448" xr:uid="{31478C46-B721-4D40-BBC7-9D06764DE988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3 3" xfId="5896" xr:uid="{111C5ABB-ECFD-48F0-843C-1AB89B3F7875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2 3" xfId="6172" xr:uid="{82E57954-AA67-471F-A906-F224276C7AE4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7 3" xfId="5620" xr:uid="{19DF14FD-952E-4181-915A-8EE2F86876BD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2 3" xfId="6566" xr:uid="{929F22D2-9C13-4E88-B9DA-E902050E2124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3 3" xfId="6014" xr:uid="{A3CAC0E5-36CA-4B00-BB7E-01194EB9ACCA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2 3" xfId="6290" xr:uid="{AD8B7869-21D6-4EB8-8D3E-56C1A8F5AF93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4 3" xfId="5738" xr:uid="{55133CD2-7CAF-49F1-81C8-94784012CE82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2 3" xfId="6658" xr:uid="{FEC8450B-4249-4DA1-9346-966C631132DE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3 3" xfId="6106" xr:uid="{48955A36-3FF8-4946-B74F-0980BD40AB25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2 3" xfId="6382" xr:uid="{BC8FABF6-C288-4B80-A736-9400B966869C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4 3" xfId="5830" xr:uid="{2D8D9A19-36C4-4BE9-9DC5-098E7EB3DD0B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2 3" xfId="6474" xr:uid="{AE2E4C89-44CB-46D8-BD06-2C2F66C57333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3 3" xfId="5922" xr:uid="{2DAAC494-747B-42DD-9976-806F12C301A2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2 3" xfId="6198" xr:uid="{6E9D010B-31F0-4C72-A6B7-29BCE3E26774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6 3" xfId="5646" xr:uid="{4FD31DDF-6D79-4462-AF3E-E4A26DADB3FA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2 3" xfId="6520" xr:uid="{8A1B9C6C-0919-4CBF-B426-077110754AF7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3 3" xfId="5968" xr:uid="{ED746C32-0C3E-40EB-996C-15D2898F8668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2 3" xfId="6244" xr:uid="{C2C4CD3E-F0D9-4561-B6EC-D798BD99C66C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4 3" xfId="5692" xr:uid="{22EEA16D-9F14-4A2E-BED8-0D528FAC505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2 3" xfId="6612" xr:uid="{BFAE7D23-6771-4D00-A2A8-908C5222D29C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3 3" xfId="6060" xr:uid="{A3A52198-3E27-4A99-ADE9-C006813DA35B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2 3" xfId="6336" xr:uid="{9E89553A-400F-4E0C-812B-3258D40321AF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4 3" xfId="5784" xr:uid="{5A5472D0-CC77-4028-B711-BD88670F9796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2 3" xfId="6428" xr:uid="{0C6A6D7F-3EE7-4000-89B7-6314D6348822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3 3" xfId="5876" xr:uid="{033E8622-9943-4E38-BE58-537282F327A2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2 3" xfId="6152" xr:uid="{433794C0-9A4C-42BD-AB97-05E094440CC4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8 3" xfId="5600" xr:uid="{0A2B96DE-942B-49E8-BDA7-6B74B110B837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2 3" xfId="6576" xr:uid="{7390150E-8C1C-48C2-9B0B-20BEB8D3EEBF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3 3" xfId="6024" xr:uid="{E615BEF8-3EDD-4A09-A56C-C7D9DA7B2913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2 3" xfId="6300" xr:uid="{656B15C1-0C1D-40F7-AE69-7637FBBD4275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4 3" xfId="5748" xr:uid="{1291E81E-EEE5-4F12-9EE5-369B4377D8BA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2 3" xfId="6668" xr:uid="{6F6750ED-F783-4209-8EA0-9D650D26BE38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3 3" xfId="6116" xr:uid="{DC5CEEB9-5DE3-4E10-AE8F-D21838EB942C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2 3" xfId="6392" xr:uid="{4ACD5832-8E56-446F-961A-E067144B9C3E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4 3" xfId="5840" xr:uid="{FD8A890F-EE00-4B6A-81EE-5206D948F61C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2 3" xfId="6484" xr:uid="{8F9B2CB9-41C3-4DF6-A423-0AF43EB48872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3 3" xfId="5932" xr:uid="{3D081DCA-20F5-4584-8B6C-9A3B9EF46EBF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2 3" xfId="6208" xr:uid="{9B2C802E-0F6D-46FF-A9B7-BB31AC3B3CF5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6 3" xfId="5656" xr:uid="{9FBA2038-E034-485E-B701-D5EC0E8A134A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2 3" xfId="6530" xr:uid="{E8E9A851-304A-43C8-95C8-C4CC444EE88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3 3" xfId="5978" xr:uid="{3C503932-4368-4F57-9365-5F4AC5CCBE2A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2 3" xfId="6254" xr:uid="{8EEDD4BB-00BC-487A-AD03-657665B7593D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4 3" xfId="5702" xr:uid="{A97469E2-867B-4E70-A096-26A85389DF5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2 3" xfId="6622" xr:uid="{592EF8B2-63C1-45BA-BBA1-DD68F32D89FA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3 3" xfId="6070" xr:uid="{F6FBC317-7E32-416E-91CF-83D0A46268A1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2 3" xfId="6346" xr:uid="{068FAC4E-4A73-4D51-BF9A-4D6917A877DB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4 3" xfId="5794" xr:uid="{40F4AB9A-7CC6-4914-B5F4-D226E2CE7511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2 3" xfId="6438" xr:uid="{B4DA5495-69BC-4431-9B97-2E99CF114E39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3 3" xfId="5886" xr:uid="{CF1D1822-25F1-4422-9556-C2991C0AB3DB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2 3" xfId="6162" xr:uid="{C76A1642-A05F-40BF-AE30-03D3A6D15F0C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7 3" xfId="5610" xr:uid="{903D65D8-1AB9-4D11-A627-AA491ECBE9DB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2 3" xfId="6597" xr:uid="{4CA910E7-C855-4108-80F4-A486789F8EB3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3 3" xfId="6045" xr:uid="{7DAF39BC-ECBF-4020-8164-4AE8572942DE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2 3" xfId="6321" xr:uid="{63508C3E-2CA7-4D2C-BAF9-6DE8DB0EAAA1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4 3" xfId="5769" xr:uid="{FDED29ED-0CB6-40BD-9ECB-39C72CD4FE1E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2 3" xfId="6689" xr:uid="{D3B10E1B-F26C-47BC-9DC5-3BA9F4C43ECB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3 3" xfId="6137" xr:uid="{8ECB3EA7-6FCF-4895-8A96-7751401D8BE1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2 3" xfId="6413" xr:uid="{D9535FF4-3189-4B62-A311-CF8D7E2B004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4 3" xfId="5861" xr:uid="{B41C776B-5F0C-47A1-B9C9-70D075346AA2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2 3" xfId="6505" xr:uid="{3C038A6C-F1FB-40BF-A4FA-A87872ACA81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3 3" xfId="5953" xr:uid="{85587EB7-4E78-4D32-8C04-4B24B45C6B79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2 3" xfId="6229" xr:uid="{96ECC98A-00CF-4AE5-9350-80B18ABB5E88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6 3" xfId="5677" xr:uid="{FA4E57A7-D88D-4C01-A801-1B89E2730A8F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2 3" xfId="6551" xr:uid="{8A76FFA4-5FEC-4A43-B136-41103D96CF2D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3 3" xfId="5999" xr:uid="{482D2D03-72BC-4ABE-82FF-6712117B7D75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2 3" xfId="6275" xr:uid="{B4F162F4-5063-438C-95BC-4858F43CC2E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4 3" xfId="5723" xr:uid="{C2765852-5FF6-40AE-B67A-A599D297B702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2 3" xfId="6643" xr:uid="{2E585CB1-921F-466B-921E-C216F2CE7B8A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3 3" xfId="6091" xr:uid="{03533842-78F1-4DAD-BAC2-CB372EA8C92D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2 3" xfId="6367" xr:uid="{B93EE1D6-FF75-4F69-B86D-A182BFB5F4AB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4 3" xfId="5815" xr:uid="{E1D83C04-E0D2-43C5-ACC3-7E230932361B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2 3" xfId="6459" xr:uid="{B8BF832B-415B-4544-8DEE-B0C11ECBE1E9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3 3" xfId="5907" xr:uid="{16FF7DDC-F18E-42BD-AB53-7C89FC2331DC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2 3" xfId="6183" xr:uid="{A15BB09D-F065-4704-B9D4-F6F78F710632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7 3" xfId="5631" xr:uid="{1B9F6E8C-B5A5-41FD-86FE-FF3E521B9D97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2 3" xfId="6556" xr:uid="{0EB8419B-0CD7-4ACC-AC0A-5EEC48F67A7C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3 3" xfId="6004" xr:uid="{D657FC99-D06D-48CE-8730-57E63BB1372A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2 3" xfId="6280" xr:uid="{6408F411-E832-429A-8962-E5D84A8D6D26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4 3" xfId="5728" xr:uid="{CA4C5183-F651-4DEB-911E-F6125CBDB76F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2 3" xfId="6648" xr:uid="{EBBEC01B-8577-41AC-8FE7-513B981E3854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3 3" xfId="6096" xr:uid="{C70A0DA7-2CCD-4480-BC17-BE00D50217CD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2 3" xfId="6372" xr:uid="{F37B77EA-7755-47CB-BD30-DAF2CD95347A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4 3" xfId="5820" xr:uid="{E3D89486-D959-458B-8BF1-4B551C58E51C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2 3" xfId="6464" xr:uid="{9C96F6B0-0591-48B7-AF38-34ADDC38BB9D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3 3" xfId="5912" xr:uid="{7EF1F7F8-DB01-4C85-B31C-F9DFAC38DC34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2 3" xfId="6188" xr:uid="{8A6B2016-113E-416D-977B-C2A2AA3C88EB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6 3" xfId="5636" xr:uid="{CE92C05D-F86E-4B78-A58E-7568EA279424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2 3" xfId="6510" xr:uid="{77BE4E3E-57FB-434C-A3A2-709F25F335C3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3 3" xfId="5958" xr:uid="{A2369A6A-4534-4BD1-B94F-9DAFD31D788C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2 3" xfId="6234" xr:uid="{C470DD60-0FF7-4A60-AA11-69A6E06DB413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4 3" xfId="5682" xr:uid="{2F02AF1A-65CF-49E2-8378-5815E904A585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2 3" xfId="6602" xr:uid="{6EE8CFC0-3C56-46BF-B021-44434732403B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3 3" xfId="6050" xr:uid="{BDCF516E-3346-4759-8DEC-5CF0B5B8CCD5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2 3" xfId="6326" xr:uid="{3BC96BA1-90AE-4BE8-B1E0-E8CEF4D6BB17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4 3" xfId="5774" xr:uid="{A852722C-E8CF-4D8F-A444-2A90EB1F96DD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2 3" xfId="6143" xr:uid="{9C668C2B-E395-4454-BF3B-B5B629AAC48D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1 3" xfId="5591" xr:uid="{10D37973-1F78-457E-BF3B-01C330584BDA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2 3" xfId="6592" xr:uid="{0D91056E-DBF6-45B1-8ECC-6482EF4B761C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3 3" xfId="6040" xr:uid="{3348F5A3-8519-4560-8D71-C97A9E183629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2 3" xfId="6316" xr:uid="{0C81A8AB-4444-4A7C-9F4A-0315DEE823DE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4 3" xfId="5764" xr:uid="{C38AD0C0-036E-4752-81A9-BF357F199DA3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2 3" xfId="6684" xr:uid="{5F5E8B40-B9B3-4525-A80D-10884A2D3868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3 3" xfId="6132" xr:uid="{08C20732-1D63-4F5E-A606-268BD1EB81B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2 3" xfId="6408" xr:uid="{B5D2529A-6C82-4911-8665-0A337A044FEA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4 3" xfId="5856" xr:uid="{EB2D3418-E852-443D-BE61-8382FBE36591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2 3" xfId="6500" xr:uid="{43B4C719-B64C-40C2-BAE3-44571C80331E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3 3" xfId="5948" xr:uid="{B0B08B96-178A-4607-92B7-45F51A48E83C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2 3" xfId="6224" xr:uid="{5A77186D-4770-4F6D-B711-81DE45042D27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6 3" xfId="5672" xr:uid="{58C5CC06-5A61-4676-A0A4-E08EE73AA63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2 3" xfId="6546" xr:uid="{4456F2E4-4343-4309-A44B-E43735C8FF5D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3 3" xfId="5994" xr:uid="{62AD42CD-4610-4102-BA3C-AED280F9F85D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2 3" xfId="6270" xr:uid="{BFFB363C-3AB6-4360-9F7F-3A4E00B7C76C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4 3" xfId="5718" xr:uid="{1FB77FF1-D878-4155-AA8C-B2A19EB3F743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2 3" xfId="6638" xr:uid="{9FCBB51E-EA27-4E66-87EE-89570B67CA22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3 3" xfId="6086" xr:uid="{B788978C-A9FE-44D4-8D46-0A33E6F319E6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2 3" xfId="6362" xr:uid="{AFA4C33E-F03D-42CA-8758-C11A01851D46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4 3" xfId="5810" xr:uid="{21208007-B458-4565-9BB6-E50FE03F1C63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2 3" xfId="6454" xr:uid="{27F895EF-3D9D-47B8-B4B1-316FE535FEF9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3 3" xfId="5902" xr:uid="{13DE4A30-0B01-4EB3-9BFA-4C6ABC82667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2 3" xfId="6178" xr:uid="{A4AE43D3-C3EC-4F62-8390-180213D15D52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7 3" xfId="5626" xr:uid="{5136296A-923C-49A4-BE8F-68116AAF74E9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2 3" xfId="6572" xr:uid="{BEFFCBC0-8C16-49FE-BADC-C121A1F8A56B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3 3" xfId="6020" xr:uid="{B54FCD28-57EC-49BC-AD22-3DD78D9B761B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2 3" xfId="6296" xr:uid="{B138E3F8-963E-40AD-B3FA-D624F1AA2E1B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4 3" xfId="5744" xr:uid="{7054474C-519D-4FB9-8E81-73A6E7DE69DE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2 3" xfId="6664" xr:uid="{21349FF6-2F50-42A4-B498-58C218F2837D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3 3" xfId="6112" xr:uid="{AFA7E0D4-9BE0-45EF-B3D1-F25501081325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2 3" xfId="6388" xr:uid="{83BFCEB3-D167-4DFC-9947-31868C70DE2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4 3" xfId="5836" xr:uid="{DFA13419-6CA2-45C6-8269-EA25906B018E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2 3" xfId="6480" xr:uid="{A5BCA79B-062D-484B-B4A9-E0F15B288D76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3 3" xfId="5928" xr:uid="{29543C63-5CFD-413B-AF54-6FDAC464E9F4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2 3" xfId="6204" xr:uid="{4F123A33-B7C1-4C82-9EF0-DF1FB881AAE5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6 3" xfId="5652" xr:uid="{8106AA86-1767-458C-8204-40AB49AF5791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2 3" xfId="6526" xr:uid="{E684B9D7-E105-44C7-B1E9-82EA48BD0F4C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3 3" xfId="5974" xr:uid="{9A28D405-1144-4114-9CBA-80A84223AF6A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2 3" xfId="6250" xr:uid="{69A8CF8E-625A-440A-8542-184953AAD914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4 3" xfId="5698" xr:uid="{3DC13858-A7C2-4755-9F2B-79359ADD16B8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2 3" xfId="6618" xr:uid="{EE28B621-9823-4B83-921E-20763E531E6C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3 3" xfId="6066" xr:uid="{17BFA058-AAC1-40D7-9996-F6EDF2198D3C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2 3" xfId="6342" xr:uid="{57A22F88-B078-4224-A622-8F079DE4B52E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4 3" xfId="5790" xr:uid="{DD28DE33-97A5-4BBB-859D-A9AB26F9C34B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2 3" xfId="6434" xr:uid="{86D333F8-E536-44FE-99E9-BC6D28350F11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3 3" xfId="5882" xr:uid="{FAFB7AFF-9E1A-4133-B2C9-B1E505CCFC5B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2 3" xfId="6158" xr:uid="{1F9DE82B-D81C-497B-A085-6C04658F16C8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8 3" xfId="5606" xr:uid="{2C190203-1531-4305-9CA6-773AA87607C5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2 3" xfId="6582" xr:uid="{6FF656B5-E06D-4194-BABD-018B03481C1C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3 3" xfId="6030" xr:uid="{DE5C0A54-D5D5-45E6-8609-FC963A41474B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2 3" xfId="6306" xr:uid="{1FD05E8B-EE43-46B2-9FDD-0E05513926A9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4 3" xfId="5754" xr:uid="{4EE6A1AA-2B6C-4528-88BA-5EEC5299FA01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2 3" xfId="6674" xr:uid="{45375ED2-82FA-4871-AAC3-10A51F0F66BB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3 3" xfId="6122" xr:uid="{166AA2D7-69A2-4E41-AC9D-ED82B18C891A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2 3" xfId="6398" xr:uid="{B719BE2E-1D8B-4B8F-865C-A99BA20D274F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4 3" xfId="5846" xr:uid="{B03D0422-9498-433A-A840-D2A8EBBB21EA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2 3" xfId="6490" xr:uid="{72069B16-F9DB-4CC9-9B56-072259B1DD1B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3 3" xfId="5938" xr:uid="{B7E48FD5-D357-4350-B192-E46563E10711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2 3" xfId="6214" xr:uid="{C01C0814-8E6E-4169-B565-9BD8476424D8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6 3" xfId="5662" xr:uid="{2AAB44DB-813A-48DD-B117-196BF1DD0B94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2 3" xfId="6536" xr:uid="{983AA873-7F0C-43E6-BFA3-8EA3BE6C569C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3 3" xfId="5984" xr:uid="{A44E65FB-2263-4EF7-80AC-5E977C63805B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2 3" xfId="6260" xr:uid="{F6D697B3-3DB9-4928-9B5B-E7E295BC3DFA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4 3" xfId="5708" xr:uid="{7D954281-65D2-46D4-8E27-28D565583392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2 3" xfId="6628" xr:uid="{1B87A40C-6875-4EF1-8A4D-4EB75678BC1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3 3" xfId="6076" xr:uid="{3A849A1F-F475-44A9-87C3-0E3E43F4EF0A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2 3" xfId="6352" xr:uid="{D07DDA1D-D617-4B88-AD21-25CD7578C2FA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4 3" xfId="5800" xr:uid="{ED63D27D-FEAE-4729-A373-D782BA712178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2 3" xfId="6444" xr:uid="{3533D014-6C93-4BBC-9AF0-58422AB983BB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3 3" xfId="5892" xr:uid="{0C27F606-7541-406F-867A-7A492C7359F6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2 3" xfId="6168" xr:uid="{DA10F9B9-2235-470C-939A-634ABFFE8874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7 3" xfId="5616" xr:uid="{C351751E-050A-4BD5-B126-4CD0AB03965F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2 3" xfId="6562" xr:uid="{4EE996C0-E0C9-46A1-B672-8B594B1E23CB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3 3" xfId="6010" xr:uid="{6D8EFE72-868C-418C-A092-9B522939C33B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2 3" xfId="6286" xr:uid="{B9B6DE02-E347-4DF1-A9E8-667B83311301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4 3" xfId="5734" xr:uid="{C0601544-E1C3-4427-8A58-D9738049903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2 3" xfId="6654" xr:uid="{DB49215D-9C56-4FB7-AF45-BFC783414BD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3 3" xfId="6102" xr:uid="{EF4C7DF2-C5A8-45E8-9F3F-7F6257A1C2FB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2 3" xfId="6378" xr:uid="{7904B23D-27E8-483A-855A-69AB9AE8B3D9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4 3" xfId="5826" xr:uid="{A6C77860-8390-4E07-B231-9598A225F6C1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2 3" xfId="6470" xr:uid="{85BD4E5E-48A5-4476-B7B9-3A5C08F33549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3 3" xfId="5918" xr:uid="{8566B850-4018-4559-B369-7FDAA4EDE045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2 3" xfId="6194" xr:uid="{523D7AEC-599C-41DC-94B5-E970EACFE404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6 3" xfId="5642" xr:uid="{BC4ADFA2-71DC-47FD-BB43-63134EA04783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2 3" xfId="6516" xr:uid="{37D21000-7CDC-47E9-B138-850F4E14F106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3 3" xfId="5964" xr:uid="{3C842CE3-02B5-4349-A53D-06ACBA1833F6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2 3" xfId="6240" xr:uid="{9284A583-D444-47BB-9180-EAD6C8FFD561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4 3" xfId="5688" xr:uid="{477171D4-01DE-4D1F-B98D-15DD266C38A1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2 3" xfId="6608" xr:uid="{E14F3D7C-ABC6-4C8E-B44B-B3B9AEAB4393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3 3" xfId="6056" xr:uid="{F812FB19-8938-471E-9249-5FB9DBD6DF2C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2 3" xfId="6332" xr:uid="{2D624326-D639-4B5E-BBA9-13DB6333C89C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4 3" xfId="5780" xr:uid="{680124ED-2DF3-4105-81B2-889FC83BACD8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2 3" xfId="6424" xr:uid="{0E17F01A-BC18-43E8-AE7B-7E4C768EB72A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3 3" xfId="5872" xr:uid="{45AE3BC4-BA21-467A-B98F-55A2E323D524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2 3" xfId="6148" xr:uid="{1DE09C56-32EB-48D5-8562-F11F86B7D952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2 9 3" xfId="5596" xr:uid="{7FF29937-2A2E-4203-9E50-F5D9BC706592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2 3" xfId="6587" xr:uid="{F985FEB8-799F-4A87-9CC0-C32E95C64068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3 3" xfId="6035" xr:uid="{BCB8911A-D6F7-4B25-97ED-AB5D50679722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2 3" xfId="6311" xr:uid="{E8DD9BB1-091C-4B85-BC95-9B43AB3C565B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4 3" xfId="5759" xr:uid="{86BA6058-8AA8-4DEB-A9AC-41B348B8A253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2 3" xfId="6679" xr:uid="{37051D16-4B2E-4C42-A20A-8D25671306CC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3 3" xfId="6127" xr:uid="{05706B90-E96C-49B6-BC37-ED480A46A884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2 3" xfId="6403" xr:uid="{A92D857A-7530-40CC-B168-C059E0CE299C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4 3" xfId="5851" xr:uid="{B3E0D8CA-70E4-4CCE-B92C-149E2C786DE1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2 3" xfId="6495" xr:uid="{CA3171B7-4659-4C26-A7CE-6216DD1B05E2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3 3" xfId="5943" xr:uid="{4F1699FB-E8AC-49E8-949D-3220E5649B66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2 3" xfId="6219" xr:uid="{9DC7BA54-8B69-49C8-9476-272385E431F7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6 3" xfId="5667" xr:uid="{E81F3209-396E-44D8-9256-F71A8A4EF41B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2 3" xfId="6541" xr:uid="{A8E50089-DE53-42C7-8A0A-E42FB0C391C1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3 3" xfId="5989" xr:uid="{61A5794D-C22C-4796-9A13-6EC5DE230F9A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2 3" xfId="6265" xr:uid="{3C5292C0-1C21-43B7-A261-A9F094F48D6E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4 3" xfId="5713" xr:uid="{8F0821A8-B8DE-4B7F-8610-3FF906E7DF58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2 3" xfId="6633" xr:uid="{FF288823-0E00-4EF5-8410-59E9406C4DC7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3 3" xfId="6081" xr:uid="{C188534F-2C17-47FF-B538-C6F8C1833F33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2 3" xfId="6357" xr:uid="{0014EE10-5F49-48D7-BDB9-70B531590F6D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4 3" xfId="5805" xr:uid="{2CE76316-929A-482F-91FE-022B03DA3E7A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2 3" xfId="6449" xr:uid="{A671C59F-3A8D-473F-98C9-89EB30EDE53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3 3" xfId="5897" xr:uid="{B9AE6F9A-3554-49DF-ADCC-7EB52D296A02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2 3" xfId="6173" xr:uid="{D94094EB-81C0-47DA-87BC-4BED8669454C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7 3" xfId="5621" xr:uid="{C6E269C3-0C07-4DC6-84DA-ACF3F9331BEF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2 3" xfId="6567" xr:uid="{1084AE79-E302-4055-A3AD-B95E1A11AEE5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3 3" xfId="6015" xr:uid="{1C81937F-5189-4048-BF72-B4692CA3AEEA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2 3" xfId="6291" xr:uid="{9D4C74F8-06A6-471D-BB4F-BCD2E717E633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4 3" xfId="5739" xr:uid="{35666A45-6D5C-4C6C-9CA6-A7CB5DF61C3C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2 3" xfId="6659" xr:uid="{296F030F-0D2B-474E-96C3-7D9CED7E239B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3 3" xfId="6107" xr:uid="{B3DCFC1E-C7CA-480D-AFD5-2DD73CAF23F9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2 3" xfId="6383" xr:uid="{B23E4358-D68F-447D-9A98-5459EED79293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4 3" xfId="5831" xr:uid="{478839BF-53C6-462C-8C96-AB78B867E4FE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2 3" xfId="6475" xr:uid="{3C58962B-8B72-4924-A611-BF91A35856FD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3 3" xfId="5923" xr:uid="{B6D49689-FEA6-49E8-BDE0-3F693DEE0A61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2 3" xfId="6199" xr:uid="{F434A2C2-8D01-4DF1-867B-F4EF4055B688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6 3" xfId="5647" xr:uid="{280D0C5D-284B-4DF3-9170-40119B9D4ADD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2 3" xfId="6521" xr:uid="{8331ACF2-FFCA-4E62-A6D6-97BEB448AE8C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3 3" xfId="5969" xr:uid="{A921A389-9AC1-4800-834F-4A1FDA65417D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2 3" xfId="6245" xr:uid="{94284D45-0BBB-4494-815D-7D9024A94551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4 3" xfId="5693" xr:uid="{FF84E3BB-A8B2-4AD9-BE5D-147CA2F089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2 3" xfId="6613" xr:uid="{8E048E66-8F50-40A0-95CF-012DA2176E0E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3 3" xfId="6061" xr:uid="{315A0FF4-14A7-4EA8-B86B-98B7BD1789D9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2 3" xfId="6337" xr:uid="{B40F5758-AE9D-4DD8-A959-8251DEE162EB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4 3" xfId="5785" xr:uid="{F974E740-73CF-44D8-A5C1-D08717FEA7FA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2 3" xfId="6429" xr:uid="{30C53D3C-B2DF-4ABD-9A75-29468753BFD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3 3" xfId="5877" xr:uid="{98E08B3E-ACAA-416F-8593-E2E7BF0B74C1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2 3" xfId="6153" xr:uid="{79F328D8-FA78-4FCC-BF63-FC5090AD2929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8 3" xfId="5601" xr:uid="{BD98FEF1-CAE0-4739-9615-33C0F26D382E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2 3" xfId="6577" xr:uid="{BA767640-5FAD-400E-BD9F-EAF6EA5D11CD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3 3" xfId="6025" xr:uid="{EF722A28-2E51-46EF-930C-9D8326BFAAF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2 3" xfId="6301" xr:uid="{C6A23AB0-F08E-4CF2-ADCB-87CD64A557C1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4 3" xfId="5749" xr:uid="{5A9DACA2-3DAA-47E2-BD61-9EA87FCB3A35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2 3" xfId="6669" xr:uid="{334FEFAA-3702-4888-9AFE-B8CB5217C238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3 3" xfId="6117" xr:uid="{5148CE71-1FC3-4794-B1D7-D6B14690E929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2 3" xfId="6393" xr:uid="{FA74A0BA-7946-4477-B9C1-6AB4E0DB445C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4 3" xfId="5841" xr:uid="{B3BD941A-B3D4-425A-962F-49A20BD920FC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2 3" xfId="6485" xr:uid="{8B4956BF-20C0-43CB-8B39-3B3DAD7225CC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3 3" xfId="5933" xr:uid="{563992EF-DD53-4EF4-BA18-366DDB2C8566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2 3" xfId="6209" xr:uid="{04AD737A-799F-4148-AE34-6DDB13024643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6 3" xfId="5657" xr:uid="{98151CF4-E99E-4B61-8E41-10D586850435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2 3" xfId="6531" xr:uid="{04AFFA14-0E50-439D-86C4-A1F0CE7A66BB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3 3" xfId="5979" xr:uid="{D0DE645E-0C3D-4A4F-9AAE-9D600319FC46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2 3" xfId="6255" xr:uid="{11C89A12-873D-4524-86EA-91E923FD8BFB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4 3" xfId="5703" xr:uid="{B6DDF408-7CF5-4918-9BAC-BDC88402D9FC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2 3" xfId="6623" xr:uid="{1CF2B482-FABA-4DAA-80E4-9B71EC873804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3 3" xfId="6071" xr:uid="{AB18FA73-8DD2-4510-9648-CBEC9305B543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2 3" xfId="6347" xr:uid="{428000FD-4C9C-40C7-AE65-65A901538005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4 3" xfId="5795" xr:uid="{36B343B9-EE91-4BC6-BB83-7A7CA497BBC8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2 3" xfId="6439" xr:uid="{79085923-0D7B-42DE-AA5D-2DC24A10AA0B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3 3" xfId="5887" xr:uid="{8DCF5E25-E90F-49FA-86FD-80E801A93B72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2 3" xfId="6163" xr:uid="{0EA18664-3191-4929-9072-A8E43388ED33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7 3" xfId="5611" xr:uid="{D872F95A-98D3-41AA-8834-76A077375F3F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2 3" xfId="6598" xr:uid="{2065A728-685E-4FA3-BD5B-DB30A34B86E6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3 3" xfId="6046" xr:uid="{D9EB5869-A8BE-4256-9373-414EEA8AB3F5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2 3" xfId="6322" xr:uid="{44C0BD78-DC74-4D34-B9D4-235F2E56FD9D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4 3" xfId="5770" xr:uid="{1EFD169E-3E6F-475A-BB04-9D695D8E2FD9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2 3" xfId="6690" xr:uid="{7D29C9B1-8682-4C74-A4CB-136EB66376FE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3 3" xfId="6138" xr:uid="{358E5557-7179-44DF-B06C-270123A9DC56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2 3" xfId="6414" xr:uid="{53696062-62A4-4013-8E91-2456BBF1629C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4 3" xfId="5862" xr:uid="{F9886647-9EB2-4CA2-A109-8A9639B74B7C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2 3" xfId="6506" xr:uid="{402F68BA-1FE7-4DED-9B83-438C771C4AB3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3 3" xfId="5954" xr:uid="{C15AE2CF-418A-41BA-971A-1DA5646573EE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2 3" xfId="6230" xr:uid="{1163F169-259D-4048-9F4B-F9E710C3E86B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6 3" xfId="5678" xr:uid="{4B1E441E-E97D-4DAD-A8A7-3A5C1D2B89EC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2 3" xfId="6552" xr:uid="{47DF4FA1-67FC-4EEA-90B0-B7C03EA3E9BA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3 3" xfId="6000" xr:uid="{D6647099-73F1-4246-AB1E-3765524E9ADD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2 3" xfId="6276" xr:uid="{188F2C9F-D19A-4288-93A5-25E88ADEC251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4 3" xfId="5724" xr:uid="{901DA005-EB70-406D-B7D4-41F85736F8B2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2 3" xfId="6644" xr:uid="{B67E7C3A-0B06-4DAD-AF1A-B319953EF828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3 3" xfId="6092" xr:uid="{B39089CE-3C88-4B99-8936-F211E1BB6C7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2 3" xfId="6368" xr:uid="{5DB5B61B-C4B3-4324-829B-34636FCD2416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4 3" xfId="5816" xr:uid="{9FC95E55-C22F-45F9-92AD-24ED281AEDAE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2 3" xfId="6460" xr:uid="{E8F62432-B4EF-4FF5-9A78-647546C400DA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3 3" xfId="5908" xr:uid="{88B83CA6-A197-4CAB-A6CE-7F6D9EA3BD9C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2 3" xfId="6184" xr:uid="{1D5D956B-410F-44BB-8750-15B3911D5961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7 3" xfId="5632" xr:uid="{B033F5F9-2F29-4BAA-82B3-7DA093AD6828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2 3" xfId="6557" xr:uid="{F0FD1F6F-7171-42BD-915C-78B7557299F1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3 3" xfId="6005" xr:uid="{36D9CCD3-3CE7-4841-B58D-830024BF7333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2 3" xfId="6281" xr:uid="{882519C8-9BE9-401F-85BA-4B30DB321CA7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4 3" xfId="5729" xr:uid="{B70B8A33-E2BB-43F6-AEAC-6EE5E905475B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2 3" xfId="6649" xr:uid="{9D7877C0-D7BD-4687-BB70-A582965C886C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3 3" xfId="6097" xr:uid="{1B4BD988-F1C0-4C33-9CBD-FE5B418ED677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2 3" xfId="6373" xr:uid="{9CED70A9-2640-479C-8431-755EFFF2047B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4 3" xfId="5821" xr:uid="{725758C0-EDDF-4F04-A033-7A4DDD4E2A4D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2 3" xfId="6465" xr:uid="{A782A946-7D4C-47A7-8798-ADE88D6EF26E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3 3" xfId="5913" xr:uid="{37118FB2-CE54-4C22-9DC5-AC68986EF40C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2 3" xfId="6189" xr:uid="{F99577CD-4EB0-419D-B518-B6CA8342CF25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6 3" xfId="5637" xr:uid="{E4201AB0-CE8F-47AF-9BED-B37A7A31CD14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2 3" xfId="6511" xr:uid="{F89AFC1A-E214-4979-B4BA-485BE219443F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3 3" xfId="5959" xr:uid="{CD3A7583-666E-4951-9143-91AC24F74A1E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2 3" xfId="6235" xr:uid="{825A963F-C9D0-4F35-A1CF-B06D44C7293E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4 3" xfId="5683" xr:uid="{7CDAC052-A730-4DD6-828F-D54EA211AFF7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2 3" xfId="6603" xr:uid="{372E3D06-47E5-4787-A8AC-F4B268A626A9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3 3" xfId="6051" xr:uid="{DE8F504E-5DC1-4E3F-BFFD-F5D39E71D10B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2 3" xfId="6327" xr:uid="{85DDFC59-B6FD-4CB0-BD23-E72D2E9FE5E1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4 3" xfId="5775" xr:uid="{D1DBD535-F5C9-4AF8-81F6-D9CB60143AC3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2 3" xfId="6419" xr:uid="{B4C78E27-0B8F-42EA-B913-43142A725B82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3 3" xfId="5867" xr:uid="{0C824526-1A62-4DE0-9E31-68F74B31D94A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0 3" xfId="5593" xr:uid="{4F1CDA33-A082-4BE6-BAE9-AE3147833687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2 3" xfId="6594" xr:uid="{A05A1DE9-7FA9-4C74-BC5D-8238F8FA0311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3 3" xfId="6042" xr:uid="{5E7CD3C1-54F4-4E50-AF61-9F00F91C395C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2 3" xfId="6318" xr:uid="{AA82020B-2043-49E0-9A9A-F7B97FEA9473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4 3" xfId="5766" xr:uid="{69283245-1658-4C1B-ACC2-4B42C3EE6F54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2 3" xfId="6686" xr:uid="{35B7F4A1-B84C-464F-9F34-39783B8736E8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3 3" xfId="6134" xr:uid="{9CD6D708-FCAC-4726-902F-E8DC2A1D671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2 3" xfId="6410" xr:uid="{8FA1BBEF-B677-4BE7-ACE6-145327FCC38C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4 3" xfId="5858" xr:uid="{4C38137A-AB79-438F-9DBB-E686F055C6AE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2 3" xfId="6502" xr:uid="{020AE2A6-4D62-4C8C-9FE7-C81DE9EFF12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3 3" xfId="5950" xr:uid="{212E3DC8-DE88-449E-93E9-F78E64CF8426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2 3" xfId="6226" xr:uid="{C26D390F-177D-4ECB-9617-88F3D867AB49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6 3" xfId="5674" xr:uid="{8C1E5DD8-CCAA-479C-AAB1-5914D866C489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2 3" xfId="6548" xr:uid="{7E0F3686-4F56-4B52-90DB-55AD0A4C4196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3 3" xfId="5996" xr:uid="{C69D4D08-C470-4284-B4AF-CB0B72AB375E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2 3" xfId="6272" xr:uid="{94FDF257-A48B-4594-9822-257FE2095D7B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4 3" xfId="5720" xr:uid="{FD7B4A1F-9222-46EC-81A4-50161271D0B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2 3" xfId="6640" xr:uid="{0A03D9AD-01D1-4E84-AC6C-FE9839142813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3 3" xfId="6088" xr:uid="{61D34568-41B2-4C67-8D00-2ECC60E43BF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2 3" xfId="6364" xr:uid="{0540A2F7-EC93-4AA4-B0D0-0B9A3691D425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4 3" xfId="5812" xr:uid="{2AE174B4-53D8-463F-93A0-05DC7D51DD34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2 3" xfId="6456" xr:uid="{6327085C-54E3-4A24-81A3-6826CB001E46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3 3" xfId="5904" xr:uid="{34627F93-6159-4922-8CB4-7FF37F3FCC24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2 3" xfId="6180" xr:uid="{B3FAD80A-123C-4CC8-8219-C1ACBB5DF208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7 3" xfId="5628" xr:uid="{AED8149D-6DF9-4CEE-9912-DC035426A3E8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2 3" xfId="6574" xr:uid="{95AAAC1D-2DFF-4B23-8FEF-ABE9725C8461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3 3" xfId="6022" xr:uid="{3AA8884B-D77A-414A-8746-DB3E33E6430F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2 3" xfId="6298" xr:uid="{8B24B6EC-26CA-4845-8621-9C9897C13BC6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4 3" xfId="5746" xr:uid="{BC5E0968-CC50-475B-BDA1-968751DE0FF3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2 3" xfId="6666" xr:uid="{6E043468-D029-4851-9008-A630603A6EF3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3 3" xfId="6114" xr:uid="{585F7718-4C8F-470F-829B-A300EA1D7F21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2 3" xfId="6390" xr:uid="{54A52E2C-6D16-497F-8C8B-0850137FD8FB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4 3" xfId="5838" xr:uid="{78C82A98-CF32-4E41-B51E-DB4FFA32DB0D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2 3" xfId="6482" xr:uid="{16EC62D2-4926-4383-8305-ECC597D61763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3 3" xfId="5930" xr:uid="{8C89CE04-3D0F-4DEE-8455-3AC53D29CB6E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2 3" xfId="6206" xr:uid="{7AC3CE34-9E9E-408F-A315-2AB5498D4CE5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6 3" xfId="5654" xr:uid="{034027DA-530E-4816-B089-ED9A80E325F9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2 3" xfId="6528" xr:uid="{FF5625FC-C046-485E-9686-F995CBFD6668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3 3" xfId="5976" xr:uid="{7D397FD9-4F81-4E27-8693-55083091A6F5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2 3" xfId="6252" xr:uid="{854EACF7-F296-42B3-8323-9154E665387E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4 3" xfId="5700" xr:uid="{6F67B8DE-775F-4AB6-A09D-764E8D526A16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2 3" xfId="6620" xr:uid="{7671405B-3DAB-4D5A-AF6F-CCAD14416953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3 3" xfId="6068" xr:uid="{4CE16CA2-D10E-4589-9D4A-06A31FF637C7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2 3" xfId="6344" xr:uid="{405B53BD-772A-4350-8D25-12D5B16F85C8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4 3" xfId="5792" xr:uid="{C920DD21-09AE-4EB0-A41D-1D81CB171472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2 3" xfId="6436" xr:uid="{628D2515-27AD-483D-AEDC-D21B20CA6835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3 3" xfId="5884" xr:uid="{C7D4E6C1-C5B7-4FFA-A5D9-050B7097D88F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2 3" xfId="6160" xr:uid="{7C6DD69F-05A0-408E-8F76-374884A658DB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8 3" xfId="5608" xr:uid="{F4C16C1C-7543-44D7-B488-49C18D6A44B7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2 3" xfId="6584" xr:uid="{E5CC81D9-83C2-46EB-99D1-51962DB45928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3 3" xfId="6032" xr:uid="{855F6973-7D9F-4403-A20C-091E74F207AF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2 3" xfId="6308" xr:uid="{4F545860-B392-413F-96BF-19521AFAEF06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4 3" xfId="5756" xr:uid="{503C57A0-F32B-4B4E-898D-BA3472E49F96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2 3" xfId="6676" xr:uid="{C73B2542-3F79-4D64-BB29-57CF3E517906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3 3" xfId="6124" xr:uid="{50EB38CA-1D87-40FC-B44A-53028AC487E9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2 3" xfId="6400" xr:uid="{0E7F0F90-25FA-43A3-9306-4526105DFB36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4 3" xfId="5848" xr:uid="{7A441857-6C6A-4213-93C7-B62CFD2A3E78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2 3" xfId="6492" xr:uid="{89965D5D-9F97-42A2-9349-47FD044CC977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3 3" xfId="5940" xr:uid="{AE362E0A-99A8-4907-876F-FC0C67221DEE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2 3" xfId="6216" xr:uid="{3315F397-DA6B-4BAF-A6C6-63129576C39F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6 3" xfId="5664" xr:uid="{28092D69-A22C-474F-80EC-E39B28A1E86B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2 3" xfId="6538" xr:uid="{5011CD87-AC4B-4BBA-BCF3-489420F07FA1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3 3" xfId="5986" xr:uid="{03700C25-DA3B-4E4E-A8BF-D40380AAA2BD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2 3" xfId="6262" xr:uid="{16A2EBBC-FFC5-4A7D-8585-C87E7BD95D6D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4 3" xfId="5710" xr:uid="{BB5F7B2A-9F2D-470C-80AC-8A7DD70D6F18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2 3" xfId="6630" xr:uid="{C9ACD4DB-A111-45A8-810F-E53B4CD195BD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3 3" xfId="6078" xr:uid="{9AF27BC4-0D0D-4367-915D-9B952BDF465C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2 3" xfId="6354" xr:uid="{A827185D-E8C5-4FF6-A30B-2F72779FAAAC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4 3" xfId="5802" xr:uid="{B24BEFA4-3718-494A-B5E5-29F1F818BBDD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2 3" xfId="6446" xr:uid="{10A6A9F4-AA5C-4A43-BCFA-2CD3CA9C7BDA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3 3" xfId="5894" xr:uid="{7EB0F6DC-597F-4B72-885E-529027E217C7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2 3" xfId="6170" xr:uid="{A49388EC-19F8-459A-8127-B69801D171A1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7 3" xfId="5618" xr:uid="{BBB0BD1A-7ED7-4F5C-8404-336B3AA766A8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2 3" xfId="6564" xr:uid="{C5529B7C-2748-45AF-AACF-072E432B8B04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3 3" xfId="6012" xr:uid="{CB9CD02D-190D-4591-BFA5-42D872815706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2 3" xfId="6288" xr:uid="{A33A6A92-F93E-4F56-8540-014ECC53E53A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4 3" xfId="5736" xr:uid="{5C5E73E4-2BCD-483F-83F0-38C44056B1CE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2 3" xfId="6656" xr:uid="{B484C82B-8179-4B48-B55D-ED1C7F199DCC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3 3" xfId="6104" xr:uid="{7D63F9A8-8FAE-42D6-8BF1-03A217C4C31A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2 3" xfId="6380" xr:uid="{F3CF949A-0420-4B60-8E0C-C7F781C11DFB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4 3" xfId="5828" xr:uid="{C46DC33E-0CDD-4579-BD95-7EDFF39FE124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2 3" xfId="6472" xr:uid="{D4451E66-2BFF-474C-8573-4A6F61C33532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3 3" xfId="5920" xr:uid="{086ABCEB-A949-493F-80A4-FA621BEC2494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2 3" xfId="6196" xr:uid="{F7618CD5-5D2F-4A25-AE42-A21598FBA72E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6 3" xfId="5644" xr:uid="{1E644321-A32B-4CFB-970F-2AD565DB1734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2 3" xfId="6518" xr:uid="{C269E253-E40B-4884-A188-AA07540DD4B2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3 3" xfId="5966" xr:uid="{82ABD365-3484-4E7A-A24F-8EB3F627D404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2 3" xfId="6242" xr:uid="{C42E072B-7F81-440D-98BC-78B93D15A1E5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4 3" xfId="5690" xr:uid="{0E54D29A-4B5E-4397-9068-B8D4B0C19F1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2 3" xfId="6610" xr:uid="{764DA889-72F4-46A1-BDE4-1DBFB8FA35B5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3 3" xfId="6058" xr:uid="{B0EF450D-517B-4E88-A0EB-CA4FBF58D9EA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2 3" xfId="6334" xr:uid="{60C33890-98AF-43C3-AFDD-FCF935CBD08D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4 3" xfId="5782" xr:uid="{7285AE1E-56BF-46EE-A837-14209BB22C11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2 3" xfId="6426" xr:uid="{1F7334E0-D826-4E08-B87D-CE773065201B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3 3" xfId="5874" xr:uid="{5BCECDE7-193A-44F1-B380-A0559105EAF4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2 3" xfId="6150" xr:uid="{58AC5CD2-D274-4B4E-A33D-AFC9631D403F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2 9 3" xfId="5598" xr:uid="{92D91DDC-9E75-4ABC-ABBC-9AF718BCAC63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2 3" xfId="6589" xr:uid="{C50D914E-E9C9-43D1-A072-315F8BF670D8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3 3" xfId="6037" xr:uid="{CF3EBB6C-A10C-4198-BCCB-DE308BF89232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2 3" xfId="6313" xr:uid="{6F25C6F0-FCB6-4DF6-AD6A-EB51B99AAA5D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4 3" xfId="5761" xr:uid="{65B22086-15FB-47B7-A13B-F99CDDCDFBB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2 3" xfId="6681" xr:uid="{23ACBB9B-0907-4AC0-8CCB-9402143CA581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3 3" xfId="6129" xr:uid="{7215B6D5-4D2D-4715-9F8F-BCE39347F749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2 3" xfId="6405" xr:uid="{722F283D-41F6-4920-B191-7F37705B5325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4 3" xfId="5853" xr:uid="{900528E0-ED72-4529-AF72-24C6ECBBA755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2 3" xfId="6497" xr:uid="{BBC91DB7-2607-400B-BA5B-457A50CBD1DB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3 3" xfId="5945" xr:uid="{5A89CB1C-F147-4816-B7BC-9896EB785C79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2 3" xfId="6221" xr:uid="{F1C82E61-9210-453A-8186-491B2A60007F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6 3" xfId="5669" xr:uid="{D16CAA4E-FF8F-4DE6-83E9-880AAC5DA525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2 3" xfId="6543" xr:uid="{D89DF8DF-77B8-4687-9FA7-475A741BC8D1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3 3" xfId="5991" xr:uid="{5A62C43F-BA6F-42AB-B68D-CF75D1AFE68E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2 3" xfId="6267" xr:uid="{2849B6FA-6996-42C6-8575-C2D1BEA9FEDD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4 3" xfId="5715" xr:uid="{D8E3348C-075B-47F1-9E9E-05231A28F028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2 3" xfId="6635" xr:uid="{EBFB470B-5F7D-43A5-873D-78FAF86FE114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3 3" xfId="6083" xr:uid="{4AD71CC2-2B51-46CE-96D9-74DAA0D5D9D2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2 3" xfId="6359" xr:uid="{932F17BC-8099-4A62-AE2C-2DBF1B3247F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4 3" xfId="5807" xr:uid="{0808B91A-0660-47BC-A66F-2A74CCB94836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2 3" xfId="6451" xr:uid="{2E72D68A-C478-4D63-98FD-3804721EA32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3 3" xfId="5899" xr:uid="{8D1AB01F-4127-4AB2-92EE-8342F258F7F1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2 3" xfId="6175" xr:uid="{68B57557-AFB6-4285-89BF-9383E2B2F543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7 3" xfId="5623" xr:uid="{F06A24D0-5319-4380-B5C2-B9DC0FF113A1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2 3" xfId="6569" xr:uid="{20F0E06E-5E88-4B03-9CBF-AE2493982CBD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3 3" xfId="6017" xr:uid="{706BB2F6-1CD9-4C36-A4A8-3539FF71100A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2 3" xfId="6293" xr:uid="{A2A0B8FC-7A19-411D-B010-EB5DE6FCE38C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4 3" xfId="5741" xr:uid="{EBEF94AE-9262-4214-89AC-9476D3CA0D6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2 3" xfId="6661" xr:uid="{B60C2567-E804-4B68-8A8D-880421AA8168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3 3" xfId="6109" xr:uid="{8E19D834-7ED8-44CA-8A7A-4C1FDD69A40F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2 3" xfId="6385" xr:uid="{3CE69E15-87CA-4C90-9F18-A0D1B397F041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4 3" xfId="5833" xr:uid="{E91C4566-CB5F-4DDA-824F-92290BD1D6B3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2 3" xfId="6477" xr:uid="{0CD76872-370E-4489-8668-5D6060410236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3 3" xfId="5925" xr:uid="{B8C6DA56-2C3B-4133-A982-065A1C8AFE13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2 3" xfId="6201" xr:uid="{EE819D06-1839-41D8-88F9-CC30B991F4BE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6 3" xfId="5649" xr:uid="{E5ACFE3A-C99A-49FA-B2F0-31DC2EBE733E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2 3" xfId="6523" xr:uid="{63A6A56E-463D-450B-A82B-54E20D376288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3 3" xfId="5971" xr:uid="{93BBFC55-E455-4A10-9CE3-2E0177EA2B68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2 3" xfId="6247" xr:uid="{59D0AC96-B4AD-436E-9932-2906E09865F1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4 3" xfId="5695" xr:uid="{D92E82E2-DB66-456F-8408-BDEB3B12525B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2 3" xfId="6615" xr:uid="{82FC995D-C6E6-49E5-AFA8-2861EF4B0B39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3 3" xfId="6063" xr:uid="{A4E34A99-0629-4158-9724-D585D65E4A8B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2 3" xfId="6339" xr:uid="{7CE7E638-8618-4640-A564-39915D245DBF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4 3" xfId="5787" xr:uid="{035601E4-CE87-4C5D-9940-E8013B57668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2 3" xfId="6431" xr:uid="{E0784C82-72C8-45E4-9938-B5287F19DAB3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3 3" xfId="5879" xr:uid="{8ECE2C33-E060-4886-AE64-FD94D4C54D04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2 3" xfId="6155" xr:uid="{EA34A8B8-EEA5-4F40-9D2E-E9BBCC032B8C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8 3" xfId="5603" xr:uid="{9E43166B-8D73-4F17-996D-A63770D8ACAA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2 3" xfId="6579" xr:uid="{532BD980-8A94-4F14-A3D7-0ECCEA78BB64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3 3" xfId="6027" xr:uid="{61924890-5F9E-47BC-AECA-95E4E2FAC1DE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2 3" xfId="6303" xr:uid="{4A0D10BC-5591-43FE-A2FF-9836308D1646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4 3" xfId="5751" xr:uid="{F5183CE0-D3BE-4265-B2F1-CD80EBA4B0FD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2 3" xfId="6671" xr:uid="{2CC168DD-3010-4B09-91B3-B39387F6BF88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3 3" xfId="6119" xr:uid="{D5112B13-3580-4E8D-97BD-5D885D08376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2 3" xfId="6395" xr:uid="{7510F02C-2E55-4488-8C10-B8414587E81E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4 3" xfId="5843" xr:uid="{F44DAEE2-98EA-4855-99A4-71362F760912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2 3" xfId="6487" xr:uid="{FAFB71E4-213A-431F-89C8-7C0269B0EAAB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3 3" xfId="5935" xr:uid="{6022E272-7133-4A7A-AACD-39C900B34141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2 3" xfId="6211" xr:uid="{3C36E43E-FC9E-4D23-A06C-5D5B76EFBEAD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6 3" xfId="5659" xr:uid="{64DAC7E3-E178-4BBD-AC66-EF6A3644844B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2 3" xfId="6533" xr:uid="{D153B35A-F1E5-4C3E-BBDC-3380B0CFF021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3 3" xfId="5981" xr:uid="{79D7D3F4-51DD-4216-ABAE-C6A73AABB29B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2 3" xfId="6257" xr:uid="{241976C5-329E-4F9F-BCA8-7BCBC46BA4CA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4 3" xfId="5705" xr:uid="{B3D73749-FD7E-4A08-B5FA-0EF7461B48A1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2 3" xfId="6625" xr:uid="{DC289160-B9D6-4817-A1E6-798833F5C9B8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3 3" xfId="6073" xr:uid="{5D8419BC-C9FB-4E91-AC7F-D9BB6AE7CCA2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2 3" xfId="6349" xr:uid="{8192A784-C8BF-419C-B394-5740C488AD19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4 3" xfId="5797" xr:uid="{49E93739-EC9F-42A6-B578-9D50958F3FCC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2 3" xfId="6441" xr:uid="{83CE20D7-7156-4A27-B62C-91C95F445EF8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3 3" xfId="5889" xr:uid="{B48BA7FE-3C97-4035-A01A-6843228D750C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2 3" xfId="6165" xr:uid="{89F188F8-22C9-452F-AC47-7D48311EDA47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7 3" xfId="5613" xr:uid="{E2FFFB04-13F4-40BD-9647-24D0FBD38D3A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2 3" xfId="6559" xr:uid="{E93E211C-297F-4F35-8D61-571FD46B110B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3 3" xfId="6007" xr:uid="{180A1A06-55F1-48AA-8D9F-A5DB0C21AD2D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2 3" xfId="6283" xr:uid="{71329F4A-29CD-49FB-9A14-AF8739D40F06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4 3" xfId="5731" xr:uid="{F8743103-21DD-42EE-BE11-5D94B228BD6E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2 3" xfId="6651" xr:uid="{64A31E65-8608-4A45-9B09-679522A5AE0F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3 3" xfId="6099" xr:uid="{566CCD60-C929-4A20-8E36-A54FEDDA39D4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2 3" xfId="6375" xr:uid="{CEEC9D6B-39B3-4C1E-83C9-D0E5F06C6C38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4 3" xfId="5823" xr:uid="{DEC2CE9C-2A15-4CBA-9D96-EBA53A68AF69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2 3" xfId="6467" xr:uid="{D3FF246C-B75D-4559-9CB5-5F14E588481C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3 3" xfId="5915" xr:uid="{BFFE7B9F-25D2-4AFB-BD5E-94DF8ED8C423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2 3" xfId="6191" xr:uid="{F5950B33-0BA6-4D3C-8A91-A52200F7F10C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6 3" xfId="5639" xr:uid="{7673CF27-23EB-4AA9-8ADB-25B88AC9956B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2 3" xfId="6513" xr:uid="{9ADB32D3-7933-4D3B-9D5F-458A9FAC4C91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3 3" xfId="5961" xr:uid="{01735E03-5582-44B9-8476-1458D5829275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2 3" xfId="6237" xr:uid="{E4CF8676-FE9D-4CE7-BC68-9858B179ABC3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4 3" xfId="5685" xr:uid="{2B8B7E50-1D0D-41C9-ADE5-33988912AFEA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2 3" xfId="6605" xr:uid="{1B795ED1-3832-430E-850A-F86F895803F2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3 3" xfId="6053" xr:uid="{66DB7184-0965-4EF2-B480-081B775950D2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2 3" xfId="6329" xr:uid="{B7B9232F-A18F-400F-B256-7F7476F0475A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4 3" xfId="5777" xr:uid="{440A4F93-A19B-4444-93EC-ED55A888D49D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2 3" xfId="6421" xr:uid="{A9FC0621-48A3-4193-8BD2-DD7CED781D0E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3 3" xfId="5869" xr:uid="{DF4A61B2-9DD0-40DB-B02F-A07F87A61DCE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2 3" xfId="6145" xr:uid="{9B7FA1A8-AAD4-4BA3-8E95-7FEC629FFF15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2 3" xfId="6590" xr:uid="{7E5AB25F-2065-4F91-BAA3-44F7751390B1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3 3" xfId="6038" xr:uid="{352ECA94-D12F-444F-BE72-0804334D00D8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2 3" xfId="6314" xr:uid="{097E526C-1A44-45C2-92D0-8A0564E72C78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4 3" xfId="5762" xr:uid="{4BE9FB24-17D7-485E-8314-8D61A3433024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2 3" xfId="6682" xr:uid="{EDC8EAC8-1C67-42F3-A0DD-6E83CD672142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3 3" xfId="6130" xr:uid="{B5B54866-C33F-440E-A3B0-19678BA8C1F9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2 3" xfId="6406" xr:uid="{6B4774DE-2C70-4657-8B31-CAC63B101421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4 3" xfId="5854" xr:uid="{C5EBA6EB-F702-4D28-A44B-9DEF2831968F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2 3" xfId="6498" xr:uid="{D92E1BC7-E0C6-468B-9BB3-FE95703F98B7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3 3" xfId="5946" xr:uid="{A7DC6973-C378-4158-A304-807D02E98494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2 3" xfId="6222" xr:uid="{2859315A-5628-436C-804C-A9513452DF46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6 3" xfId="5670" xr:uid="{8388782D-B8D3-495D-8102-0E3464A24C5B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2 3" xfId="6544" xr:uid="{2640FF08-9087-439D-805F-ADA654888CC8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3 3" xfId="5992" xr:uid="{7D41303F-7A7F-406E-999E-43503DE94955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2 3" xfId="6268" xr:uid="{A97528F7-4665-424A-AE96-00FDD2F0E15F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4 3" xfId="5716" xr:uid="{30B0DDD9-2843-4F34-9E38-E63EF5D15982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2 3" xfId="6636" xr:uid="{BC8A5E7E-CD4D-46DA-8F36-13BBF9B992A3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3 3" xfId="6084" xr:uid="{6BCD54E0-60F6-48AA-824A-DF42B5E00CC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2 3" xfId="6360" xr:uid="{3CCEB93C-4063-4760-9BC4-EA006CD0E93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4 3" xfId="5808" xr:uid="{57E79D1F-D937-42ED-AD83-262796F1B6CB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2 3" xfId="6452" xr:uid="{380B5B09-3B04-436C-94E5-8A01B01ECC7D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3 3" xfId="5900" xr:uid="{D3E9B730-4175-4532-AAF9-A4EE9EBEB0BE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2 3" xfId="6176" xr:uid="{A5C161B2-4438-426E-9ADE-FE8B2F924D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7 3" xfId="5624" xr:uid="{A3CB4857-A155-41E0-890F-CA8E4F10D43E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2 3" xfId="6570" xr:uid="{1008DD93-97E5-4BBD-ADB1-557ACB61DEB3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3 3" xfId="6018" xr:uid="{8116B27F-7126-402F-B35A-187F4877C127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2 3" xfId="6294" xr:uid="{E8502DF9-F0BF-44AD-BD97-9300FAF6B22D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4 3" xfId="5742" xr:uid="{C0DB08D8-79B1-440F-BE53-6A05950DE6B7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2 3" xfId="6662" xr:uid="{34D6AA52-60AD-4E35-BE21-57D2D3106265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3 3" xfId="6110" xr:uid="{C9BFB686-06D8-4FCC-AF4C-0CC958F50ECE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2 3" xfId="6386" xr:uid="{21C2335D-0950-4F61-8998-87ADCE6FA1E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4 3" xfId="5834" xr:uid="{7379513E-6FE7-475E-AEF4-8D68DDD0C662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2 3" xfId="6478" xr:uid="{C0F2F012-0856-4682-9556-C3724BCFC339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3 3" xfId="5926" xr:uid="{BD58CB3F-FE5D-46FC-B6E5-F8EC8E28228E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2 3" xfId="6202" xr:uid="{0BEC3FF9-C98F-4CF1-85AF-21E2CAAFFC1B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6 3" xfId="5650" xr:uid="{807ADC6D-9F4E-4007-B90D-A953021BD85D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2 3" xfId="6524" xr:uid="{02A8E9D9-E2D9-49CE-ABC0-178F4ACE55B5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3 3" xfId="5972" xr:uid="{6F871096-A1E1-4F09-86DB-7A685D74E779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2 3" xfId="6248" xr:uid="{4D514439-B7E8-4ED1-98EB-C10D999C87FF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4 3" xfId="5696" xr:uid="{5A9FA492-86BC-4184-B12F-831757FCC4EF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2 3" xfId="6616" xr:uid="{F58A7AE8-EA84-4AB6-9499-9CA7ECFED893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3 3" xfId="6064" xr:uid="{46549A3B-60FC-4CBA-A820-6FA54AFC4041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2 3" xfId="6340" xr:uid="{1DAA8751-275A-4BDB-8BB5-D3F8A25B46C9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4 3" xfId="5788" xr:uid="{19FF1650-45D4-47CF-B41B-84C0E2635151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2 3" xfId="6432" xr:uid="{A419C49B-091B-446B-AE46-CD2E59F80F49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3 3" xfId="5880" xr:uid="{91F80FD8-F293-4E49-920E-785FF3D9A007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2 3" xfId="6156" xr:uid="{998A8608-4028-46DA-B112-45C2501BD26C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8 3" xfId="5604" xr:uid="{477D753E-264D-42FB-9B0E-07F18149C82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2 3" xfId="6580" xr:uid="{D00DE20B-4CEC-4FC4-AFF7-97D9B6E6AD4C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3 3" xfId="6028" xr:uid="{2381855D-6F99-4178-BE93-F8151B2485D9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2 3" xfId="6304" xr:uid="{37768E3F-AE93-4B83-9BAF-347D3F678224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4 3" xfId="5752" xr:uid="{BA59BB3A-9F9C-409C-9039-A850D8DA7337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2 3" xfId="6672" xr:uid="{CC9CDA10-EA28-4AD6-96AA-8A7D63827685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3 3" xfId="6120" xr:uid="{729CA6DC-A909-45FF-B8EB-C4077418270B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2 3" xfId="6396" xr:uid="{DF521D4C-00D1-43A8-9F79-6A35649D30AC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4 3" xfId="5844" xr:uid="{71424799-955A-4AAB-AC53-A5B4AF950251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2 3" xfId="6488" xr:uid="{42F483CF-07B4-44E8-B2D7-23B3F762E496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3 3" xfId="5936" xr:uid="{EF18933B-10E5-447B-BB78-A77DF94CF3E4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2 3" xfId="6212" xr:uid="{C6FC0B18-C446-45E9-B55C-35E59CC4F3C2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6 3" xfId="5660" xr:uid="{014D0524-AC7D-4287-B06A-931D5006AF58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2 3" xfId="6534" xr:uid="{CF03AE1D-5E60-44EF-ACA3-D7872FDB029B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3 3" xfId="5982" xr:uid="{408A139D-CEF1-49C0-AD64-4402EB5FF88D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2 3" xfId="6258" xr:uid="{235D2C05-0BFA-4466-BF1B-17AC68CCB425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4 3" xfId="5706" xr:uid="{69836469-3E9E-4CC3-9E7C-BFC324C473D8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2 3" xfId="6626" xr:uid="{CA7E5AE4-038C-4E0B-8122-A8F940E5CF96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3 3" xfId="6074" xr:uid="{D100856B-3F10-4114-B0A5-34C003B25DD4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2 3" xfId="6350" xr:uid="{72AC8E6B-1A0B-44B1-88D7-09EFDAE14935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4 3" xfId="5798" xr:uid="{F12FFA7E-B499-490D-91AD-FB4479171957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2 3" xfId="6442" xr:uid="{4931E3F0-E123-45AF-8867-9CC1B146E2C9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3 3" xfId="5890" xr:uid="{05F3A4CE-E000-49EA-AA81-F2A2EEE6E983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2 3" xfId="6166" xr:uid="{7812786B-63C2-40F0-867D-2C10BCE33754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7 3" xfId="5614" xr:uid="{FAF2757D-94F5-4EBF-BEE0-51C628A76F66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2 3" xfId="6560" xr:uid="{E548D7DD-450E-4CF8-9CE2-FBFD3A846A3C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3 3" xfId="6008" xr:uid="{EDFC0846-0D2D-4F0B-8106-69E858261F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2 3" xfId="6284" xr:uid="{B9F70DC4-BCA2-4ED5-9836-B550DAB47CB8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4 3" xfId="5732" xr:uid="{9981865E-086C-4D03-8B96-0A3DA8EF616C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2 3" xfId="6652" xr:uid="{5B94B8E0-2FA3-48AC-8765-A13636906EC7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3 3" xfId="6100" xr:uid="{CF5E7F6D-D219-4C16-92BA-E483569A550F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2 3" xfId="6376" xr:uid="{0C72C038-4EFC-447E-871C-CDC29BD1B036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4 3" xfId="5824" xr:uid="{E348B41D-335D-4BA8-8D0C-461A9FA47D1C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2 3" xfId="6468" xr:uid="{F3D52761-042B-4223-8E0E-A0E857133501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3 3" xfId="5916" xr:uid="{4E1E5061-23FE-4D6A-9426-C5338FBCDC12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2 3" xfId="6192" xr:uid="{2A4357E6-95B9-48EF-9599-163EB7171B47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6 3" xfId="5640" xr:uid="{13B1EF64-5537-434B-8872-C0B83AA68A99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2 3" xfId="6514" xr:uid="{10E6A4DD-B60F-47B4-AB5E-F41EA7C519E5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3 3" xfId="5962" xr:uid="{C5AB8739-3F0B-48EA-BC17-6F4631BEC75B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2 3" xfId="6238" xr:uid="{03D0B116-19E7-4643-9054-EE9EF5F3F135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4 3" xfId="5686" xr:uid="{6E88ED7B-5233-4268-9840-EFB1BE1D4B46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2 3" xfId="6606" xr:uid="{8A2F62DB-143D-448C-BBE9-2BE2FF2CB3B9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3 3" xfId="6054" xr:uid="{B133FA7B-E208-4DD3-BB12-27AC585F9566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2 3" xfId="6330" xr:uid="{D665C70C-11A1-4C7B-907E-7C762B857DA5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4 3" xfId="5778" xr:uid="{2ACB158B-9A8D-4DB4-A835-1515420CFC0E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2 3" xfId="6422" xr:uid="{D0A53D32-3E7E-4DD0-A6D2-A6B2B4E63488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3 3" xfId="5870" xr:uid="{FFB0B356-9D95-4DF0-AA8E-60E39F4C35C7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2 3" xfId="6146" xr:uid="{6EBA6158-C7F6-4623-BD26-AB5E44E0FF3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5 9 3" xfId="5594" xr:uid="{F189942C-9797-449B-BE34-FFCE11383531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2 3" xfId="6585" xr:uid="{37BB4677-D43E-4D1B-851B-467334CC61C1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3 3" xfId="6033" xr:uid="{89119811-1A97-46B1-B850-E60A637A30F1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2 3" xfId="6309" xr:uid="{DCBA0AA3-FF21-4393-ABCF-386CE21985D1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4 3" xfId="5757" xr:uid="{7ED3B006-48C4-401D-B7BA-0E913B530C95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2 3" xfId="6677" xr:uid="{2EA48ED8-C020-4E7D-A058-37FD0E37AE78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3 3" xfId="6125" xr:uid="{780E3825-6848-48C2-9C2C-4F4C46FD92C8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2 3" xfId="6401" xr:uid="{3F405CA7-9762-4DAC-AF1A-A0E4CCCB6821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4 3" xfId="5849" xr:uid="{93EE4CBC-191C-44D4-B38E-0C34794CFDDD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2 3" xfId="6493" xr:uid="{EAB51D17-18DB-4FDE-8C9E-18B1F6D8C17A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3 3" xfId="5941" xr:uid="{45FE86B9-EFE2-440A-8DCF-2D3D911941C1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2 3" xfId="6217" xr:uid="{150749D2-E53F-4AFD-9732-835E08DFC5F2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6 3" xfId="5665" xr:uid="{DE671B8D-2173-4EC7-8708-906F2E21DDF4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2 3" xfId="6539" xr:uid="{EC22DDEE-688D-4CC9-93E8-9668F56E71FA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3 3" xfId="5987" xr:uid="{07616C2D-ACB0-4129-9BC0-BCC95189A5AF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2 3" xfId="6263" xr:uid="{B4FD0A81-0333-48DE-9BED-F15DA086D3B7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4 3" xfId="5711" xr:uid="{26028442-BE58-4B1F-B3E9-5CDC7340C93D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2 3" xfId="6631" xr:uid="{C03C2194-186B-4F8D-A008-471C33F7CA1F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3 3" xfId="6079" xr:uid="{0F670528-605B-444D-A58D-F4733C6A25C8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2 3" xfId="6355" xr:uid="{7A18B58A-9032-4D6F-8CD1-54BF1E169506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4 3" xfId="5803" xr:uid="{B0278D8A-00CF-4277-826B-3E6812B4C523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2 3" xfId="6447" xr:uid="{B8077A59-D77B-4B9D-81F5-6B8113E90384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3 3" xfId="5895" xr:uid="{F669313F-1708-45EE-AA19-F28BB16F6AA8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2 3" xfId="6171" xr:uid="{789F26E9-947C-4D6C-A4B6-703F4EF88117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7 3" xfId="5619" xr:uid="{C3C16CF2-7DBE-40BF-AA2B-BBD84DE30148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2 3" xfId="6565" xr:uid="{4BEEC4BF-8DD2-47D4-B494-2BD0A939DEC6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3 3" xfId="6013" xr:uid="{8147E808-6D35-4418-BB7D-B0EE00CB48BA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2 3" xfId="6289" xr:uid="{4114FA0C-9DCF-45C4-A453-9BFAA3BDD023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4 3" xfId="5737" xr:uid="{9F502133-E6D6-4FE1-BCAC-53A074B66583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2 3" xfId="6657" xr:uid="{F68867EE-C66C-48E5-8FBE-06A1BD9993B9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3 3" xfId="6105" xr:uid="{065F4733-5B9A-423A-8434-C849F1E09F5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2 3" xfId="6381" xr:uid="{A37B538F-46D8-4A0E-AEC3-09C038BA93A6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4 3" xfId="5829" xr:uid="{F6A02AC4-DD8E-4649-8DD9-C079EC7D865C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2 3" xfId="6473" xr:uid="{13A038E2-FCAF-4AC2-8406-1A7B632ECF1A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3 3" xfId="5921" xr:uid="{7B49BFD3-516A-4F5B-9734-44D83DE5321A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2 3" xfId="6197" xr:uid="{AEC65D90-4E8C-4499-A65B-9875EDE3735C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6 3" xfId="5645" xr:uid="{CCEB2707-13BA-4CB1-BCC1-AFD42825C23F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2 3" xfId="6519" xr:uid="{0E653FAF-6A5B-4460-A685-4AF21E146F2F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3 3" xfId="5967" xr:uid="{4C328043-2BFB-41AF-8828-BBDECFEE8805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2 3" xfId="6243" xr:uid="{C3A565B1-70C9-4351-B8F0-A37BE47AD367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4 3" xfId="5691" xr:uid="{10C66EE3-AFE3-474B-93E3-4B50A41D7CFF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2 3" xfId="6611" xr:uid="{D671197E-DC9C-4A44-BC93-793DC6BC697E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3 3" xfId="6059" xr:uid="{173689CD-DA9D-44F7-A385-D7DE8F0BE651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2 3" xfId="6335" xr:uid="{5915F61A-278C-4C4E-8C71-B98753054C88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4 3" xfId="5783" xr:uid="{FF826AFB-B406-46BA-A6A5-6394118F733B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2 3" xfId="6427" xr:uid="{19B858E3-BC8F-4AB8-AEF6-9F3E860C36CF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3 3" xfId="5875" xr:uid="{0DCAB279-F39B-4DA4-BE08-6E6668DB1F36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2 3" xfId="6151" xr:uid="{DC94CF9B-F094-44B9-971D-F91423F6B8DD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8 3" xfId="5599" xr:uid="{67C136F7-36C6-4A06-B524-4CA0E288784E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2 3" xfId="6575" xr:uid="{C9431F45-C52D-464C-A3C4-AA5DC4A01169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3 3" xfId="6023" xr:uid="{611E8FFD-66A9-4D5C-8647-047C52AE040F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2 3" xfId="6299" xr:uid="{091A17C6-8677-4206-B292-310659AB4283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4 3" xfId="5747" xr:uid="{81BF61DC-4817-4F66-ABD2-B9C3BAD0C8A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2 3" xfId="6667" xr:uid="{3DB5FCE2-80AE-49F4-9B2D-FC73AA11263C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3 3" xfId="6115" xr:uid="{0B98B4DD-B34C-496D-8F58-3C94F0161EBC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2 3" xfId="6391" xr:uid="{065140B3-EA46-4CA9-8AFD-AD721642347F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4 3" xfId="5839" xr:uid="{B32C9934-FD0B-4156-9439-CA8771C45E12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2 3" xfId="6483" xr:uid="{97D7DB8C-64AB-4095-BAE0-37C32D5F9AC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3 3" xfId="5931" xr:uid="{8F07EE9D-88B2-4347-8133-4A89E1D13AF7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2 3" xfId="6207" xr:uid="{84AC9A11-F9F2-4086-9A88-A3C1518969A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6 3" xfId="5655" xr:uid="{EF17A483-6C68-43E2-A075-C38AA8E48A61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2 3" xfId="6529" xr:uid="{5E5F3AE1-3655-4CD1-A0F2-25E8A3837A6B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3 3" xfId="5977" xr:uid="{D84CCBBD-7130-4174-9792-74373F836879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2 3" xfId="6253" xr:uid="{163C676B-F172-4DE6-8367-3E078B9E234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4 3" xfId="5701" xr:uid="{A15A588E-DB25-4763-AE0B-A8D3B6054305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2 3" xfId="6621" xr:uid="{DB396AC2-C0FF-417A-BC30-CE5544807E5C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3 3" xfId="6069" xr:uid="{4D37261F-A052-42D6-8AFF-A7428F07E51B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2 3" xfId="6345" xr:uid="{64CE810F-8D7B-458F-A895-84062A16ECD3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4 3" xfId="5793" xr:uid="{71F022F7-8017-46CE-9D86-654A4611496E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2 3" xfId="6437" xr:uid="{CF8CA6D7-3A03-4C60-BC98-3E5856A51399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3 3" xfId="5885" xr:uid="{D0476E58-560B-4702-A06B-EE6A45E1085A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2 3" xfId="6161" xr:uid="{659217F3-6119-4ADA-ACB3-BD6D5AFB92E5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7 3" xfId="5609" xr:uid="{FCA6B430-7E97-459C-B944-FFF4C75C69E8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2 3" xfId="6596" xr:uid="{F59D3BB6-F9AF-4E0B-A279-6C8410A6A3E8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3 3" xfId="6044" xr:uid="{0F1727E2-C09D-4F0E-9124-4CCA92C2EBB5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2 3" xfId="6320" xr:uid="{8F60B5A9-50B5-41F0-BC6A-8A5EF88102F1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4 3" xfId="5768" xr:uid="{5E1F37D1-2D56-4158-9149-65D3F6F60577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2 3" xfId="6688" xr:uid="{0EF1BD09-06A1-4993-A310-7C22ABF3FABC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3 3" xfId="6136" xr:uid="{3C677ABB-4D4D-49D5-860C-0A91229EA986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2 3" xfId="6412" xr:uid="{01753F65-7DCD-4DF0-848B-06568763E208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4 3" xfId="5860" xr:uid="{0C08294D-49BD-4BCB-A894-DEA6380AF4EE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2 3" xfId="6504" xr:uid="{5A35C0B0-7A80-41E1-8685-AAFA30361B36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3 3" xfId="5952" xr:uid="{918F0803-D1D5-425A-81E0-C03C5DE15886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2 3" xfId="6228" xr:uid="{F759A470-AD4C-4B6B-A32E-4F6ADECD5101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6 3" xfId="5676" xr:uid="{85FC495F-F9FC-4CB6-9AB1-35B99F74A5F6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2 3" xfId="6550" xr:uid="{1BC1630E-FBA5-4B06-85CE-BFF481398AB3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3 3" xfId="5998" xr:uid="{DEDD696C-8170-486E-8217-4F428E18DBC9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2 3" xfId="6274" xr:uid="{05FEAE12-B5AD-49F4-AF19-96D05750749B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4 3" xfId="5722" xr:uid="{34BF8C62-447D-4A78-9CDD-B948D34687AB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2 3" xfId="6642" xr:uid="{39DF1C70-BBF7-4072-A33A-3E3789F273BC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3 3" xfId="6090" xr:uid="{FDFF4AA6-C914-4D47-BA0C-E4B84F7F04A4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2 3" xfId="6366" xr:uid="{8D3D745D-7FC6-4637-9183-C4AF7CFC188E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4 3" xfId="5814" xr:uid="{3825A2C2-469F-49BA-A2BB-AD2A3D9290BE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2 3" xfId="6458" xr:uid="{1036E69A-A898-47B2-ACC4-99F38545E74C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3 3" xfId="5906" xr:uid="{4E969704-E75C-4715-8B4C-0C4F5CD47935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2 3" xfId="6182" xr:uid="{5CDA9131-FB92-460F-9117-A0B810DC2BE6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7 3" xfId="5630" xr:uid="{7A5A93AB-EF31-4F0C-A257-1B282E6B3D41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2 3" xfId="6555" xr:uid="{26F21D69-BAD8-4D48-9A55-596E5824561D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3 3" xfId="6003" xr:uid="{A1374E78-306E-49C2-A7CB-EEF47B294B34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2 3" xfId="6279" xr:uid="{9DF4153E-5E82-4FFC-864A-A66CCF191B25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4 3" xfId="5727" xr:uid="{49D162C7-61D6-4489-9BBC-2720DB6C454D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2 3" xfId="6647" xr:uid="{80BD0D30-F400-4AA1-9980-8FD731DFED52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3 3" xfId="6095" xr:uid="{FA63B921-6988-4B92-8186-76A992A37E9C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2 3" xfId="6371" xr:uid="{C9A8599B-CC21-4A98-B6C4-BE70AD4FF8D7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4 3" xfId="5819" xr:uid="{770C35D0-33D1-4320-8551-72A89D6C69A2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2 3" xfId="6463" xr:uid="{E18E0BE3-CDCA-4F48-8443-6BD5F67DBBB3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3 3" xfId="5911" xr:uid="{E46D5830-8C26-448A-9B47-885B5E0FB0BE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2 3" xfId="6187" xr:uid="{1DDE26DD-5B76-4BC7-A180-3A28D613819B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6 3" xfId="5635" xr:uid="{35106F7E-6749-4E9C-AA5C-222F268235B2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121.832442129627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84.4985879629603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74.4985879629603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74.5651273148178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45.0556018518546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39.4964583333349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26.0611689814832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28.1852893518517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24.2875578703679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24.1782986111139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3" priority="99402"/>
  </conditionalFormatting>
  <conditionalFormatting sqref="E3">
    <cfRule type="duplicateValues" dxfId="82" priority="121765"/>
  </conditionalFormatting>
  <conditionalFormatting sqref="E3">
    <cfRule type="duplicateValues" dxfId="81" priority="121766"/>
    <cfRule type="duplicateValues" dxfId="80" priority="121767"/>
  </conditionalFormatting>
  <conditionalFormatting sqref="E3">
    <cfRule type="duplicateValues" dxfId="79" priority="121768"/>
    <cfRule type="duplicateValues" dxfId="78" priority="121769"/>
    <cfRule type="duplicateValues" dxfId="77" priority="121770"/>
    <cfRule type="duplicateValues" dxfId="76" priority="121771"/>
  </conditionalFormatting>
  <conditionalFormatting sqref="B3">
    <cfRule type="duplicateValues" dxfId="75" priority="121772"/>
  </conditionalFormatting>
  <conditionalFormatting sqref="E4">
    <cfRule type="duplicateValues" dxfId="74" priority="117"/>
  </conditionalFormatting>
  <conditionalFormatting sqref="E4">
    <cfRule type="duplicateValues" dxfId="73" priority="114"/>
    <cfRule type="duplicateValues" dxfId="72" priority="115"/>
    <cfRule type="duplicateValues" dxfId="71" priority="116"/>
  </conditionalFormatting>
  <conditionalFormatting sqref="E4">
    <cfRule type="duplicateValues" dxfId="70" priority="113"/>
  </conditionalFormatting>
  <conditionalFormatting sqref="E4">
    <cfRule type="duplicateValues" dxfId="69" priority="110"/>
    <cfRule type="duplicateValues" dxfId="68" priority="111"/>
    <cfRule type="duplicateValues" dxfId="67" priority="112"/>
  </conditionalFormatting>
  <conditionalFormatting sqref="B4">
    <cfRule type="duplicateValues" dxfId="66" priority="109"/>
  </conditionalFormatting>
  <conditionalFormatting sqref="E4">
    <cfRule type="duplicateValues" dxfId="65" priority="108"/>
  </conditionalFormatting>
  <conditionalFormatting sqref="B5">
    <cfRule type="duplicateValues" dxfId="64" priority="92"/>
  </conditionalFormatting>
  <conditionalFormatting sqref="E5">
    <cfRule type="duplicateValues" dxfId="63" priority="91"/>
  </conditionalFormatting>
  <conditionalFormatting sqref="E5">
    <cfRule type="duplicateValues" dxfId="62" priority="88"/>
    <cfRule type="duplicateValues" dxfId="61" priority="89"/>
    <cfRule type="duplicateValues" dxfId="60" priority="90"/>
  </conditionalFormatting>
  <conditionalFormatting sqref="E5">
    <cfRule type="duplicateValues" dxfId="59" priority="87"/>
  </conditionalFormatting>
  <conditionalFormatting sqref="E5">
    <cfRule type="duplicateValues" dxfId="58" priority="84"/>
    <cfRule type="duplicateValues" dxfId="57" priority="85"/>
    <cfRule type="duplicateValues" dxfId="56" priority="86"/>
  </conditionalFormatting>
  <conditionalFormatting sqref="E5">
    <cfRule type="duplicateValues" dxfId="55" priority="83"/>
  </conditionalFormatting>
  <conditionalFormatting sqref="E7">
    <cfRule type="duplicateValues" dxfId="54" priority="36"/>
  </conditionalFormatting>
  <conditionalFormatting sqref="E7">
    <cfRule type="duplicateValues" dxfId="53" priority="34"/>
    <cfRule type="duplicateValues" dxfId="52" priority="35"/>
  </conditionalFormatting>
  <conditionalFormatting sqref="E7">
    <cfRule type="duplicateValues" dxfId="51" priority="31"/>
    <cfRule type="duplicateValues" dxfId="50" priority="32"/>
    <cfRule type="duplicateValues" dxfId="49" priority="33"/>
  </conditionalFormatting>
  <conditionalFormatting sqref="E7">
    <cfRule type="duplicateValues" dxfId="48" priority="27"/>
    <cfRule type="duplicateValues" dxfId="47" priority="28"/>
    <cfRule type="duplicateValues" dxfId="46" priority="29"/>
    <cfRule type="duplicateValues" dxfId="45" priority="30"/>
  </conditionalFormatting>
  <conditionalFormatting sqref="B7">
    <cfRule type="duplicateValues" dxfId="44" priority="26"/>
  </conditionalFormatting>
  <conditionalFormatting sqref="B7">
    <cfRule type="duplicateValues" dxfId="43" priority="24"/>
    <cfRule type="duplicateValues" dxfId="42" priority="25"/>
  </conditionalFormatting>
  <conditionalFormatting sqref="E8">
    <cfRule type="duplicateValues" dxfId="41" priority="23"/>
  </conditionalFormatting>
  <conditionalFormatting sqref="E8">
    <cfRule type="duplicateValues" dxfId="40" priority="22"/>
  </conditionalFormatting>
  <conditionalFormatting sqref="B8">
    <cfRule type="duplicateValues" dxfId="39" priority="21"/>
  </conditionalFormatting>
  <conditionalFormatting sqref="E8">
    <cfRule type="duplicateValues" dxfId="38" priority="20"/>
  </conditionalFormatting>
  <conditionalFormatting sqref="B8">
    <cfRule type="duplicateValues" dxfId="37" priority="19"/>
  </conditionalFormatting>
  <conditionalFormatting sqref="E8">
    <cfRule type="duplicateValues" dxfId="36" priority="18"/>
  </conditionalFormatting>
  <conditionalFormatting sqref="E9">
    <cfRule type="duplicateValues" dxfId="35" priority="7"/>
    <cfRule type="duplicateValues" dxfId="34" priority="8"/>
    <cfRule type="duplicateValues" dxfId="33" priority="9"/>
    <cfRule type="duplicateValues" dxfId="32" priority="10"/>
  </conditionalFormatting>
  <conditionalFormatting sqref="B9">
    <cfRule type="duplicateValues" dxfId="31" priority="130228"/>
  </conditionalFormatting>
  <conditionalFormatting sqref="E6">
    <cfRule type="duplicateValues" dxfId="30" priority="130230"/>
  </conditionalFormatting>
  <conditionalFormatting sqref="B6">
    <cfRule type="duplicateValues" dxfId="29" priority="130231"/>
  </conditionalFormatting>
  <conditionalFormatting sqref="B6">
    <cfRule type="duplicateValues" dxfId="28" priority="130232"/>
    <cfRule type="duplicateValues" dxfId="27" priority="130233"/>
    <cfRule type="duplicateValues" dxfId="26" priority="130234"/>
  </conditionalFormatting>
  <conditionalFormatting sqref="E6">
    <cfRule type="duplicateValues" dxfId="25" priority="130235"/>
    <cfRule type="duplicateValues" dxfId="24" priority="130236"/>
  </conditionalFormatting>
  <conditionalFormatting sqref="E6">
    <cfRule type="duplicateValues" dxfId="23" priority="130237"/>
    <cfRule type="duplicateValues" dxfId="22" priority="130238"/>
    <cfRule type="duplicateValues" dxfId="21" priority="130239"/>
  </conditionalFormatting>
  <conditionalFormatting sqref="E6">
    <cfRule type="duplicateValues" dxfId="20" priority="130240"/>
    <cfRule type="duplicateValues" dxfId="19" priority="130241"/>
    <cfRule type="duplicateValues" dxfId="18" priority="130242"/>
    <cfRule type="duplicateValues" dxfId="17" priority="130243"/>
  </conditionalFormatting>
  <conditionalFormatting sqref="B10:B12">
    <cfRule type="duplicateValues" dxfId="16" priority="2"/>
  </conditionalFormatting>
  <conditionalFormatting sqref="E10:E12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31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1:B810 B823:B1048576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194"/>
  <sheetViews>
    <sheetView zoomScale="91" zoomScaleNormal="91" workbookViewId="0">
      <pane ySplit="4" topLeftCell="A92" activePane="bottomLeft" state="frozen"/>
      <selection pane="bottomLeft" activeCell="D15" sqref="D15"/>
    </sheetView>
  </sheetViews>
  <sheetFormatPr defaultColWidth="24.7109375" defaultRowHeight="15" x14ac:dyDescent="0.25"/>
  <cols>
    <col min="1" max="1" width="26.7109375" style="100" customWidth="1"/>
    <col min="2" max="2" width="19" style="82" bestFit="1" customWidth="1"/>
    <col min="3" max="3" width="18" style="43" customWidth="1"/>
    <col min="4" max="4" width="29.42578125" style="100" customWidth="1"/>
    <col min="5" max="5" width="10.5703125" style="75" bestFit="1" customWidth="1"/>
    <col min="6" max="6" width="13.140625" style="44" customWidth="1"/>
    <col min="7" max="7" width="46.42578125" style="44" customWidth="1"/>
    <col min="8" max="11" width="5.140625" style="44" customWidth="1"/>
    <col min="12" max="12" width="51.140625" style="44" customWidth="1"/>
    <col min="13" max="13" width="22.28515625" style="100" customWidth="1"/>
    <col min="14" max="14" width="16.42578125" style="100" customWidth="1"/>
    <col min="15" max="15" width="41.28515625" style="100" customWidth="1"/>
    <col min="16" max="16" width="22.42578125" style="132" customWidth="1"/>
    <col min="17" max="17" width="50.7109375" style="69" customWidth="1"/>
    <col min="18" max="18" width="5.7109375" style="42" bestFit="1" customWidth="1"/>
    <col min="19" max="16384" width="24.7109375" style="42"/>
  </cols>
  <sheetData>
    <row r="1" spans="1:17" ht="18" x14ac:dyDescent="0.25">
      <c r="A1" s="140" t="s">
        <v>2147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17" ht="18" x14ac:dyDescent="0.25">
      <c r="A2" s="137" t="s">
        <v>2144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/>
    </row>
    <row r="3" spans="1:17" ht="18.75" thickBot="1" x14ac:dyDescent="0.3">
      <c r="A3" s="143" t="s">
        <v>2636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DISTRITO NACIONAL</v>
      </c>
      <c r="B5" s="124">
        <v>3336017255</v>
      </c>
      <c r="C5" s="95">
        <v>44446.440196759257</v>
      </c>
      <c r="D5" s="95" t="s">
        <v>2174</v>
      </c>
      <c r="E5" s="124">
        <v>57</v>
      </c>
      <c r="F5" s="129" t="str">
        <f>VLOOKUP(E5,VIP!$A$2:$O15836,2,0)</f>
        <v>DRBR057</v>
      </c>
      <c r="G5" s="129" t="str">
        <f>VLOOKUP(E5,'LISTADO ATM'!$A$2:$B$900,2,0)</f>
        <v xml:space="preserve">ATM Oficina Malecon Center </v>
      </c>
      <c r="H5" s="129" t="str">
        <f>VLOOKUP(E5,VIP!$A$2:$O20797,7,FALSE)</f>
        <v>Si</v>
      </c>
      <c r="I5" s="129" t="str">
        <f>VLOOKUP(E5,VIP!$A$2:$O12762,8,FALSE)</f>
        <v>Si</v>
      </c>
      <c r="J5" s="129" t="str">
        <f>VLOOKUP(E5,VIP!$A$2:$O12712,8,FALSE)</f>
        <v>Si</v>
      </c>
      <c r="K5" s="129" t="str">
        <f>VLOOKUP(E5,VIP!$A$2:$O16286,6,0)</f>
        <v>NO</v>
      </c>
      <c r="L5" s="130" t="s">
        <v>2213</v>
      </c>
      <c r="M5" s="135" t="s">
        <v>2533</v>
      </c>
      <c r="N5" s="94" t="s">
        <v>2444</v>
      </c>
      <c r="O5" s="129" t="s">
        <v>2446</v>
      </c>
      <c r="P5" s="130"/>
      <c r="Q5" s="136">
        <v>44447.418055555558</v>
      </c>
    </row>
    <row r="6" spans="1:17" s="121" customFormat="1" ht="18" x14ac:dyDescent="0.25">
      <c r="A6" s="129" t="str">
        <f>VLOOKUP(E6,'LISTADO ATM'!$A$2:$C$901,3,0)</f>
        <v>ESTE</v>
      </c>
      <c r="B6" s="124">
        <v>3336017497</v>
      </c>
      <c r="C6" s="95">
        <v>44446.499456018515</v>
      </c>
      <c r="D6" s="95" t="s">
        <v>2174</v>
      </c>
      <c r="E6" s="124">
        <v>630</v>
      </c>
      <c r="F6" s="129" t="str">
        <f>VLOOKUP(E6,VIP!$A$2:$O15847,2,0)</f>
        <v>DRBR112</v>
      </c>
      <c r="G6" s="129" t="str">
        <f>VLOOKUP(E6,'LISTADO ATM'!$A$2:$B$900,2,0)</f>
        <v xml:space="preserve">ATM Oficina Plaza Zaglul (SPM) </v>
      </c>
      <c r="H6" s="129" t="str">
        <f>VLOOKUP(E6,VIP!$A$2:$O20808,7,FALSE)</f>
        <v>Si</v>
      </c>
      <c r="I6" s="129" t="str">
        <f>VLOOKUP(E6,VIP!$A$2:$O12773,8,FALSE)</f>
        <v>Si</v>
      </c>
      <c r="J6" s="129" t="str">
        <f>VLOOKUP(E6,VIP!$A$2:$O12723,8,FALSE)</f>
        <v>Si</v>
      </c>
      <c r="K6" s="129" t="str">
        <f>VLOOKUP(E6,VIP!$A$2:$O16297,6,0)</f>
        <v>NO</v>
      </c>
      <c r="L6" s="130" t="s">
        <v>2213</v>
      </c>
      <c r="M6" s="135" t="s">
        <v>2533</v>
      </c>
      <c r="N6" s="94" t="s">
        <v>2619</v>
      </c>
      <c r="O6" s="129" t="s">
        <v>2446</v>
      </c>
      <c r="P6" s="135"/>
      <c r="Q6" s="136">
        <v>44447.607638888891</v>
      </c>
    </row>
    <row r="7" spans="1:17" s="121" customFormat="1" ht="18" x14ac:dyDescent="0.25">
      <c r="A7" s="129" t="str">
        <f>VLOOKUP(E7,'LISTADO ATM'!$A$2:$C$901,3,0)</f>
        <v>DISTRITO NACIONAL</v>
      </c>
      <c r="B7" s="124">
        <v>3336017883</v>
      </c>
      <c r="C7" s="95">
        <v>44446.658159722225</v>
      </c>
      <c r="D7" s="95" t="s">
        <v>2174</v>
      </c>
      <c r="E7" s="124">
        <v>620</v>
      </c>
      <c r="F7" s="129" t="str">
        <f>VLOOKUP(E7,VIP!$A$2:$O15872,2,0)</f>
        <v>DRBR620</v>
      </c>
      <c r="G7" s="129" t="str">
        <f>VLOOKUP(E7,'LISTADO ATM'!$A$2:$B$900,2,0)</f>
        <v xml:space="preserve">ATM Ministerio de Medio Ambiente </v>
      </c>
      <c r="H7" s="129" t="str">
        <f>VLOOKUP(E7,VIP!$A$2:$O20833,7,FALSE)</f>
        <v>Si</v>
      </c>
      <c r="I7" s="129" t="str">
        <f>VLOOKUP(E7,VIP!$A$2:$O12798,8,FALSE)</f>
        <v>No</v>
      </c>
      <c r="J7" s="129" t="str">
        <f>VLOOKUP(E7,VIP!$A$2:$O12748,8,FALSE)</f>
        <v>No</v>
      </c>
      <c r="K7" s="129" t="str">
        <f>VLOOKUP(E7,VIP!$A$2:$O16322,6,0)</f>
        <v>NO</v>
      </c>
      <c r="L7" s="130" t="s">
        <v>2213</v>
      </c>
      <c r="M7" s="135" t="s">
        <v>2533</v>
      </c>
      <c r="N7" s="94" t="s">
        <v>2619</v>
      </c>
      <c r="O7" s="129" t="s">
        <v>2446</v>
      </c>
      <c r="P7" s="135"/>
      <c r="Q7" s="136">
        <v>44447.607638888891</v>
      </c>
    </row>
    <row r="8" spans="1:17" s="121" customFormat="1" ht="18" x14ac:dyDescent="0.25">
      <c r="A8" s="129" t="str">
        <f>VLOOKUP(E8,'LISTADO ATM'!$A$2:$C$901,3,0)</f>
        <v>DISTRITO NACIONAL</v>
      </c>
      <c r="B8" s="124">
        <v>3336018086</v>
      </c>
      <c r="C8" s="95">
        <v>44446.720891203702</v>
      </c>
      <c r="D8" s="95" t="s">
        <v>2174</v>
      </c>
      <c r="E8" s="124">
        <v>815</v>
      </c>
      <c r="F8" s="129" t="str">
        <f>VLOOKUP(E8,VIP!$A$2:$O15864,2,0)</f>
        <v>DRBR24A</v>
      </c>
      <c r="G8" s="129" t="str">
        <f>VLOOKUP(E8,'LISTADO ATM'!$A$2:$B$900,2,0)</f>
        <v xml:space="preserve">ATM Oficina Atalaya del Mar </v>
      </c>
      <c r="H8" s="129" t="str">
        <f>VLOOKUP(E8,VIP!$A$2:$O20825,7,FALSE)</f>
        <v>Si</v>
      </c>
      <c r="I8" s="129" t="str">
        <f>VLOOKUP(E8,VIP!$A$2:$O12790,8,FALSE)</f>
        <v>Si</v>
      </c>
      <c r="J8" s="129" t="str">
        <f>VLOOKUP(E8,VIP!$A$2:$O12740,8,FALSE)</f>
        <v>Si</v>
      </c>
      <c r="K8" s="129" t="str">
        <f>VLOOKUP(E8,VIP!$A$2:$O16314,6,0)</f>
        <v>SI</v>
      </c>
      <c r="L8" s="130" t="s">
        <v>2213</v>
      </c>
      <c r="M8" s="135" t="s">
        <v>2533</v>
      </c>
      <c r="N8" s="94" t="s">
        <v>2619</v>
      </c>
      <c r="O8" s="129" t="s">
        <v>2446</v>
      </c>
      <c r="P8" s="135"/>
      <c r="Q8" s="136">
        <v>44447.60833333333</v>
      </c>
    </row>
    <row r="9" spans="1:17" s="121" customFormat="1" ht="18" x14ac:dyDescent="0.25">
      <c r="A9" s="129" t="str">
        <f>VLOOKUP(E9,'LISTADO ATM'!$A$2:$C$901,3,0)</f>
        <v>DISTRITO NACIONAL</v>
      </c>
      <c r="B9" s="124">
        <v>3336018088</v>
      </c>
      <c r="C9" s="95">
        <v>44446.721273148149</v>
      </c>
      <c r="D9" s="95" t="s">
        <v>2174</v>
      </c>
      <c r="E9" s="124">
        <v>378</v>
      </c>
      <c r="F9" s="129" t="str">
        <f>VLOOKUP(E9,VIP!$A$2:$O15863,2,0)</f>
        <v>DRBR378</v>
      </c>
      <c r="G9" s="129" t="str">
        <f>VLOOKUP(E9,'LISTADO ATM'!$A$2:$B$900,2,0)</f>
        <v>ATM UNP Villa Flores</v>
      </c>
      <c r="H9" s="129" t="str">
        <f>VLOOKUP(E9,VIP!$A$2:$O20824,7,FALSE)</f>
        <v>N/A</v>
      </c>
      <c r="I9" s="129" t="str">
        <f>VLOOKUP(E9,VIP!$A$2:$O12789,8,FALSE)</f>
        <v>N/A</v>
      </c>
      <c r="J9" s="129" t="str">
        <f>VLOOKUP(E9,VIP!$A$2:$O12739,8,FALSE)</f>
        <v>N/A</v>
      </c>
      <c r="K9" s="129" t="str">
        <f>VLOOKUP(E9,VIP!$A$2:$O16313,6,0)</f>
        <v>N/A</v>
      </c>
      <c r="L9" s="130" t="s">
        <v>2213</v>
      </c>
      <c r="M9" s="135" t="s">
        <v>2533</v>
      </c>
      <c r="N9" s="94" t="s">
        <v>2619</v>
      </c>
      <c r="O9" s="129" t="s">
        <v>2446</v>
      </c>
      <c r="P9" s="135"/>
      <c r="Q9" s="136">
        <v>44447.607638888891</v>
      </c>
    </row>
    <row r="10" spans="1:17" s="121" customFormat="1" ht="18" x14ac:dyDescent="0.25">
      <c r="A10" s="129" t="str">
        <f>VLOOKUP(E10,'LISTADO ATM'!$A$2:$C$901,3,0)</f>
        <v>DISTRITO NACIONAL</v>
      </c>
      <c r="B10" s="124">
        <v>3336018209</v>
      </c>
      <c r="C10" s="95">
        <v>44447.065300925926</v>
      </c>
      <c r="D10" s="95" t="s">
        <v>2174</v>
      </c>
      <c r="E10" s="124">
        <v>60</v>
      </c>
      <c r="F10" s="129" t="str">
        <f>VLOOKUP(E10,VIP!$A$2:$O15846,2,0)</f>
        <v>DRBR060</v>
      </c>
      <c r="G10" s="129" t="str">
        <f>VLOOKUP(E10,'LISTADO ATM'!$A$2:$B$900,2,0)</f>
        <v xml:space="preserve">ATM Autobanco 27 de Febrero </v>
      </c>
      <c r="H10" s="129" t="str">
        <f>VLOOKUP(E10,VIP!$A$2:$O20807,7,FALSE)</f>
        <v>Si</v>
      </c>
      <c r="I10" s="129" t="str">
        <f>VLOOKUP(E10,VIP!$A$2:$O12772,8,FALSE)</f>
        <v>Si</v>
      </c>
      <c r="J10" s="129" t="str">
        <f>VLOOKUP(E10,VIP!$A$2:$O12722,8,FALSE)</f>
        <v>Si</v>
      </c>
      <c r="K10" s="129" t="str">
        <f>VLOOKUP(E10,VIP!$A$2:$O16296,6,0)</f>
        <v>NO</v>
      </c>
      <c r="L10" s="130" t="s">
        <v>2213</v>
      </c>
      <c r="M10" s="135" t="s">
        <v>2533</v>
      </c>
      <c r="N10" s="94" t="s">
        <v>2444</v>
      </c>
      <c r="O10" s="129" t="s">
        <v>2446</v>
      </c>
      <c r="P10" s="130"/>
      <c r="Q10" s="136">
        <v>44447.600694444445</v>
      </c>
    </row>
    <row r="11" spans="1:17" s="121" customFormat="1" ht="18" x14ac:dyDescent="0.25">
      <c r="A11" s="129" t="str">
        <f>VLOOKUP(E11,'LISTADO ATM'!$A$2:$C$901,3,0)</f>
        <v>SUR</v>
      </c>
      <c r="B11" s="124">
        <v>3336018210</v>
      </c>
      <c r="C11" s="95">
        <v>44447.069166666668</v>
      </c>
      <c r="D11" s="95" t="s">
        <v>2174</v>
      </c>
      <c r="E11" s="124">
        <v>512</v>
      </c>
      <c r="F11" s="129" t="str">
        <f>VLOOKUP(E11,VIP!$A$2:$O15845,2,0)</f>
        <v>DRBR512</v>
      </c>
      <c r="G11" s="129" t="str">
        <f>VLOOKUP(E11,'LISTADO ATM'!$A$2:$B$900,2,0)</f>
        <v>ATM Plaza Jesús Ferreira</v>
      </c>
      <c r="H11" s="129" t="str">
        <f>VLOOKUP(E11,VIP!$A$2:$O20806,7,FALSE)</f>
        <v>N/A</v>
      </c>
      <c r="I11" s="129" t="str">
        <f>VLOOKUP(E11,VIP!$A$2:$O12771,8,FALSE)</f>
        <v>N/A</v>
      </c>
      <c r="J11" s="129" t="str">
        <f>VLOOKUP(E11,VIP!$A$2:$O12721,8,FALSE)</f>
        <v>N/A</v>
      </c>
      <c r="K11" s="129" t="str">
        <f>VLOOKUP(E11,VIP!$A$2:$O16295,6,0)</f>
        <v>N/A</v>
      </c>
      <c r="L11" s="130" t="s">
        <v>2213</v>
      </c>
      <c r="M11" s="135" t="s">
        <v>2533</v>
      </c>
      <c r="N11" s="94" t="s">
        <v>2444</v>
      </c>
      <c r="O11" s="129" t="s">
        <v>2446</v>
      </c>
      <c r="P11" s="130"/>
      <c r="Q11" s="136">
        <v>44447.595833333333</v>
      </c>
    </row>
    <row r="12" spans="1:17" s="121" customFormat="1" ht="18" x14ac:dyDescent="0.25">
      <c r="A12" s="129" t="str">
        <f>VLOOKUP(E12,'LISTADO ATM'!$A$2:$C$901,3,0)</f>
        <v>DISTRITO NACIONAL</v>
      </c>
      <c r="B12" s="124">
        <v>3336018211</v>
      </c>
      <c r="C12" s="95">
        <v>44447.075833333336</v>
      </c>
      <c r="D12" s="95" t="s">
        <v>2174</v>
      </c>
      <c r="E12" s="124">
        <v>943</v>
      </c>
      <c r="F12" s="129" t="str">
        <f>VLOOKUP(E12,VIP!$A$2:$O15844,2,0)</f>
        <v>DRBR16K</v>
      </c>
      <c r="G12" s="129" t="str">
        <f>VLOOKUP(E12,'LISTADO ATM'!$A$2:$B$900,2,0)</f>
        <v xml:space="preserve">ATM Oficina Tránsito Terreste </v>
      </c>
      <c r="H12" s="129" t="str">
        <f>VLOOKUP(E12,VIP!$A$2:$O20805,7,FALSE)</f>
        <v>Si</v>
      </c>
      <c r="I12" s="129" t="str">
        <f>VLOOKUP(E12,VIP!$A$2:$O12770,8,FALSE)</f>
        <v>Si</v>
      </c>
      <c r="J12" s="129" t="str">
        <f>VLOOKUP(E12,VIP!$A$2:$O12720,8,FALSE)</f>
        <v>Si</v>
      </c>
      <c r="K12" s="129" t="str">
        <f>VLOOKUP(E12,VIP!$A$2:$O16294,6,0)</f>
        <v>NO</v>
      </c>
      <c r="L12" s="130" t="s">
        <v>2213</v>
      </c>
      <c r="M12" s="135" t="s">
        <v>2533</v>
      </c>
      <c r="N12" s="94" t="s">
        <v>2444</v>
      </c>
      <c r="O12" s="129" t="s">
        <v>2446</v>
      </c>
      <c r="P12" s="130"/>
      <c r="Q12" s="136">
        <v>44447.418055555558</v>
      </c>
    </row>
    <row r="13" spans="1:17" s="121" customFormat="1" ht="18" x14ac:dyDescent="0.25">
      <c r="A13" s="129" t="str">
        <f>VLOOKUP(E13,'LISTADO ATM'!$A$2:$C$901,3,0)</f>
        <v>NORTE</v>
      </c>
      <c r="B13" s="124">
        <v>3336018365</v>
      </c>
      <c r="C13" s="95">
        <v>44447.363657407404</v>
      </c>
      <c r="D13" s="95" t="s">
        <v>2175</v>
      </c>
      <c r="E13" s="124">
        <v>752</v>
      </c>
      <c r="F13" s="129" t="str">
        <f>VLOOKUP(E13,VIP!$A$2:$O15854,2,0)</f>
        <v>DRBR280</v>
      </c>
      <c r="G13" s="129" t="str">
        <f>VLOOKUP(E13,'LISTADO ATM'!$A$2:$B$900,2,0)</f>
        <v xml:space="preserve">ATM UNP Las Carolinas (La Vega) </v>
      </c>
      <c r="H13" s="129" t="str">
        <f>VLOOKUP(E13,VIP!$A$2:$O20815,7,FALSE)</f>
        <v>Si</v>
      </c>
      <c r="I13" s="129" t="str">
        <f>VLOOKUP(E13,VIP!$A$2:$O12780,8,FALSE)</f>
        <v>Si</v>
      </c>
      <c r="J13" s="129" t="str">
        <f>VLOOKUP(E13,VIP!$A$2:$O12730,8,FALSE)</f>
        <v>Si</v>
      </c>
      <c r="K13" s="129" t="str">
        <f>VLOOKUP(E13,VIP!$A$2:$O16304,6,0)</f>
        <v>SI</v>
      </c>
      <c r="L13" s="130" t="s">
        <v>2213</v>
      </c>
      <c r="M13" s="135" t="s">
        <v>2533</v>
      </c>
      <c r="N13" s="94" t="s">
        <v>2444</v>
      </c>
      <c r="O13" s="129" t="s">
        <v>2578</v>
      </c>
      <c r="P13" s="130"/>
      <c r="Q13" s="136">
        <v>44447.604861111111</v>
      </c>
    </row>
    <row r="14" spans="1:17" s="121" customFormat="1" ht="18" x14ac:dyDescent="0.25">
      <c r="A14" s="129" t="str">
        <f>VLOOKUP(E14,'LISTADO ATM'!$A$2:$C$901,3,0)</f>
        <v>NORTE</v>
      </c>
      <c r="B14" s="124">
        <v>3336018433</v>
      </c>
      <c r="C14" s="95">
        <v>44447.373541666668</v>
      </c>
      <c r="D14" s="95" t="s">
        <v>2175</v>
      </c>
      <c r="E14" s="124">
        <v>95</v>
      </c>
      <c r="F14" s="129" t="str">
        <f>VLOOKUP(E14,VIP!$A$2:$O15852,2,0)</f>
        <v>DRBR095</v>
      </c>
      <c r="G14" s="129" t="str">
        <f>VLOOKUP(E14,'LISTADO ATM'!$A$2:$B$900,2,0)</f>
        <v xml:space="preserve">ATM Oficina Tenares </v>
      </c>
      <c r="H14" s="129" t="str">
        <f>VLOOKUP(E14,VIP!$A$2:$O20813,7,FALSE)</f>
        <v>Si</v>
      </c>
      <c r="I14" s="129" t="str">
        <f>VLOOKUP(E14,VIP!$A$2:$O12778,8,FALSE)</f>
        <v>Si</v>
      </c>
      <c r="J14" s="129" t="str">
        <f>VLOOKUP(E14,VIP!$A$2:$O12728,8,FALSE)</f>
        <v>Si</v>
      </c>
      <c r="K14" s="129" t="str">
        <f>VLOOKUP(E14,VIP!$A$2:$O16302,6,0)</f>
        <v>SI</v>
      </c>
      <c r="L14" s="130" t="s">
        <v>2213</v>
      </c>
      <c r="M14" s="135" t="s">
        <v>2533</v>
      </c>
      <c r="N14" s="94" t="s">
        <v>2444</v>
      </c>
      <c r="O14" s="129" t="s">
        <v>2578</v>
      </c>
      <c r="P14" s="130"/>
      <c r="Q14" s="136">
        <v>44447.607638888891</v>
      </c>
    </row>
    <row r="15" spans="1:17" ht="18" x14ac:dyDescent="0.25">
      <c r="A15" s="129" t="str">
        <f>VLOOKUP(E15,'LISTADO ATM'!$A$2:$C$901,3,0)</f>
        <v>SUR</v>
      </c>
      <c r="B15" s="124">
        <v>3336018818</v>
      </c>
      <c r="C15" s="95">
        <v>44447.444282407407</v>
      </c>
      <c r="D15" s="95" t="s">
        <v>2174</v>
      </c>
      <c r="E15" s="124">
        <v>50</v>
      </c>
      <c r="F15" s="129" t="str">
        <f>VLOOKUP(E15,VIP!$A$2:$O15844,2,0)</f>
        <v>DRBR050</v>
      </c>
      <c r="G15" s="129" t="str">
        <f>VLOOKUP(E15,'LISTADO ATM'!$A$2:$B$900,2,0)</f>
        <v xml:space="preserve">ATM Oficina Padre Las Casas (Azua) </v>
      </c>
      <c r="H15" s="129" t="str">
        <f>VLOOKUP(E15,VIP!$A$2:$O20805,7,FALSE)</f>
        <v>Si</v>
      </c>
      <c r="I15" s="129" t="str">
        <f>VLOOKUP(E15,VIP!$A$2:$O12770,8,FALSE)</f>
        <v>Si</v>
      </c>
      <c r="J15" s="129" t="str">
        <f>VLOOKUP(E15,VIP!$A$2:$O12720,8,FALSE)</f>
        <v>Si</v>
      </c>
      <c r="K15" s="129" t="str">
        <f>VLOOKUP(E15,VIP!$A$2:$O16294,6,0)</f>
        <v>NO</v>
      </c>
      <c r="L15" s="130" t="s">
        <v>2213</v>
      </c>
      <c r="M15" s="135" t="s">
        <v>2533</v>
      </c>
      <c r="N15" s="94" t="s">
        <v>2444</v>
      </c>
      <c r="O15" s="129" t="s">
        <v>2446</v>
      </c>
      <c r="P15" s="130"/>
      <c r="Q15" s="136">
        <v>44447.606249999997</v>
      </c>
    </row>
    <row r="16" spans="1:17" ht="18" x14ac:dyDescent="0.25">
      <c r="A16" s="129" t="str">
        <f>VLOOKUP(E16,'LISTADO ATM'!$A$2:$C$901,3,0)</f>
        <v>DISTRITO NACIONAL</v>
      </c>
      <c r="B16" s="124">
        <v>3336018090</v>
      </c>
      <c r="C16" s="95">
        <v>44446.722500000003</v>
      </c>
      <c r="D16" s="95" t="s">
        <v>2174</v>
      </c>
      <c r="E16" s="124">
        <v>839</v>
      </c>
      <c r="F16" s="129" t="str">
        <f>VLOOKUP(E16,VIP!$A$2:$O15862,2,0)</f>
        <v>DRBR839</v>
      </c>
      <c r="G16" s="129" t="str">
        <f>VLOOKUP(E16,'LISTADO ATM'!$A$2:$B$900,2,0)</f>
        <v xml:space="preserve">ATM INAPA </v>
      </c>
      <c r="H16" s="129" t="str">
        <f>VLOOKUP(E16,VIP!$A$2:$O20823,7,FALSE)</f>
        <v>Si</v>
      </c>
      <c r="I16" s="129" t="str">
        <f>VLOOKUP(E16,VIP!$A$2:$O12788,8,FALSE)</f>
        <v>Si</v>
      </c>
      <c r="J16" s="129" t="str">
        <f>VLOOKUP(E16,VIP!$A$2:$O12738,8,FALSE)</f>
        <v>Si</v>
      </c>
      <c r="K16" s="129" t="str">
        <f>VLOOKUP(E16,VIP!$A$2:$O16312,6,0)</f>
        <v>NO</v>
      </c>
      <c r="L16" s="130" t="s">
        <v>2239</v>
      </c>
      <c r="M16" s="135" t="s">
        <v>2533</v>
      </c>
      <c r="N16" s="94" t="s">
        <v>2619</v>
      </c>
      <c r="O16" s="129" t="s">
        <v>2446</v>
      </c>
      <c r="P16" s="135"/>
      <c r="Q16" s="136">
        <v>44447.404861111114</v>
      </c>
    </row>
    <row r="17" spans="1:17" ht="18" x14ac:dyDescent="0.25">
      <c r="A17" s="129" t="str">
        <f>VLOOKUP(E17,'LISTADO ATM'!$A$2:$C$901,3,0)</f>
        <v>DISTRITO NACIONAL</v>
      </c>
      <c r="B17" s="124">
        <v>3336018194</v>
      </c>
      <c r="C17" s="95">
        <v>44446.90724537037</v>
      </c>
      <c r="D17" s="95" t="s">
        <v>2174</v>
      </c>
      <c r="E17" s="124">
        <v>622</v>
      </c>
      <c r="F17" s="129" t="str">
        <f>VLOOKUP(E17,VIP!$A$2:$O15842,2,0)</f>
        <v>DRBR622</v>
      </c>
      <c r="G17" s="129" t="str">
        <f>VLOOKUP(E17,'LISTADO ATM'!$A$2:$B$900,2,0)</f>
        <v xml:space="preserve">ATM Ayuntamiento D.N. </v>
      </c>
      <c r="H17" s="129" t="str">
        <f>VLOOKUP(E17,VIP!$A$2:$O20803,7,FALSE)</f>
        <v>Si</v>
      </c>
      <c r="I17" s="129" t="str">
        <f>VLOOKUP(E17,VIP!$A$2:$O12768,8,FALSE)</f>
        <v>Si</v>
      </c>
      <c r="J17" s="129" t="str">
        <f>VLOOKUP(E17,VIP!$A$2:$O12718,8,FALSE)</f>
        <v>Si</v>
      </c>
      <c r="K17" s="129" t="str">
        <f>VLOOKUP(E17,VIP!$A$2:$O16292,6,0)</f>
        <v>NO</v>
      </c>
      <c r="L17" s="130" t="s">
        <v>2239</v>
      </c>
      <c r="M17" s="135" t="s">
        <v>2533</v>
      </c>
      <c r="N17" s="94" t="s">
        <v>2444</v>
      </c>
      <c r="O17" s="129" t="s">
        <v>2446</v>
      </c>
      <c r="P17" s="135"/>
      <c r="Q17" s="136">
        <v>44447.32708333333</v>
      </c>
    </row>
    <row r="18" spans="1:17" ht="18" x14ac:dyDescent="0.25">
      <c r="A18" s="129" t="str">
        <f>VLOOKUP(E18,'LISTADO ATM'!$A$2:$C$901,3,0)</f>
        <v>ESTE</v>
      </c>
      <c r="B18" s="124">
        <v>3336018204</v>
      </c>
      <c r="C18" s="95">
        <v>44446.977210648147</v>
      </c>
      <c r="D18" s="95" t="s">
        <v>2174</v>
      </c>
      <c r="E18" s="124">
        <v>613</v>
      </c>
      <c r="F18" s="129" t="str">
        <f>VLOOKUP(E18,VIP!$A$2:$O15839,2,0)</f>
        <v>DRBR145</v>
      </c>
      <c r="G18" s="129" t="str">
        <f>VLOOKUP(E18,'LISTADO ATM'!$A$2:$B$900,2,0)</f>
        <v xml:space="preserve">ATM Almacenes Zaglul (La Altagracia) </v>
      </c>
      <c r="H18" s="129" t="str">
        <f>VLOOKUP(E18,VIP!$A$2:$O20800,7,FALSE)</f>
        <v>Si</v>
      </c>
      <c r="I18" s="129" t="str">
        <f>VLOOKUP(E18,VIP!$A$2:$O12765,8,FALSE)</f>
        <v>Si</v>
      </c>
      <c r="J18" s="129" t="str">
        <f>VLOOKUP(E18,VIP!$A$2:$O12715,8,FALSE)</f>
        <v>Si</v>
      </c>
      <c r="K18" s="129" t="str">
        <f>VLOOKUP(E18,VIP!$A$2:$O16289,6,0)</f>
        <v>NO</v>
      </c>
      <c r="L18" s="130" t="s">
        <v>2239</v>
      </c>
      <c r="M18" s="135" t="s">
        <v>2533</v>
      </c>
      <c r="N18" s="94" t="s">
        <v>2444</v>
      </c>
      <c r="O18" s="129" t="s">
        <v>2446</v>
      </c>
      <c r="P18" s="135"/>
      <c r="Q18" s="136">
        <v>44447.411111111112</v>
      </c>
    </row>
    <row r="19" spans="1:17" ht="18" x14ac:dyDescent="0.25">
      <c r="A19" s="129" t="str">
        <f>VLOOKUP(E19,'LISTADO ATM'!$A$2:$C$901,3,0)</f>
        <v>ESTE</v>
      </c>
      <c r="B19" s="124">
        <v>3336018205</v>
      </c>
      <c r="C19" s="95">
        <v>44446.990752314814</v>
      </c>
      <c r="D19" s="95" t="s">
        <v>2174</v>
      </c>
      <c r="E19" s="124">
        <v>651</v>
      </c>
      <c r="F19" s="129" t="str">
        <f>VLOOKUP(E19,VIP!$A$2:$O15838,2,0)</f>
        <v>DRBR651</v>
      </c>
      <c r="G19" s="129" t="str">
        <f>VLOOKUP(E19,'LISTADO ATM'!$A$2:$B$900,2,0)</f>
        <v>ATM Eco Petroleo Romana</v>
      </c>
      <c r="H19" s="129" t="str">
        <f>VLOOKUP(E19,VIP!$A$2:$O20799,7,FALSE)</f>
        <v>Si</v>
      </c>
      <c r="I19" s="129" t="str">
        <f>VLOOKUP(E19,VIP!$A$2:$O12764,8,FALSE)</f>
        <v>Si</v>
      </c>
      <c r="J19" s="129" t="str">
        <f>VLOOKUP(E19,VIP!$A$2:$O12714,8,FALSE)</f>
        <v>Si</v>
      </c>
      <c r="K19" s="129" t="str">
        <f>VLOOKUP(E19,VIP!$A$2:$O16288,6,0)</f>
        <v>NO</v>
      </c>
      <c r="L19" s="130" t="s">
        <v>2239</v>
      </c>
      <c r="M19" s="135" t="s">
        <v>2533</v>
      </c>
      <c r="N19" s="94" t="s">
        <v>2444</v>
      </c>
      <c r="O19" s="129" t="s">
        <v>2446</v>
      </c>
      <c r="P19" s="135"/>
      <c r="Q19" s="136">
        <v>44447.418749999997</v>
      </c>
    </row>
    <row r="20" spans="1:17" ht="18" x14ac:dyDescent="0.25">
      <c r="A20" s="129" t="str">
        <f>VLOOKUP(E20,'LISTADO ATM'!$A$2:$C$901,3,0)</f>
        <v>DISTRITO NACIONAL</v>
      </c>
      <c r="B20" s="124">
        <v>3336018213</v>
      </c>
      <c r="C20" s="95">
        <v>44447.07775462963</v>
      </c>
      <c r="D20" s="95" t="s">
        <v>2174</v>
      </c>
      <c r="E20" s="124">
        <v>744</v>
      </c>
      <c r="F20" s="129" t="str">
        <f>VLOOKUP(E20,VIP!$A$2:$O15842,2,0)</f>
        <v>DRBR289</v>
      </c>
      <c r="G20" s="129" t="str">
        <f>VLOOKUP(E20,'LISTADO ATM'!$A$2:$B$900,2,0)</f>
        <v xml:space="preserve">ATM Multicentro La Sirena Venezuela </v>
      </c>
      <c r="H20" s="129" t="str">
        <f>VLOOKUP(E20,VIP!$A$2:$O20803,7,FALSE)</f>
        <v>Si</v>
      </c>
      <c r="I20" s="129" t="str">
        <f>VLOOKUP(E20,VIP!$A$2:$O12768,8,FALSE)</f>
        <v>Si</v>
      </c>
      <c r="J20" s="129" t="str">
        <f>VLOOKUP(E20,VIP!$A$2:$O12718,8,FALSE)</f>
        <v>Si</v>
      </c>
      <c r="K20" s="129" t="str">
        <f>VLOOKUP(E20,VIP!$A$2:$O16292,6,0)</f>
        <v>SI</v>
      </c>
      <c r="L20" s="130" t="s">
        <v>2239</v>
      </c>
      <c r="M20" s="135" t="s">
        <v>2533</v>
      </c>
      <c r="N20" s="94" t="s">
        <v>2444</v>
      </c>
      <c r="O20" s="129" t="s">
        <v>2446</v>
      </c>
      <c r="P20" s="130"/>
      <c r="Q20" s="136">
        <v>44447.607638888891</v>
      </c>
    </row>
    <row r="21" spans="1:17" ht="18" x14ac:dyDescent="0.25">
      <c r="A21" s="129" t="str">
        <f>VLOOKUP(E21,'LISTADO ATM'!$A$2:$C$901,3,0)</f>
        <v>DISTRITO NACIONAL</v>
      </c>
      <c r="B21" s="124">
        <v>3336018200</v>
      </c>
      <c r="C21" s="95">
        <v>44446.951354166667</v>
      </c>
      <c r="D21" s="95" t="s">
        <v>2174</v>
      </c>
      <c r="E21" s="124">
        <v>561</v>
      </c>
      <c r="F21" s="129" t="str">
        <f>VLOOKUP(E21,VIP!$A$2:$O15837,2,0)</f>
        <v>DRBR133</v>
      </c>
      <c r="G21" s="129" t="str">
        <f>VLOOKUP(E21,'LISTADO ATM'!$A$2:$B$900,2,0)</f>
        <v xml:space="preserve">ATM Comando Regional P.N. S.D. Este </v>
      </c>
      <c r="H21" s="129" t="str">
        <f>VLOOKUP(E21,VIP!$A$2:$O20798,7,FALSE)</f>
        <v>Si</v>
      </c>
      <c r="I21" s="129" t="str">
        <f>VLOOKUP(E21,VIP!$A$2:$O12763,8,FALSE)</f>
        <v>Si</v>
      </c>
      <c r="J21" s="129" t="str">
        <f>VLOOKUP(E21,VIP!$A$2:$O12713,8,FALSE)</f>
        <v>Si</v>
      </c>
      <c r="K21" s="129" t="str">
        <f>VLOOKUP(E21,VIP!$A$2:$O16287,6,0)</f>
        <v>NO</v>
      </c>
      <c r="L21" s="130" t="s">
        <v>2635</v>
      </c>
      <c r="M21" s="135" t="s">
        <v>2533</v>
      </c>
      <c r="N21" s="94" t="s">
        <v>2444</v>
      </c>
      <c r="O21" s="129" t="s">
        <v>2446</v>
      </c>
      <c r="P21" s="135"/>
      <c r="Q21" s="136">
        <v>44447.418749999997</v>
      </c>
    </row>
    <row r="22" spans="1:17" ht="18" x14ac:dyDescent="0.25">
      <c r="A22" s="129" t="str">
        <f>VLOOKUP(E22,'LISTADO ATM'!$A$2:$C$901,3,0)</f>
        <v>DISTRITO NACIONAL</v>
      </c>
      <c r="B22" s="124">
        <v>3336016641</v>
      </c>
      <c r="C22" s="95">
        <v>44445.998344907406</v>
      </c>
      <c r="D22" s="95" t="s">
        <v>2441</v>
      </c>
      <c r="E22" s="124">
        <v>70</v>
      </c>
      <c r="F22" s="129" t="str">
        <f>VLOOKUP(E22,VIP!$A$2:$O15843,2,0)</f>
        <v>DRBR070</v>
      </c>
      <c r="G22" s="129" t="str">
        <f>VLOOKUP(E22,'LISTADO ATM'!$A$2:$B$900,2,0)</f>
        <v xml:space="preserve">ATM Autoservicio Plaza Lama Zona Oriental </v>
      </c>
      <c r="H22" s="129" t="str">
        <f>VLOOKUP(E22,VIP!$A$2:$O20804,7,FALSE)</f>
        <v>Si</v>
      </c>
      <c r="I22" s="129" t="str">
        <f>VLOOKUP(E22,VIP!$A$2:$O12769,8,FALSE)</f>
        <v>Si</v>
      </c>
      <c r="J22" s="129" t="str">
        <f>VLOOKUP(E22,VIP!$A$2:$O12719,8,FALSE)</f>
        <v>Si</v>
      </c>
      <c r="K22" s="129" t="str">
        <f>VLOOKUP(E22,VIP!$A$2:$O16293,6,0)</f>
        <v>NO</v>
      </c>
      <c r="L22" s="130" t="s">
        <v>2618</v>
      </c>
      <c r="M22" s="135" t="s">
        <v>2533</v>
      </c>
      <c r="N22" s="94" t="s">
        <v>2444</v>
      </c>
      <c r="O22" s="129" t="s">
        <v>2445</v>
      </c>
      <c r="P22" s="130"/>
      <c r="Q22" s="136">
        <v>44447.59652777778</v>
      </c>
    </row>
    <row r="23" spans="1:17" ht="18" x14ac:dyDescent="0.25">
      <c r="A23" s="129" t="str">
        <f>VLOOKUP(E23,'LISTADO ATM'!$A$2:$C$901,3,0)</f>
        <v>ESTE</v>
      </c>
      <c r="B23" s="124">
        <v>3336017334</v>
      </c>
      <c r="C23" s="95">
        <v>44446.460798611108</v>
      </c>
      <c r="D23" s="95" t="s">
        <v>2460</v>
      </c>
      <c r="E23" s="124">
        <v>114</v>
      </c>
      <c r="F23" s="129" t="str">
        <f>VLOOKUP(E23,VIP!$A$2:$O15857,2,0)</f>
        <v>DRBR114</v>
      </c>
      <c r="G23" s="129" t="str">
        <f>VLOOKUP(E23,'LISTADO ATM'!$A$2:$B$900,2,0)</f>
        <v xml:space="preserve">ATM Oficina Hato Mayor </v>
      </c>
      <c r="H23" s="129" t="str">
        <f>VLOOKUP(E23,VIP!$A$2:$O20818,7,FALSE)</f>
        <v>Si</v>
      </c>
      <c r="I23" s="129" t="str">
        <f>VLOOKUP(E23,VIP!$A$2:$O12783,8,FALSE)</f>
        <v>Si</v>
      </c>
      <c r="J23" s="129" t="str">
        <f>VLOOKUP(E23,VIP!$A$2:$O12733,8,FALSE)</f>
        <v>Si</v>
      </c>
      <c r="K23" s="129" t="str">
        <f>VLOOKUP(E23,VIP!$A$2:$O16307,6,0)</f>
        <v>NO</v>
      </c>
      <c r="L23" s="130" t="s">
        <v>2618</v>
      </c>
      <c r="M23" s="135" t="s">
        <v>2533</v>
      </c>
      <c r="N23" s="94" t="s">
        <v>2444</v>
      </c>
      <c r="O23" s="129" t="s">
        <v>2461</v>
      </c>
      <c r="P23" s="135"/>
      <c r="Q23" s="136">
        <v>44447.550694444442</v>
      </c>
    </row>
    <row r="24" spans="1:17" ht="18" x14ac:dyDescent="0.25">
      <c r="A24" s="129" t="str">
        <f>VLOOKUP(E24,'LISTADO ATM'!$A$2:$C$901,3,0)</f>
        <v>DISTRITO NACIONAL</v>
      </c>
      <c r="B24" s="124">
        <v>3336017467</v>
      </c>
      <c r="C24" s="95">
        <v>44446.49145833333</v>
      </c>
      <c r="D24" s="95" t="s">
        <v>2441</v>
      </c>
      <c r="E24" s="124">
        <v>980</v>
      </c>
      <c r="F24" s="129" t="str">
        <f>VLOOKUP(E24,VIP!$A$2:$O15849,2,0)</f>
        <v>DRBR980</v>
      </c>
      <c r="G24" s="129" t="str">
        <f>VLOOKUP(E24,'LISTADO ATM'!$A$2:$B$900,2,0)</f>
        <v xml:space="preserve">ATM Oficina Bella Vista Mall II </v>
      </c>
      <c r="H24" s="129" t="str">
        <f>VLOOKUP(E24,VIP!$A$2:$O20810,7,FALSE)</f>
        <v>Si</v>
      </c>
      <c r="I24" s="129" t="str">
        <f>VLOOKUP(E24,VIP!$A$2:$O12775,8,FALSE)</f>
        <v>Si</v>
      </c>
      <c r="J24" s="129" t="str">
        <f>VLOOKUP(E24,VIP!$A$2:$O12725,8,FALSE)</f>
        <v>Si</v>
      </c>
      <c r="K24" s="129" t="str">
        <f>VLOOKUP(E24,VIP!$A$2:$O16299,6,0)</f>
        <v>NO</v>
      </c>
      <c r="L24" s="130" t="s">
        <v>2618</v>
      </c>
      <c r="M24" s="135" t="s">
        <v>2533</v>
      </c>
      <c r="N24" s="94" t="s">
        <v>2444</v>
      </c>
      <c r="O24" s="129" t="s">
        <v>2445</v>
      </c>
      <c r="P24" s="135"/>
      <c r="Q24" s="136">
        <v>44447.609027777777</v>
      </c>
    </row>
    <row r="25" spans="1:17" ht="18" x14ac:dyDescent="0.25">
      <c r="A25" s="129" t="str">
        <f>VLOOKUP(E25,'LISTADO ATM'!$A$2:$C$901,3,0)</f>
        <v>NORTE</v>
      </c>
      <c r="B25" s="124">
        <v>3336018198</v>
      </c>
      <c r="C25" s="95">
        <v>44446.948020833333</v>
      </c>
      <c r="D25" s="95" t="s">
        <v>2460</v>
      </c>
      <c r="E25" s="124">
        <v>990</v>
      </c>
      <c r="F25" s="129" t="str">
        <f>VLOOKUP(E25,VIP!$A$2:$O15838,2,0)</f>
        <v>DRBR742</v>
      </c>
      <c r="G25" s="129" t="str">
        <f>VLOOKUP(E25,'LISTADO ATM'!$A$2:$B$900,2,0)</f>
        <v xml:space="preserve">ATM Autoservicio Bonao II </v>
      </c>
      <c r="H25" s="129" t="str">
        <f>VLOOKUP(E25,VIP!$A$2:$O20799,7,FALSE)</f>
        <v>Si</v>
      </c>
      <c r="I25" s="129" t="str">
        <f>VLOOKUP(E25,VIP!$A$2:$O12764,8,FALSE)</f>
        <v>Si</v>
      </c>
      <c r="J25" s="129" t="str">
        <f>VLOOKUP(E25,VIP!$A$2:$O12714,8,FALSE)</f>
        <v>Si</v>
      </c>
      <c r="K25" s="129" t="str">
        <f>VLOOKUP(E25,VIP!$A$2:$O16288,6,0)</f>
        <v>NO</v>
      </c>
      <c r="L25" s="130" t="s">
        <v>2618</v>
      </c>
      <c r="M25" s="135" t="s">
        <v>2533</v>
      </c>
      <c r="N25" s="94" t="s">
        <v>2444</v>
      </c>
      <c r="O25" s="129" t="s">
        <v>2620</v>
      </c>
      <c r="P25" s="135"/>
      <c r="Q25" s="136">
        <v>44447.609027777777</v>
      </c>
    </row>
    <row r="26" spans="1:17" ht="18" x14ac:dyDescent="0.25">
      <c r="A26" s="129" t="str">
        <f>VLOOKUP(E26,'LISTADO ATM'!$A$2:$C$901,3,0)</f>
        <v>SUR</v>
      </c>
      <c r="B26" s="124">
        <v>3336018214</v>
      </c>
      <c r="C26" s="95">
        <v>44447.078738425924</v>
      </c>
      <c r="D26" s="95" t="s">
        <v>2460</v>
      </c>
      <c r="E26" s="124">
        <v>880</v>
      </c>
      <c r="F26" s="129" t="str">
        <f>VLOOKUP(E26,VIP!$A$2:$O15841,2,0)</f>
        <v>DRBR880</v>
      </c>
      <c r="G26" s="129" t="str">
        <f>VLOOKUP(E26,'LISTADO ATM'!$A$2:$B$900,2,0)</f>
        <v xml:space="preserve">ATM Autoservicio Barahona II </v>
      </c>
      <c r="H26" s="129" t="str">
        <f>VLOOKUP(E26,VIP!$A$2:$O20802,7,FALSE)</f>
        <v>Si</v>
      </c>
      <c r="I26" s="129" t="str">
        <f>VLOOKUP(E26,VIP!$A$2:$O12767,8,FALSE)</f>
        <v>Si</v>
      </c>
      <c r="J26" s="129" t="str">
        <f>VLOOKUP(E26,VIP!$A$2:$O12717,8,FALSE)</f>
        <v>Si</v>
      </c>
      <c r="K26" s="129" t="str">
        <f>VLOOKUP(E26,VIP!$A$2:$O16291,6,0)</f>
        <v>SI</v>
      </c>
      <c r="L26" s="130" t="s">
        <v>2618</v>
      </c>
      <c r="M26" s="135" t="s">
        <v>2533</v>
      </c>
      <c r="N26" s="94" t="s">
        <v>2444</v>
      </c>
      <c r="O26" s="129" t="s">
        <v>2461</v>
      </c>
      <c r="P26" s="130"/>
      <c r="Q26" s="136">
        <v>44447.60833333333</v>
      </c>
    </row>
    <row r="27" spans="1:17" ht="18" x14ac:dyDescent="0.25">
      <c r="A27" s="129" t="str">
        <f>VLOOKUP(E27,'LISTADO ATM'!$A$2:$C$901,3,0)</f>
        <v>DISTRITO NACIONAL</v>
      </c>
      <c r="B27" s="124">
        <v>3336018188</v>
      </c>
      <c r="C27" s="95">
        <v>44446.88921296296</v>
      </c>
      <c r="D27" s="95" t="s">
        <v>2441</v>
      </c>
      <c r="E27" s="124">
        <v>493</v>
      </c>
      <c r="F27" s="129" t="str">
        <f>VLOOKUP(E27,VIP!$A$2:$O15847,2,0)</f>
        <v>DRBR493</v>
      </c>
      <c r="G27" s="129" t="str">
        <f>VLOOKUP(E27,'LISTADO ATM'!$A$2:$B$900,2,0)</f>
        <v xml:space="preserve">ATM Oficina Haina Occidental II </v>
      </c>
      <c r="H27" s="129" t="str">
        <f>VLOOKUP(E27,VIP!$A$2:$O20808,7,FALSE)</f>
        <v>Si</v>
      </c>
      <c r="I27" s="129" t="str">
        <f>VLOOKUP(E27,VIP!$A$2:$O12773,8,FALSE)</f>
        <v>Si</v>
      </c>
      <c r="J27" s="129" t="str">
        <f>VLOOKUP(E27,VIP!$A$2:$O12723,8,FALSE)</f>
        <v>Si</v>
      </c>
      <c r="K27" s="129" t="str">
        <f>VLOOKUP(E27,VIP!$A$2:$O16297,6,0)</f>
        <v>NO</v>
      </c>
      <c r="L27" s="130" t="s">
        <v>2545</v>
      </c>
      <c r="M27" s="135" t="s">
        <v>2533</v>
      </c>
      <c r="N27" s="94" t="s">
        <v>2444</v>
      </c>
      <c r="O27" s="129" t="s">
        <v>2445</v>
      </c>
      <c r="P27" s="135"/>
      <c r="Q27" s="136">
        <v>44447.604861111111</v>
      </c>
    </row>
    <row r="28" spans="1:17" ht="18" x14ac:dyDescent="0.25">
      <c r="A28" s="129" t="str">
        <f>VLOOKUP(E28,'LISTADO ATM'!$A$2:$C$901,3,0)</f>
        <v>DISTRITO NACIONAL</v>
      </c>
      <c r="B28" s="124">
        <v>3336018207</v>
      </c>
      <c r="C28" s="95">
        <v>44447.03733796296</v>
      </c>
      <c r="D28" s="95" t="s">
        <v>2441</v>
      </c>
      <c r="E28" s="124">
        <v>818</v>
      </c>
      <c r="F28" s="129" t="str">
        <f>VLOOKUP(E28,VIP!$A$2:$O15841,2,0)</f>
        <v>DRBR818</v>
      </c>
      <c r="G28" s="129" t="str">
        <f>VLOOKUP(E28,'LISTADO ATM'!$A$2:$B$900,2,0)</f>
        <v xml:space="preserve">ATM Juridicción Inmobiliaria </v>
      </c>
      <c r="H28" s="129" t="str">
        <f>VLOOKUP(E28,VIP!$A$2:$O20802,7,FALSE)</f>
        <v>No</v>
      </c>
      <c r="I28" s="129" t="str">
        <f>VLOOKUP(E28,VIP!$A$2:$O12767,8,FALSE)</f>
        <v>No</v>
      </c>
      <c r="J28" s="129" t="str">
        <f>VLOOKUP(E28,VIP!$A$2:$O12717,8,FALSE)</f>
        <v>No</v>
      </c>
      <c r="K28" s="129" t="str">
        <f>VLOOKUP(E28,VIP!$A$2:$O16291,6,0)</f>
        <v>NO</v>
      </c>
      <c r="L28" s="130" t="s">
        <v>2545</v>
      </c>
      <c r="M28" s="135" t="s">
        <v>2533</v>
      </c>
      <c r="N28" s="94" t="s">
        <v>2444</v>
      </c>
      <c r="O28" s="129" t="s">
        <v>2445</v>
      </c>
      <c r="P28" s="130"/>
      <c r="Q28" s="136">
        <v>44447.598611111112</v>
      </c>
    </row>
    <row r="29" spans="1:17" ht="18" x14ac:dyDescent="0.25">
      <c r="A29" s="129" t="str">
        <f>VLOOKUP(E29,'LISTADO ATM'!$A$2:$C$901,3,0)</f>
        <v>DISTRITO NACIONAL</v>
      </c>
      <c r="B29" s="124">
        <v>3336016963</v>
      </c>
      <c r="C29" s="95">
        <v>44446.383761574078</v>
      </c>
      <c r="D29" s="95" t="s">
        <v>2441</v>
      </c>
      <c r="E29" s="124">
        <v>624</v>
      </c>
      <c r="F29" s="129" t="str">
        <f>VLOOKUP(E29,VIP!$A$2:$O15844,2,0)</f>
        <v>DRBR624</v>
      </c>
      <c r="G29" s="129" t="str">
        <f>VLOOKUP(E29,'LISTADO ATM'!$A$2:$B$900,2,0)</f>
        <v xml:space="preserve">ATM Policía Nacional I </v>
      </c>
      <c r="H29" s="129" t="str">
        <f>VLOOKUP(E29,VIP!$A$2:$O20805,7,FALSE)</f>
        <v>Si</v>
      </c>
      <c r="I29" s="129" t="str">
        <f>VLOOKUP(E29,VIP!$A$2:$O12770,8,FALSE)</f>
        <v>Si</v>
      </c>
      <c r="J29" s="129" t="str">
        <f>VLOOKUP(E29,VIP!$A$2:$O12720,8,FALSE)</f>
        <v>Si</v>
      </c>
      <c r="K29" s="129" t="str">
        <f>VLOOKUP(E29,VIP!$A$2:$O16294,6,0)</f>
        <v>NO</v>
      </c>
      <c r="L29" s="130" t="s">
        <v>2434</v>
      </c>
      <c r="M29" s="135" t="s">
        <v>2533</v>
      </c>
      <c r="N29" s="94" t="s">
        <v>2444</v>
      </c>
      <c r="O29" s="129" t="s">
        <v>2445</v>
      </c>
      <c r="P29" s="130"/>
      <c r="Q29" s="136">
        <v>44447.426388888889</v>
      </c>
    </row>
    <row r="30" spans="1:17" ht="18" x14ac:dyDescent="0.25">
      <c r="A30" s="129" t="str">
        <f>VLOOKUP(E30,'LISTADO ATM'!$A$2:$C$901,3,0)</f>
        <v>NORTE</v>
      </c>
      <c r="B30" s="124">
        <v>3336018657</v>
      </c>
      <c r="C30" s="95">
        <v>44447.407546296294</v>
      </c>
      <c r="D30" s="95" t="s">
        <v>2175</v>
      </c>
      <c r="E30" s="124">
        <v>63</v>
      </c>
      <c r="F30" s="129" t="str">
        <f>VLOOKUP(E30,VIP!$A$2:$O15849,2,0)</f>
        <v>DRBR063</v>
      </c>
      <c r="G30" s="129" t="str">
        <f>VLOOKUP(E30,'LISTADO ATM'!$A$2:$B$900,2,0)</f>
        <v xml:space="preserve">ATM Oficina Villa Vásquez (Montecristi) </v>
      </c>
      <c r="H30" s="129" t="str">
        <f>VLOOKUP(E30,VIP!$A$2:$O20810,7,FALSE)</f>
        <v>Si</v>
      </c>
      <c r="I30" s="129" t="str">
        <f>VLOOKUP(E30,VIP!$A$2:$O12775,8,FALSE)</f>
        <v>Si</v>
      </c>
      <c r="J30" s="129" t="str">
        <f>VLOOKUP(E30,VIP!$A$2:$O12725,8,FALSE)</f>
        <v>Si</v>
      </c>
      <c r="K30" s="129" t="str">
        <f>VLOOKUP(E30,VIP!$A$2:$O16299,6,0)</f>
        <v>NO</v>
      </c>
      <c r="L30" s="130" t="s">
        <v>2637</v>
      </c>
      <c r="M30" s="135" t="s">
        <v>2533</v>
      </c>
      <c r="N30" s="94" t="s">
        <v>2444</v>
      </c>
      <c r="O30" s="129" t="s">
        <v>2578</v>
      </c>
      <c r="P30" s="130"/>
      <c r="Q30" s="136">
        <v>44447.586111111108</v>
      </c>
    </row>
    <row r="31" spans="1:17" ht="18" x14ac:dyDescent="0.25">
      <c r="A31" s="129" t="str">
        <f>VLOOKUP(E31,'LISTADO ATM'!$A$2:$C$901,3,0)</f>
        <v>DISTRITO NACIONAL</v>
      </c>
      <c r="B31" s="124">
        <v>3336018754</v>
      </c>
      <c r="C31" s="95">
        <v>44447.429965277777</v>
      </c>
      <c r="D31" s="95" t="s">
        <v>2174</v>
      </c>
      <c r="E31" s="124">
        <v>300</v>
      </c>
      <c r="F31" s="129" t="str">
        <f>VLOOKUP(E31,VIP!$A$2:$O15845,2,0)</f>
        <v>DRBR300</v>
      </c>
      <c r="G31" s="129" t="str">
        <f>VLOOKUP(E31,'LISTADO ATM'!$A$2:$B$900,2,0)</f>
        <v xml:space="preserve">ATM S/M Aprezio Los Guaricanos </v>
      </c>
      <c r="H31" s="129" t="str">
        <f>VLOOKUP(E31,VIP!$A$2:$O20806,7,FALSE)</f>
        <v>Si</v>
      </c>
      <c r="I31" s="129" t="str">
        <f>VLOOKUP(E31,VIP!$A$2:$O12771,8,FALSE)</f>
        <v>Si</v>
      </c>
      <c r="J31" s="129" t="str">
        <f>VLOOKUP(E31,VIP!$A$2:$O12721,8,FALSE)</f>
        <v>Si</v>
      </c>
      <c r="K31" s="129" t="str">
        <f>VLOOKUP(E31,VIP!$A$2:$O16295,6,0)</f>
        <v>NO</v>
      </c>
      <c r="L31" s="130" t="s">
        <v>2637</v>
      </c>
      <c r="M31" s="135" t="s">
        <v>2533</v>
      </c>
      <c r="N31" s="94" t="s">
        <v>2619</v>
      </c>
      <c r="O31" s="129" t="s">
        <v>2446</v>
      </c>
      <c r="P31" s="130"/>
      <c r="Q31" s="136">
        <v>44447.609027777777</v>
      </c>
    </row>
    <row r="32" spans="1:17" ht="18" x14ac:dyDescent="0.25">
      <c r="A32" s="129" t="str">
        <f>VLOOKUP(E32,'LISTADO ATM'!$A$2:$C$901,3,0)</f>
        <v>DISTRITO NACIONAL</v>
      </c>
      <c r="B32" s="124">
        <v>3336018170</v>
      </c>
      <c r="C32" s="95">
        <v>44446.806423611109</v>
      </c>
      <c r="D32" s="95" t="s">
        <v>2174</v>
      </c>
      <c r="E32" s="124">
        <v>302</v>
      </c>
      <c r="F32" s="129" t="str">
        <f>VLOOKUP(E32,VIP!$A$2:$O15837,2,0)</f>
        <v>DRBR302</v>
      </c>
      <c r="G32" s="129" t="str">
        <f>VLOOKUP(E32,'LISTADO ATM'!$A$2:$B$900,2,0)</f>
        <v xml:space="preserve">ATM S/M Aprezio Los Mameyes  </v>
      </c>
      <c r="H32" s="129" t="str">
        <f>VLOOKUP(E32,VIP!$A$2:$O20798,7,FALSE)</f>
        <v>Si</v>
      </c>
      <c r="I32" s="129" t="str">
        <f>VLOOKUP(E32,VIP!$A$2:$O12763,8,FALSE)</f>
        <v>Si</v>
      </c>
      <c r="J32" s="129" t="str">
        <f>VLOOKUP(E32,VIP!$A$2:$O12713,8,FALSE)</f>
        <v>Si</v>
      </c>
      <c r="K32" s="129" t="str">
        <f>VLOOKUP(E32,VIP!$A$2:$O16287,6,0)</f>
        <v>NO</v>
      </c>
      <c r="L32" s="130" t="s">
        <v>2622</v>
      </c>
      <c r="M32" s="135" t="s">
        <v>2533</v>
      </c>
      <c r="N32" s="94" t="s">
        <v>2444</v>
      </c>
      <c r="O32" s="129" t="s">
        <v>2446</v>
      </c>
      <c r="P32" s="135"/>
      <c r="Q32" s="136">
        <v>44447.62222222222</v>
      </c>
    </row>
    <row r="33" spans="1:22" ht="18" x14ac:dyDescent="0.25">
      <c r="A33" s="129" t="str">
        <f>VLOOKUP(E33,'LISTADO ATM'!$A$2:$C$901,3,0)</f>
        <v>DISTRITO NACIONAL</v>
      </c>
      <c r="B33" s="124">
        <v>3336018145</v>
      </c>
      <c r="C33" s="95">
        <v>44446.779085648152</v>
      </c>
      <c r="D33" s="95" t="s">
        <v>2174</v>
      </c>
      <c r="E33" s="124">
        <v>415</v>
      </c>
      <c r="F33" s="129" t="str">
        <f>VLOOKUP(E33,VIP!$A$2:$O15855,2,0)</f>
        <v>DRBR415</v>
      </c>
      <c r="G33" s="129" t="str">
        <f>VLOOKUP(E33,'LISTADO ATM'!$A$2:$B$900,2,0)</f>
        <v xml:space="preserve">ATM Autobanco San Martín I </v>
      </c>
      <c r="H33" s="129" t="str">
        <f>VLOOKUP(E33,VIP!$A$2:$O20816,7,FALSE)</f>
        <v>Si</v>
      </c>
      <c r="I33" s="129" t="str">
        <f>VLOOKUP(E33,VIP!$A$2:$O12781,8,FALSE)</f>
        <v>Si</v>
      </c>
      <c r="J33" s="129" t="str">
        <f>VLOOKUP(E33,VIP!$A$2:$O12731,8,FALSE)</f>
        <v>Si</v>
      </c>
      <c r="K33" s="129" t="str">
        <f>VLOOKUP(E33,VIP!$A$2:$O16305,6,0)</f>
        <v>NO</v>
      </c>
      <c r="L33" s="130" t="s">
        <v>2624</v>
      </c>
      <c r="M33" s="135" t="s">
        <v>2533</v>
      </c>
      <c r="N33" s="94" t="s">
        <v>2444</v>
      </c>
      <c r="O33" s="129" t="s">
        <v>2446</v>
      </c>
      <c r="P33" s="130"/>
      <c r="Q33" s="136">
        <v>44447.429166666669</v>
      </c>
    </row>
    <row r="34" spans="1:22" ht="18" x14ac:dyDescent="0.25">
      <c r="A34" s="129" t="str">
        <f>VLOOKUP(E34,'LISTADO ATM'!$A$2:$C$901,3,0)</f>
        <v>DISTRITO NACIONAL</v>
      </c>
      <c r="B34" s="124">
        <v>3336018147</v>
      </c>
      <c r="C34" s="95">
        <v>44446.780219907407</v>
      </c>
      <c r="D34" s="95" t="s">
        <v>2174</v>
      </c>
      <c r="E34" s="124">
        <v>618</v>
      </c>
      <c r="F34" s="129" t="str">
        <f>VLOOKUP(E34,VIP!$A$2:$O15853,2,0)</f>
        <v>DRBR618</v>
      </c>
      <c r="G34" s="129" t="str">
        <f>VLOOKUP(E34,'LISTADO ATM'!$A$2:$B$900,2,0)</f>
        <v xml:space="preserve">ATM Bienes Nacionales </v>
      </c>
      <c r="H34" s="129" t="str">
        <f>VLOOKUP(E34,VIP!$A$2:$O20814,7,FALSE)</f>
        <v>Si</v>
      </c>
      <c r="I34" s="129" t="str">
        <f>VLOOKUP(E34,VIP!$A$2:$O12779,8,FALSE)</f>
        <v>Si</v>
      </c>
      <c r="J34" s="129" t="str">
        <f>VLOOKUP(E34,VIP!$A$2:$O12729,8,FALSE)</f>
        <v>Si</v>
      </c>
      <c r="K34" s="129" t="str">
        <f>VLOOKUP(E34,VIP!$A$2:$O16303,6,0)</f>
        <v>NO</v>
      </c>
      <c r="L34" s="130" t="s">
        <v>2624</v>
      </c>
      <c r="M34" s="135" t="s">
        <v>2533</v>
      </c>
      <c r="N34" s="94" t="s">
        <v>2444</v>
      </c>
      <c r="O34" s="129" t="s">
        <v>2446</v>
      </c>
      <c r="P34" s="130"/>
      <c r="Q34" s="136">
        <v>44447.419444444444</v>
      </c>
    </row>
    <row r="35" spans="1:22" ht="18" x14ac:dyDescent="0.25">
      <c r="A35" s="129" t="str">
        <f>VLOOKUP(E35,'LISTADO ATM'!$A$2:$C$901,3,0)</f>
        <v>DISTRITO NACIONAL</v>
      </c>
      <c r="B35" s="124">
        <v>3336018151</v>
      </c>
      <c r="C35" s="95">
        <v>44446.782025462962</v>
      </c>
      <c r="D35" s="95" t="s">
        <v>2174</v>
      </c>
      <c r="E35" s="124">
        <v>31</v>
      </c>
      <c r="F35" s="129" t="str">
        <f>VLOOKUP(E35,VIP!$A$2:$O15849,2,0)</f>
        <v>DRBR031</v>
      </c>
      <c r="G35" s="129" t="str">
        <f>VLOOKUP(E35,'LISTADO ATM'!$A$2:$B$900,2,0)</f>
        <v xml:space="preserve">ATM Oficina San Martín I </v>
      </c>
      <c r="H35" s="129" t="str">
        <f>VLOOKUP(E35,VIP!$A$2:$O20810,7,FALSE)</f>
        <v>Si</v>
      </c>
      <c r="I35" s="129" t="str">
        <f>VLOOKUP(E35,VIP!$A$2:$O12775,8,FALSE)</f>
        <v>Si</v>
      </c>
      <c r="J35" s="129" t="str">
        <f>VLOOKUP(E35,VIP!$A$2:$O12725,8,FALSE)</f>
        <v>Si</v>
      </c>
      <c r="K35" s="129" t="str">
        <f>VLOOKUP(E35,VIP!$A$2:$O16299,6,0)</f>
        <v>NO</v>
      </c>
      <c r="L35" s="130" t="s">
        <v>2624</v>
      </c>
      <c r="M35" s="135" t="s">
        <v>2533</v>
      </c>
      <c r="N35" s="94" t="s">
        <v>2444</v>
      </c>
      <c r="O35" s="129" t="s">
        <v>2446</v>
      </c>
      <c r="P35" s="130"/>
      <c r="Q35" s="136">
        <v>44447.621527777781</v>
      </c>
    </row>
    <row r="36" spans="1:22" ht="18" x14ac:dyDescent="0.25">
      <c r="A36" s="129" t="str">
        <f>VLOOKUP(E36,'LISTADO ATM'!$A$2:$C$901,3,0)</f>
        <v>DISTRITO NACIONAL</v>
      </c>
      <c r="B36" s="124">
        <v>3336018152</v>
      </c>
      <c r="C36" s="95">
        <v>44446.782743055555</v>
      </c>
      <c r="D36" s="95" t="s">
        <v>2174</v>
      </c>
      <c r="E36" s="124">
        <v>13</v>
      </c>
      <c r="F36" s="129" t="str">
        <f>VLOOKUP(E36,VIP!$A$2:$O15848,2,0)</f>
        <v>DRBR013</v>
      </c>
      <c r="G36" s="129" t="str">
        <f>VLOOKUP(E36,'LISTADO ATM'!$A$2:$B$900,2,0)</f>
        <v xml:space="preserve">ATM CDEEE </v>
      </c>
      <c r="H36" s="129" t="str">
        <f>VLOOKUP(E36,VIP!$A$2:$O20809,7,FALSE)</f>
        <v>Si</v>
      </c>
      <c r="I36" s="129" t="str">
        <f>VLOOKUP(E36,VIP!$A$2:$O12774,8,FALSE)</f>
        <v>Si</v>
      </c>
      <c r="J36" s="129" t="str">
        <f>VLOOKUP(E36,VIP!$A$2:$O12724,8,FALSE)</f>
        <v>Si</v>
      </c>
      <c r="K36" s="129" t="str">
        <f>VLOOKUP(E36,VIP!$A$2:$O16298,6,0)</f>
        <v>NO</v>
      </c>
      <c r="L36" s="130" t="s">
        <v>2624</v>
      </c>
      <c r="M36" s="135" t="s">
        <v>2533</v>
      </c>
      <c r="N36" s="94" t="s">
        <v>2444</v>
      </c>
      <c r="O36" s="129" t="s">
        <v>2446</v>
      </c>
      <c r="P36" s="130"/>
      <c r="Q36" s="136">
        <v>44447.621527777781</v>
      </c>
    </row>
    <row r="37" spans="1:22" ht="18" x14ac:dyDescent="0.25">
      <c r="A37" s="129" t="str">
        <f>VLOOKUP(E37,'LISTADO ATM'!$A$2:$C$901,3,0)</f>
        <v>DISTRITO NACIONAL</v>
      </c>
      <c r="B37" s="124">
        <v>3336016647</v>
      </c>
      <c r="C37" s="95">
        <v>44446.061284722222</v>
      </c>
      <c r="D37" s="95" t="s">
        <v>2174</v>
      </c>
      <c r="E37" s="124">
        <v>624</v>
      </c>
      <c r="F37" s="129" t="str">
        <f>VLOOKUP(E37,VIP!$A$2:$O15837,2,0)</f>
        <v>DRBR624</v>
      </c>
      <c r="G37" s="129" t="str">
        <f>VLOOKUP(E37,'LISTADO ATM'!$A$2:$B$900,2,0)</f>
        <v xml:space="preserve">ATM Policía Nacional I </v>
      </c>
      <c r="H37" s="129" t="str">
        <f>VLOOKUP(E37,VIP!$A$2:$O20798,7,FALSE)</f>
        <v>Si</v>
      </c>
      <c r="I37" s="129" t="str">
        <f>VLOOKUP(E37,VIP!$A$2:$O12763,8,FALSE)</f>
        <v>Si</v>
      </c>
      <c r="J37" s="129" t="str">
        <f>VLOOKUP(E37,VIP!$A$2:$O12713,8,FALSE)</f>
        <v>Si</v>
      </c>
      <c r="K37" s="129" t="str">
        <f>VLOOKUP(E37,VIP!$A$2:$O16287,6,0)</f>
        <v>NO</v>
      </c>
      <c r="L37" s="130" t="s">
        <v>2630</v>
      </c>
      <c r="M37" s="135" t="s">
        <v>2533</v>
      </c>
      <c r="N37" s="94" t="s">
        <v>2444</v>
      </c>
      <c r="O37" s="129" t="s">
        <v>2446</v>
      </c>
      <c r="P37" s="130"/>
      <c r="Q37" s="136">
        <v>44447.426388888889</v>
      </c>
    </row>
    <row r="38" spans="1:22" ht="18" x14ac:dyDescent="0.25">
      <c r="A38" s="129" t="str">
        <f>VLOOKUP(E38,'LISTADO ATM'!$A$2:$C$901,3,0)</f>
        <v>SUR</v>
      </c>
      <c r="B38" s="124">
        <v>3336017002</v>
      </c>
      <c r="C38" s="95">
        <v>44446.391168981485</v>
      </c>
      <c r="D38" s="95" t="s">
        <v>2441</v>
      </c>
      <c r="E38" s="124">
        <v>873</v>
      </c>
      <c r="F38" s="129" t="str">
        <f>VLOOKUP(E38,VIP!$A$2:$O15841,2,0)</f>
        <v>DRBR873</v>
      </c>
      <c r="G38" s="129" t="str">
        <f>VLOOKUP(E38,'LISTADO ATM'!$A$2:$B$900,2,0)</f>
        <v xml:space="preserve">ATM Centro de Caja San Cristóbal II </v>
      </c>
      <c r="H38" s="129" t="str">
        <f>VLOOKUP(E38,VIP!$A$2:$O20802,7,FALSE)</f>
        <v>Si</v>
      </c>
      <c r="I38" s="129" t="str">
        <f>VLOOKUP(E38,VIP!$A$2:$O12767,8,FALSE)</f>
        <v>Si</v>
      </c>
      <c r="J38" s="129" t="str">
        <f>VLOOKUP(E38,VIP!$A$2:$O12717,8,FALSE)</f>
        <v>Si</v>
      </c>
      <c r="K38" s="129" t="str">
        <f>VLOOKUP(E38,VIP!$A$2:$O16291,6,0)</f>
        <v>SI</v>
      </c>
      <c r="L38" s="130" t="s">
        <v>2410</v>
      </c>
      <c r="M38" s="135" t="s">
        <v>2533</v>
      </c>
      <c r="N38" s="94" t="s">
        <v>2633</v>
      </c>
      <c r="O38" s="129" t="s">
        <v>2445</v>
      </c>
      <c r="P38" s="130"/>
      <c r="Q38" s="136">
        <v>44447.620833333334</v>
      </c>
    </row>
    <row r="39" spans="1:22" ht="18" x14ac:dyDescent="0.25">
      <c r="A39" s="129" t="str">
        <f>VLOOKUP(E39,'LISTADO ATM'!$A$2:$C$901,3,0)</f>
        <v>DISTRITO NACIONAL</v>
      </c>
      <c r="B39" s="124">
        <v>3336017824</v>
      </c>
      <c r="C39" s="95">
        <v>44446.637638888889</v>
      </c>
      <c r="D39" s="95" t="s">
        <v>2441</v>
      </c>
      <c r="E39" s="124">
        <v>884</v>
      </c>
      <c r="F39" s="129" t="str">
        <f>VLOOKUP(E39,VIP!$A$2:$O15873,2,0)</f>
        <v>DRBR884</v>
      </c>
      <c r="G39" s="129" t="str">
        <f>VLOOKUP(E39,'LISTADO ATM'!$A$2:$B$900,2,0)</f>
        <v xml:space="preserve">ATM UNP Olé Sabana Perdida </v>
      </c>
      <c r="H39" s="129" t="str">
        <f>VLOOKUP(E39,VIP!$A$2:$O20834,7,FALSE)</f>
        <v>Si</v>
      </c>
      <c r="I39" s="129" t="str">
        <f>VLOOKUP(E39,VIP!$A$2:$O12799,8,FALSE)</f>
        <v>Si</v>
      </c>
      <c r="J39" s="129" t="str">
        <f>VLOOKUP(E39,VIP!$A$2:$O12749,8,FALSE)</f>
        <v>Si</v>
      </c>
      <c r="K39" s="129" t="str">
        <f>VLOOKUP(E39,VIP!$A$2:$O16323,6,0)</f>
        <v>NO</v>
      </c>
      <c r="L39" s="130" t="s">
        <v>2410</v>
      </c>
      <c r="M39" s="135" t="s">
        <v>2533</v>
      </c>
      <c r="N39" s="94" t="s">
        <v>2444</v>
      </c>
      <c r="O39" s="129" t="s">
        <v>2445</v>
      </c>
      <c r="P39" s="135"/>
      <c r="Q39" s="136">
        <v>44447.622916666667</v>
      </c>
    </row>
    <row r="40" spans="1:22" ht="18" x14ac:dyDescent="0.25">
      <c r="A40" s="129" t="str">
        <f>VLOOKUP(E40,'LISTADO ATM'!$A$2:$C$901,3,0)</f>
        <v>DISTRITO NACIONAL</v>
      </c>
      <c r="B40" s="124">
        <v>3336017966</v>
      </c>
      <c r="C40" s="95">
        <v>44446.683564814812</v>
      </c>
      <c r="D40" s="95" t="s">
        <v>2441</v>
      </c>
      <c r="E40" s="124">
        <v>655</v>
      </c>
      <c r="F40" s="129" t="str">
        <f>VLOOKUP(E40,VIP!$A$2:$O15869,2,0)</f>
        <v>DRBR655</v>
      </c>
      <c r="G40" s="129" t="str">
        <f>VLOOKUP(E40,'LISTADO ATM'!$A$2:$B$900,2,0)</f>
        <v>ATM Farmacia Sandra</v>
      </c>
      <c r="H40" s="129" t="str">
        <f>VLOOKUP(E40,VIP!$A$2:$O20830,7,FALSE)</f>
        <v>Si</v>
      </c>
      <c r="I40" s="129" t="str">
        <f>VLOOKUP(E40,VIP!$A$2:$O12795,8,FALSE)</f>
        <v>Si</v>
      </c>
      <c r="J40" s="129" t="str">
        <f>VLOOKUP(E40,VIP!$A$2:$O12745,8,FALSE)</f>
        <v>Si</v>
      </c>
      <c r="K40" s="129" t="str">
        <f>VLOOKUP(E40,VIP!$A$2:$O16319,6,0)</f>
        <v>NO</v>
      </c>
      <c r="L40" s="130" t="s">
        <v>2410</v>
      </c>
      <c r="M40" s="135" t="s">
        <v>2533</v>
      </c>
      <c r="N40" s="94" t="s">
        <v>2444</v>
      </c>
      <c r="O40" s="129" t="s">
        <v>2445</v>
      </c>
      <c r="P40" s="135"/>
      <c r="Q40" s="136">
        <v>44447.621527777781</v>
      </c>
    </row>
    <row r="41" spans="1:22" ht="18" x14ac:dyDescent="0.25">
      <c r="A41" s="129" t="str">
        <f>VLOOKUP(E41,'LISTADO ATM'!$A$2:$C$901,3,0)</f>
        <v>ESTE</v>
      </c>
      <c r="B41" s="124">
        <v>3336018143</v>
      </c>
      <c r="C41" s="95">
        <v>44446.775520833333</v>
      </c>
      <c r="D41" s="95" t="s">
        <v>2460</v>
      </c>
      <c r="E41" s="124">
        <v>219</v>
      </c>
      <c r="F41" s="129" t="str">
        <f>VLOOKUP(E41,VIP!$A$2:$O15857,2,0)</f>
        <v>DRBR219</v>
      </c>
      <c r="G41" s="129" t="str">
        <f>VLOOKUP(E41,'LISTADO ATM'!$A$2:$B$900,2,0)</f>
        <v xml:space="preserve">ATM Oficina La Altagracia (Higuey) </v>
      </c>
      <c r="H41" s="129" t="str">
        <f>VLOOKUP(E41,VIP!$A$2:$O20818,7,FALSE)</f>
        <v>Si</v>
      </c>
      <c r="I41" s="129" t="str">
        <f>VLOOKUP(E41,VIP!$A$2:$O12783,8,FALSE)</f>
        <v>Si</v>
      </c>
      <c r="J41" s="129" t="str">
        <f>VLOOKUP(E41,VIP!$A$2:$O12733,8,FALSE)</f>
        <v>Si</v>
      </c>
      <c r="K41" s="129" t="str">
        <f>VLOOKUP(E41,VIP!$A$2:$O16307,6,0)</f>
        <v>NO</v>
      </c>
      <c r="L41" s="130" t="s">
        <v>2410</v>
      </c>
      <c r="M41" s="135" t="s">
        <v>2533</v>
      </c>
      <c r="N41" s="94" t="s">
        <v>2444</v>
      </c>
      <c r="O41" s="129" t="s">
        <v>2620</v>
      </c>
      <c r="P41" s="135"/>
      <c r="Q41" s="136">
        <v>44447.621527777781</v>
      </c>
    </row>
    <row r="42" spans="1:22" ht="18" x14ac:dyDescent="0.25">
      <c r="A42" s="129" t="str">
        <f>VLOOKUP(E42,'LISTADO ATM'!$A$2:$C$901,3,0)</f>
        <v>DISTRITO NACIONAL</v>
      </c>
      <c r="B42" s="124">
        <v>3336018148</v>
      </c>
      <c r="C42" s="95">
        <v>44446.780578703707</v>
      </c>
      <c r="D42" s="95" t="s">
        <v>2441</v>
      </c>
      <c r="E42" s="124">
        <v>139</v>
      </c>
      <c r="F42" s="129" t="str">
        <f>VLOOKUP(E42,VIP!$A$2:$O15852,2,0)</f>
        <v>DRBR139</v>
      </c>
      <c r="G42" s="129" t="str">
        <f>VLOOKUP(E42,'LISTADO ATM'!$A$2:$B$900,2,0)</f>
        <v xml:space="preserve">ATM Oficina Plaza Lama Zona Oriental I </v>
      </c>
      <c r="H42" s="129" t="str">
        <f>VLOOKUP(E42,VIP!$A$2:$O20813,7,FALSE)</f>
        <v>Si</v>
      </c>
      <c r="I42" s="129" t="str">
        <f>VLOOKUP(E42,VIP!$A$2:$O12778,8,FALSE)</f>
        <v>Si</v>
      </c>
      <c r="J42" s="129" t="str">
        <f>VLOOKUP(E42,VIP!$A$2:$O12728,8,FALSE)</f>
        <v>Si</v>
      </c>
      <c r="K42" s="129" t="str">
        <f>VLOOKUP(E42,VIP!$A$2:$O16302,6,0)</f>
        <v>NO</v>
      </c>
      <c r="L42" s="130" t="s">
        <v>2410</v>
      </c>
      <c r="M42" s="135" t="s">
        <v>2533</v>
      </c>
      <c r="N42" s="94" t="s">
        <v>2444</v>
      </c>
      <c r="O42" s="129" t="s">
        <v>2445</v>
      </c>
      <c r="P42" s="135"/>
      <c r="Q42" s="136">
        <v>44447.622916666667</v>
      </c>
    </row>
    <row r="43" spans="1:22" ht="18" x14ac:dyDescent="0.25">
      <c r="A43" s="129" t="str">
        <f>VLOOKUP(E43,'LISTADO ATM'!$A$2:$C$901,3,0)</f>
        <v>NORTE</v>
      </c>
      <c r="B43" s="124">
        <v>3336018171</v>
      </c>
      <c r="C43" s="95">
        <v>44446.80741898148</v>
      </c>
      <c r="D43" s="95" t="s">
        <v>2627</v>
      </c>
      <c r="E43" s="124">
        <v>633</v>
      </c>
      <c r="F43" s="129" t="str">
        <f>VLOOKUP(E43,VIP!$A$2:$O15836,2,0)</f>
        <v>DRBR260</v>
      </c>
      <c r="G43" s="129" t="str">
        <f>VLOOKUP(E43,'LISTADO ATM'!$A$2:$B$900,2,0)</f>
        <v xml:space="preserve">ATM Autobanco Las Colinas </v>
      </c>
      <c r="H43" s="129" t="str">
        <f>VLOOKUP(E43,VIP!$A$2:$O20797,7,FALSE)</f>
        <v>Si</v>
      </c>
      <c r="I43" s="129" t="str">
        <f>VLOOKUP(E43,VIP!$A$2:$O12762,8,FALSE)</f>
        <v>Si</v>
      </c>
      <c r="J43" s="129" t="str">
        <f>VLOOKUP(E43,VIP!$A$2:$O12712,8,FALSE)</f>
        <v>Si</v>
      </c>
      <c r="K43" s="129" t="str">
        <f>VLOOKUP(E43,VIP!$A$2:$O16286,6,0)</f>
        <v>SI</v>
      </c>
      <c r="L43" s="130" t="s">
        <v>2410</v>
      </c>
      <c r="M43" s="135" t="s">
        <v>2533</v>
      </c>
      <c r="N43" s="94" t="s">
        <v>2444</v>
      </c>
      <c r="O43" s="129" t="s">
        <v>2628</v>
      </c>
      <c r="P43" s="135"/>
      <c r="Q43" s="136">
        <v>44447.622916666667</v>
      </c>
    </row>
    <row r="44" spans="1:22" ht="18" x14ac:dyDescent="0.25">
      <c r="A44" s="129" t="str">
        <f>VLOOKUP(E44,'LISTADO ATM'!$A$2:$C$901,3,0)</f>
        <v>NORTE</v>
      </c>
      <c r="B44" s="124">
        <v>3336018178</v>
      </c>
      <c r="C44" s="95">
        <v>44446.818414351852</v>
      </c>
      <c r="D44" s="95" t="s">
        <v>2627</v>
      </c>
      <c r="E44" s="124">
        <v>40</v>
      </c>
      <c r="F44" s="129" t="str">
        <f>VLOOKUP(E44,VIP!$A$2:$O15854,2,0)</f>
        <v>DRBR040</v>
      </c>
      <c r="G44" s="129" t="str">
        <f>VLOOKUP(E44,'LISTADO ATM'!$A$2:$B$900,2,0)</f>
        <v xml:space="preserve">ATM Oficina El Puñal </v>
      </c>
      <c r="H44" s="129" t="str">
        <f>VLOOKUP(E44,VIP!$A$2:$O20815,7,FALSE)</f>
        <v>Si</v>
      </c>
      <c r="I44" s="129" t="str">
        <f>VLOOKUP(E44,VIP!$A$2:$O12780,8,FALSE)</f>
        <v>Si</v>
      </c>
      <c r="J44" s="129" t="str">
        <f>VLOOKUP(E44,VIP!$A$2:$O12730,8,FALSE)</f>
        <v>Si</v>
      </c>
      <c r="K44" s="129" t="str">
        <f>VLOOKUP(E44,VIP!$A$2:$O16304,6,0)</f>
        <v>NO</v>
      </c>
      <c r="L44" s="130" t="s">
        <v>2410</v>
      </c>
      <c r="M44" s="135" t="s">
        <v>2533</v>
      </c>
      <c r="N44" s="94" t="s">
        <v>2444</v>
      </c>
      <c r="O44" s="129" t="s">
        <v>2628</v>
      </c>
      <c r="P44" s="135"/>
      <c r="Q44" s="136">
        <v>44447.622916666667</v>
      </c>
      <c r="R44" s="121"/>
      <c r="S44" s="121"/>
      <c r="T44" s="100"/>
      <c r="U44" s="132"/>
      <c r="V44" s="69"/>
    </row>
    <row r="45" spans="1:22" ht="18" x14ac:dyDescent="0.25">
      <c r="A45" s="129" t="str">
        <f>VLOOKUP(E45,'LISTADO ATM'!$A$2:$C$901,3,0)</f>
        <v>NORTE</v>
      </c>
      <c r="B45" s="124">
        <v>3336018179</v>
      </c>
      <c r="C45" s="95">
        <v>44446.821643518517</v>
      </c>
      <c r="D45" s="95" t="s">
        <v>2460</v>
      </c>
      <c r="E45" s="124">
        <v>965</v>
      </c>
      <c r="F45" s="129" t="str">
        <f>VLOOKUP(E45,VIP!$A$2:$O15853,2,0)</f>
        <v>DRBR965</v>
      </c>
      <c r="G45" s="129" t="str">
        <f>VLOOKUP(E45,'LISTADO ATM'!$A$2:$B$900,2,0)</f>
        <v xml:space="preserve">ATM S/M La Fuente FUN (Santiago) </v>
      </c>
      <c r="H45" s="129" t="str">
        <f>VLOOKUP(E45,VIP!$A$2:$O20814,7,FALSE)</f>
        <v>Si</v>
      </c>
      <c r="I45" s="129" t="str">
        <f>VLOOKUP(E45,VIP!$A$2:$O12779,8,FALSE)</f>
        <v>Si</v>
      </c>
      <c r="J45" s="129" t="str">
        <f>VLOOKUP(E45,VIP!$A$2:$O12729,8,FALSE)</f>
        <v>Si</v>
      </c>
      <c r="K45" s="129" t="str">
        <f>VLOOKUP(E45,VIP!$A$2:$O16303,6,0)</f>
        <v>NO</v>
      </c>
      <c r="L45" s="130" t="s">
        <v>2410</v>
      </c>
      <c r="M45" s="135" t="s">
        <v>2533</v>
      </c>
      <c r="N45" s="94" t="s">
        <v>2444</v>
      </c>
      <c r="O45" s="129" t="s">
        <v>2620</v>
      </c>
      <c r="P45" s="135"/>
      <c r="Q45" s="136">
        <v>44447.430555555555</v>
      </c>
      <c r="R45" s="121"/>
      <c r="S45" s="121"/>
      <c r="T45" s="100"/>
      <c r="U45" s="132"/>
      <c r="V45" s="69"/>
    </row>
    <row r="46" spans="1:22" ht="18" x14ac:dyDescent="0.25">
      <c r="A46" s="129" t="str">
        <f>VLOOKUP(E46,'LISTADO ATM'!$A$2:$C$901,3,0)</f>
        <v>DISTRITO NACIONAL</v>
      </c>
      <c r="B46" s="124">
        <v>3336018182</v>
      </c>
      <c r="C46" s="95">
        <v>44446.828240740739</v>
      </c>
      <c r="D46" s="95" t="s">
        <v>2441</v>
      </c>
      <c r="E46" s="124">
        <v>696</v>
      </c>
      <c r="F46" s="129" t="str">
        <f>VLOOKUP(E46,VIP!$A$2:$O15851,2,0)</f>
        <v>DRBR696</v>
      </c>
      <c r="G46" s="129" t="str">
        <f>VLOOKUP(E46,'LISTADO ATM'!$A$2:$B$900,2,0)</f>
        <v>ATM Olé Jacobo Majluta</v>
      </c>
      <c r="H46" s="129" t="str">
        <f>VLOOKUP(E46,VIP!$A$2:$O20812,7,FALSE)</f>
        <v>Si</v>
      </c>
      <c r="I46" s="129" t="str">
        <f>VLOOKUP(E46,VIP!$A$2:$O12777,8,FALSE)</f>
        <v>Si</v>
      </c>
      <c r="J46" s="129" t="str">
        <f>VLOOKUP(E46,VIP!$A$2:$O12727,8,FALSE)</f>
        <v>Si</v>
      </c>
      <c r="K46" s="129" t="str">
        <f>VLOOKUP(E46,VIP!$A$2:$O16301,6,0)</f>
        <v>NO</v>
      </c>
      <c r="L46" s="130" t="s">
        <v>2410</v>
      </c>
      <c r="M46" s="135" t="s">
        <v>2533</v>
      </c>
      <c r="N46" s="94" t="s">
        <v>2444</v>
      </c>
      <c r="O46" s="129" t="s">
        <v>2445</v>
      </c>
      <c r="P46" s="135"/>
      <c r="Q46" s="136">
        <v>44447.60833333333</v>
      </c>
      <c r="R46" s="121"/>
      <c r="S46" s="121"/>
      <c r="T46" s="100"/>
      <c r="U46" s="132"/>
      <c r="V46" s="69"/>
    </row>
    <row r="47" spans="1:22" ht="18" x14ac:dyDescent="0.25">
      <c r="A47" s="129" t="str">
        <f>VLOOKUP(E47,'LISTADO ATM'!$A$2:$C$901,3,0)</f>
        <v>SUR</v>
      </c>
      <c r="B47" s="124">
        <v>3336018183</v>
      </c>
      <c r="C47" s="95">
        <v>44446.829687500001</v>
      </c>
      <c r="D47" s="95" t="s">
        <v>2441</v>
      </c>
      <c r="E47" s="124">
        <v>615</v>
      </c>
      <c r="F47" s="129" t="str">
        <f>VLOOKUP(E47,VIP!$A$2:$O15850,2,0)</f>
        <v>DRBR418</v>
      </c>
      <c r="G47" s="129" t="str">
        <f>VLOOKUP(E47,'LISTADO ATM'!$A$2:$B$900,2,0)</f>
        <v xml:space="preserve">ATM Estación Sunix Cabral (Barahona) </v>
      </c>
      <c r="H47" s="129" t="str">
        <f>VLOOKUP(E47,VIP!$A$2:$O20811,7,FALSE)</f>
        <v>Si</v>
      </c>
      <c r="I47" s="129" t="str">
        <f>VLOOKUP(E47,VIP!$A$2:$O12776,8,FALSE)</f>
        <v>Si</v>
      </c>
      <c r="J47" s="129" t="str">
        <f>VLOOKUP(E47,VIP!$A$2:$O12726,8,FALSE)</f>
        <v>Si</v>
      </c>
      <c r="K47" s="129" t="str">
        <f>VLOOKUP(E47,VIP!$A$2:$O16300,6,0)</f>
        <v>NO</v>
      </c>
      <c r="L47" s="130" t="s">
        <v>2410</v>
      </c>
      <c r="M47" s="135" t="s">
        <v>2533</v>
      </c>
      <c r="N47" s="94" t="s">
        <v>2444</v>
      </c>
      <c r="O47" s="129" t="s">
        <v>2445</v>
      </c>
      <c r="P47" s="135"/>
      <c r="Q47" s="136">
        <v>44447.431250000001</v>
      </c>
      <c r="R47" s="121"/>
      <c r="S47" s="121"/>
      <c r="T47" s="100"/>
      <c r="U47" s="132"/>
      <c r="V47" s="69"/>
    </row>
    <row r="48" spans="1:22" ht="18" x14ac:dyDescent="0.25">
      <c r="A48" s="129" t="str">
        <f>VLOOKUP(E48,'LISTADO ATM'!$A$2:$C$901,3,0)</f>
        <v>NORTE</v>
      </c>
      <c r="B48" s="124">
        <v>3336018186</v>
      </c>
      <c r="C48" s="95">
        <v>44446.837673611109</v>
      </c>
      <c r="D48" s="95" t="s">
        <v>2460</v>
      </c>
      <c r="E48" s="124">
        <v>119</v>
      </c>
      <c r="F48" s="129" t="str">
        <f>VLOOKUP(E48,VIP!$A$2:$O15848,2,0)</f>
        <v>DRBR119</v>
      </c>
      <c r="G48" s="129" t="str">
        <f>VLOOKUP(E48,'LISTADO ATM'!$A$2:$B$900,2,0)</f>
        <v>ATM Oficina La Barranquita</v>
      </c>
      <c r="H48" s="129" t="str">
        <f>VLOOKUP(E48,VIP!$A$2:$O20809,7,FALSE)</f>
        <v>N/A</v>
      </c>
      <c r="I48" s="129" t="str">
        <f>VLOOKUP(E48,VIP!$A$2:$O12774,8,FALSE)</f>
        <v>N/A</v>
      </c>
      <c r="J48" s="129" t="str">
        <f>VLOOKUP(E48,VIP!$A$2:$O12724,8,FALSE)</f>
        <v>N/A</v>
      </c>
      <c r="K48" s="129" t="str">
        <f>VLOOKUP(E48,VIP!$A$2:$O16298,6,0)</f>
        <v>N/A</v>
      </c>
      <c r="L48" s="130" t="s">
        <v>2410</v>
      </c>
      <c r="M48" s="135" t="s">
        <v>2533</v>
      </c>
      <c r="N48" s="94" t="s">
        <v>2444</v>
      </c>
      <c r="O48" s="129" t="s">
        <v>2620</v>
      </c>
      <c r="P48" s="135"/>
      <c r="Q48" s="136">
        <v>44447.423611111109</v>
      </c>
      <c r="R48" s="121"/>
      <c r="S48" s="121"/>
      <c r="T48" s="100"/>
      <c r="U48" s="132"/>
      <c r="V48" s="69"/>
    </row>
    <row r="49" spans="1:22" ht="18" x14ac:dyDescent="0.25">
      <c r="A49" s="129" t="str">
        <f>VLOOKUP(E49,'LISTADO ATM'!$A$2:$C$901,3,0)</f>
        <v>SUR</v>
      </c>
      <c r="B49" s="124">
        <v>3336018190</v>
      </c>
      <c r="C49" s="95">
        <v>44446.892754629633</v>
      </c>
      <c r="D49" s="95" t="s">
        <v>2441</v>
      </c>
      <c r="E49" s="124">
        <v>45</v>
      </c>
      <c r="F49" s="129" t="str">
        <f>VLOOKUP(E49,VIP!$A$2:$O15845,2,0)</f>
        <v>DRBR045</v>
      </c>
      <c r="G49" s="129" t="str">
        <f>VLOOKUP(E49,'LISTADO ATM'!$A$2:$B$900,2,0)</f>
        <v xml:space="preserve">ATM Oficina Tamayo </v>
      </c>
      <c r="H49" s="129" t="str">
        <f>VLOOKUP(E49,VIP!$A$2:$O20806,7,FALSE)</f>
        <v>Si</v>
      </c>
      <c r="I49" s="129" t="str">
        <f>VLOOKUP(E49,VIP!$A$2:$O12771,8,FALSE)</f>
        <v>Si</v>
      </c>
      <c r="J49" s="129" t="str">
        <f>VLOOKUP(E49,VIP!$A$2:$O12721,8,FALSE)</f>
        <v>Si</v>
      </c>
      <c r="K49" s="129" t="str">
        <f>VLOOKUP(E49,VIP!$A$2:$O16295,6,0)</f>
        <v>SI</v>
      </c>
      <c r="L49" s="130" t="s">
        <v>2410</v>
      </c>
      <c r="M49" s="135" t="s">
        <v>2533</v>
      </c>
      <c r="N49" s="94" t="s">
        <v>2444</v>
      </c>
      <c r="O49" s="129" t="s">
        <v>2445</v>
      </c>
      <c r="P49" s="135"/>
      <c r="Q49" s="136">
        <v>44447.622916666667</v>
      </c>
      <c r="R49" s="121"/>
      <c r="S49" s="121"/>
      <c r="T49" s="100"/>
      <c r="U49" s="132"/>
      <c r="V49" s="69"/>
    </row>
    <row r="50" spans="1:22" ht="18" x14ac:dyDescent="0.25">
      <c r="A50" s="129" t="str">
        <f>VLOOKUP(E50,'LISTADO ATM'!$A$2:$C$901,3,0)</f>
        <v>ESTE</v>
      </c>
      <c r="B50" s="124">
        <v>3336018202</v>
      </c>
      <c r="C50" s="95">
        <v>44446.968761574077</v>
      </c>
      <c r="D50" s="95" t="s">
        <v>2460</v>
      </c>
      <c r="E50" s="124">
        <v>772</v>
      </c>
      <c r="F50" s="129" t="str">
        <f>VLOOKUP(E50,VIP!$A$2:$O15841,2,0)</f>
        <v>DRBR215</v>
      </c>
      <c r="G50" s="129" t="str">
        <f>VLOOKUP(E50,'LISTADO ATM'!$A$2:$B$900,2,0)</f>
        <v xml:space="preserve">ATM UNP Yamasá </v>
      </c>
      <c r="H50" s="129" t="str">
        <f>VLOOKUP(E50,VIP!$A$2:$O20802,7,FALSE)</f>
        <v>Si</v>
      </c>
      <c r="I50" s="129" t="str">
        <f>VLOOKUP(E50,VIP!$A$2:$O12767,8,FALSE)</f>
        <v>Si</v>
      </c>
      <c r="J50" s="129" t="str">
        <f>VLOOKUP(E50,VIP!$A$2:$O12717,8,FALSE)</f>
        <v>Si</v>
      </c>
      <c r="K50" s="129" t="str">
        <f>VLOOKUP(E50,VIP!$A$2:$O16291,6,0)</f>
        <v>NO</v>
      </c>
      <c r="L50" s="130" t="s">
        <v>2410</v>
      </c>
      <c r="M50" s="135" t="s">
        <v>2533</v>
      </c>
      <c r="N50" s="94" t="s">
        <v>2444</v>
      </c>
      <c r="O50" s="129" t="s">
        <v>2620</v>
      </c>
      <c r="P50" s="135"/>
      <c r="Q50" s="136">
        <v>44447.427777777775</v>
      </c>
      <c r="R50" s="121"/>
      <c r="S50" s="121"/>
      <c r="T50" s="100"/>
      <c r="U50" s="132"/>
      <c r="V50" s="69"/>
    </row>
    <row r="51" spans="1:22" ht="18" x14ac:dyDescent="0.25">
      <c r="A51" s="129" t="str">
        <f>VLOOKUP(E51,'LISTADO ATM'!$A$2:$C$901,3,0)</f>
        <v>SUR</v>
      </c>
      <c r="B51" s="124">
        <v>3336018228</v>
      </c>
      <c r="C51" s="95">
        <v>44447.316342592596</v>
      </c>
      <c r="D51" s="95" t="s">
        <v>2460</v>
      </c>
      <c r="E51" s="124">
        <v>342</v>
      </c>
      <c r="F51" s="129" t="str">
        <f>VLOOKUP(E51,VIP!$A$2:$O15859,2,0)</f>
        <v>DRBR342</v>
      </c>
      <c r="G51" s="129" t="str">
        <f>VLOOKUP(E51,'LISTADO ATM'!$A$2:$B$900,2,0)</f>
        <v>ATM Oficina Obras Públicas Azua</v>
      </c>
      <c r="H51" s="129" t="str">
        <f>VLOOKUP(E51,VIP!$A$2:$O20820,7,FALSE)</f>
        <v>Si</v>
      </c>
      <c r="I51" s="129" t="str">
        <f>VLOOKUP(E51,VIP!$A$2:$O12785,8,FALSE)</f>
        <v>Si</v>
      </c>
      <c r="J51" s="129" t="str">
        <f>VLOOKUP(E51,VIP!$A$2:$O12735,8,FALSE)</f>
        <v>Si</v>
      </c>
      <c r="K51" s="129" t="str">
        <f>VLOOKUP(E51,VIP!$A$2:$O16309,6,0)</f>
        <v>SI</v>
      </c>
      <c r="L51" s="130" t="s">
        <v>2410</v>
      </c>
      <c r="M51" s="135" t="s">
        <v>2533</v>
      </c>
      <c r="N51" s="94" t="s">
        <v>2444</v>
      </c>
      <c r="O51" s="129" t="s">
        <v>2461</v>
      </c>
      <c r="P51" s="130"/>
      <c r="Q51" s="136">
        <v>44447.612500000003</v>
      </c>
      <c r="R51" s="121"/>
      <c r="S51" s="121"/>
      <c r="T51" s="100"/>
      <c r="U51" s="132"/>
      <c r="V51" s="69"/>
    </row>
    <row r="52" spans="1:22" ht="18" x14ac:dyDescent="0.25">
      <c r="A52" s="129" t="str">
        <f>VLOOKUP(E52,'LISTADO ATM'!$A$2:$C$901,3,0)</f>
        <v>DISTRITO NACIONAL</v>
      </c>
      <c r="B52" s="124">
        <v>3336018233</v>
      </c>
      <c r="C52" s="95">
        <v>44447.321481481478</v>
      </c>
      <c r="D52" s="95" t="s">
        <v>2460</v>
      </c>
      <c r="E52" s="124">
        <v>410</v>
      </c>
      <c r="F52" s="129" t="str">
        <f>VLOOKUP(E52,VIP!$A$2:$O15858,2,0)</f>
        <v>DRBR410</v>
      </c>
      <c r="G52" s="129" t="str">
        <f>VLOOKUP(E52,'LISTADO ATM'!$A$2:$B$900,2,0)</f>
        <v xml:space="preserve">ATM Oficina Las Palmas de Herrera II </v>
      </c>
      <c r="H52" s="129" t="str">
        <f>VLOOKUP(E52,VIP!$A$2:$O20819,7,FALSE)</f>
        <v>Si</v>
      </c>
      <c r="I52" s="129" t="str">
        <f>VLOOKUP(E52,VIP!$A$2:$O12784,8,FALSE)</f>
        <v>Si</v>
      </c>
      <c r="J52" s="129" t="str">
        <f>VLOOKUP(E52,VIP!$A$2:$O12734,8,FALSE)</f>
        <v>Si</v>
      </c>
      <c r="K52" s="129" t="str">
        <f>VLOOKUP(E52,VIP!$A$2:$O16308,6,0)</f>
        <v>NO</v>
      </c>
      <c r="L52" s="130" t="s">
        <v>2410</v>
      </c>
      <c r="M52" s="135" t="s">
        <v>2533</v>
      </c>
      <c r="N52" s="94" t="s">
        <v>2444</v>
      </c>
      <c r="O52" s="129" t="s">
        <v>2461</v>
      </c>
      <c r="P52" s="130"/>
      <c r="Q52" s="136">
        <v>44447.622916666667</v>
      </c>
      <c r="R52" s="121"/>
      <c r="S52" s="121"/>
      <c r="T52" s="100"/>
      <c r="U52" s="132"/>
      <c r="V52" s="69"/>
    </row>
    <row r="53" spans="1:22" ht="18" x14ac:dyDescent="0.25">
      <c r="A53" s="129" t="str">
        <f>VLOOKUP(E53,'LISTADO ATM'!$A$2:$C$901,3,0)</f>
        <v>DISTRITO NACIONAL</v>
      </c>
      <c r="B53" s="124">
        <v>3336018239</v>
      </c>
      <c r="C53" s="95">
        <v>44447.328819444447</v>
      </c>
      <c r="D53" s="95" t="s">
        <v>2460</v>
      </c>
      <c r="E53" s="124">
        <v>314</v>
      </c>
      <c r="F53" s="129" t="str">
        <f>VLOOKUP(E53,VIP!$A$2:$O15857,2,0)</f>
        <v>DRBR314</v>
      </c>
      <c r="G53" s="129" t="str">
        <f>VLOOKUP(E53,'LISTADO ATM'!$A$2:$B$900,2,0)</f>
        <v xml:space="preserve">ATM UNP Cambita Garabito (San Cristóbal) </v>
      </c>
      <c r="H53" s="129" t="str">
        <f>VLOOKUP(E53,VIP!$A$2:$O20818,7,FALSE)</f>
        <v>Si</v>
      </c>
      <c r="I53" s="129" t="str">
        <f>VLOOKUP(E53,VIP!$A$2:$O12783,8,FALSE)</f>
        <v>Si</v>
      </c>
      <c r="J53" s="129" t="str">
        <f>VLOOKUP(E53,VIP!$A$2:$O12733,8,FALSE)</f>
        <v>Si</v>
      </c>
      <c r="K53" s="129" t="str">
        <f>VLOOKUP(E53,VIP!$A$2:$O16307,6,0)</f>
        <v>NO</v>
      </c>
      <c r="L53" s="130" t="s">
        <v>2410</v>
      </c>
      <c r="M53" s="135" t="s">
        <v>2533</v>
      </c>
      <c r="N53" s="94" t="s">
        <v>2444</v>
      </c>
      <c r="O53" s="129" t="s">
        <v>2461</v>
      </c>
      <c r="P53" s="130"/>
      <c r="Q53" s="136">
        <v>44447.613194444442</v>
      </c>
      <c r="R53" s="121"/>
      <c r="S53" s="121"/>
      <c r="T53" s="100"/>
      <c r="U53" s="132"/>
      <c r="V53" s="69"/>
    </row>
    <row r="54" spans="1:22" ht="18" x14ac:dyDescent="0.25">
      <c r="A54" s="129" t="str">
        <f>VLOOKUP(E54,'LISTADO ATM'!$A$2:$C$901,3,0)</f>
        <v>DISTRITO NACIONAL</v>
      </c>
      <c r="B54" s="124">
        <v>3336018309</v>
      </c>
      <c r="C54" s="95">
        <v>44447.3518287037</v>
      </c>
      <c r="D54" s="95" t="s">
        <v>2441</v>
      </c>
      <c r="E54" s="124">
        <v>908</v>
      </c>
      <c r="F54" s="129" t="str">
        <f>VLOOKUP(E54,VIP!$A$2:$O15855,2,0)</f>
        <v>DRBR16D</v>
      </c>
      <c r="G54" s="129" t="str">
        <f>VLOOKUP(E54,'LISTADO ATM'!$A$2:$B$900,2,0)</f>
        <v xml:space="preserve">ATM Oficina Plaza Botánika </v>
      </c>
      <c r="H54" s="129" t="str">
        <f>VLOOKUP(E54,VIP!$A$2:$O20816,7,FALSE)</f>
        <v>Si</v>
      </c>
      <c r="I54" s="129" t="str">
        <f>VLOOKUP(E54,VIP!$A$2:$O12781,8,FALSE)</f>
        <v>Si</v>
      </c>
      <c r="J54" s="129" t="str">
        <f>VLOOKUP(E54,VIP!$A$2:$O12731,8,FALSE)</f>
        <v>Si</v>
      </c>
      <c r="K54" s="129" t="str">
        <f>VLOOKUP(E54,VIP!$A$2:$O16305,6,0)</f>
        <v>NO</v>
      </c>
      <c r="L54" s="130" t="s">
        <v>2410</v>
      </c>
      <c r="M54" s="135" t="s">
        <v>2533</v>
      </c>
      <c r="N54" s="94" t="s">
        <v>2444</v>
      </c>
      <c r="O54" s="129" t="s">
        <v>2445</v>
      </c>
      <c r="P54" s="130"/>
      <c r="Q54" s="136">
        <v>44447.623611111114</v>
      </c>
      <c r="R54" s="121"/>
      <c r="S54" s="121"/>
      <c r="T54" s="100"/>
      <c r="U54" s="132"/>
      <c r="V54" s="69"/>
    </row>
    <row r="55" spans="1:22" ht="18" x14ac:dyDescent="0.25">
      <c r="A55" s="129" t="str">
        <f>VLOOKUP(E55,'LISTADO ATM'!$A$2:$C$901,3,0)</f>
        <v>DISTRITO NACIONAL</v>
      </c>
      <c r="B55" s="124">
        <v>3336018532</v>
      </c>
      <c r="C55" s="95">
        <v>44447.39130787037</v>
      </c>
      <c r="D55" s="95" t="s">
        <v>2441</v>
      </c>
      <c r="E55" s="124">
        <v>744</v>
      </c>
      <c r="F55" s="129" t="str">
        <f>VLOOKUP(E55,VIP!$A$2:$O15850,2,0)</f>
        <v>DRBR289</v>
      </c>
      <c r="G55" s="129" t="str">
        <f>VLOOKUP(E55,'LISTADO ATM'!$A$2:$B$900,2,0)</f>
        <v xml:space="preserve">ATM Multicentro La Sirena Venezuela </v>
      </c>
      <c r="H55" s="129" t="str">
        <f>VLOOKUP(E55,VIP!$A$2:$O20811,7,FALSE)</f>
        <v>Si</v>
      </c>
      <c r="I55" s="129" t="str">
        <f>VLOOKUP(E55,VIP!$A$2:$O12776,8,FALSE)</f>
        <v>Si</v>
      </c>
      <c r="J55" s="129" t="str">
        <f>VLOOKUP(E55,VIP!$A$2:$O12726,8,FALSE)</f>
        <v>Si</v>
      </c>
      <c r="K55" s="129" t="str">
        <f>VLOOKUP(E55,VIP!$A$2:$O16300,6,0)</f>
        <v>SI</v>
      </c>
      <c r="L55" s="130" t="s">
        <v>2410</v>
      </c>
      <c r="M55" s="135" t="s">
        <v>2533</v>
      </c>
      <c r="N55" s="94" t="s">
        <v>2444</v>
      </c>
      <c r="O55" s="129" t="s">
        <v>2445</v>
      </c>
      <c r="P55" s="130"/>
      <c r="Q55" s="136">
        <v>44447.622916666667</v>
      </c>
      <c r="R55" s="121"/>
      <c r="S55" s="121"/>
      <c r="T55" s="100"/>
      <c r="U55" s="132"/>
      <c r="V55" s="69"/>
    </row>
    <row r="56" spans="1:22" ht="18" x14ac:dyDescent="0.25">
      <c r="A56" s="129" t="str">
        <f>VLOOKUP(E56,'LISTADO ATM'!$A$2:$C$901,3,0)</f>
        <v>SUR</v>
      </c>
      <c r="B56" s="124">
        <v>3336018848</v>
      </c>
      <c r="C56" s="95">
        <v>44447.449108796296</v>
      </c>
      <c r="D56" s="95" t="s">
        <v>2460</v>
      </c>
      <c r="E56" s="124">
        <v>5</v>
      </c>
      <c r="F56" s="129" t="str">
        <f>VLOOKUP(E56,VIP!$A$2:$O15842,2,0)</f>
        <v>DRBR005</v>
      </c>
      <c r="G56" s="129" t="str">
        <f>VLOOKUP(E56,'LISTADO ATM'!$A$2:$B$900,2,0)</f>
        <v>ATM Oficina Autoservicio Villa Ofelia (San Juan)</v>
      </c>
      <c r="H56" s="129" t="str">
        <f>VLOOKUP(E56,VIP!$A$2:$O20803,7,FALSE)</f>
        <v>Si</v>
      </c>
      <c r="I56" s="129" t="str">
        <f>VLOOKUP(E56,VIP!$A$2:$O12768,8,FALSE)</f>
        <v>Si</v>
      </c>
      <c r="J56" s="129" t="str">
        <f>VLOOKUP(E56,VIP!$A$2:$O12718,8,FALSE)</f>
        <v>Si</v>
      </c>
      <c r="K56" s="129" t="str">
        <f>VLOOKUP(E56,VIP!$A$2:$O16292,6,0)</f>
        <v>NO</v>
      </c>
      <c r="L56" s="130" t="s">
        <v>2410</v>
      </c>
      <c r="M56" s="135" t="s">
        <v>2533</v>
      </c>
      <c r="N56" s="94" t="s">
        <v>2444</v>
      </c>
      <c r="O56" s="129" t="s">
        <v>2461</v>
      </c>
      <c r="P56" s="130"/>
      <c r="Q56" s="136">
        <v>44447.620138888888</v>
      </c>
      <c r="R56" s="121"/>
      <c r="S56" s="121"/>
      <c r="T56" s="100"/>
      <c r="U56" s="132"/>
      <c r="V56" s="69"/>
    </row>
    <row r="57" spans="1:22" ht="18" x14ac:dyDescent="0.25">
      <c r="A57" s="129" t="str">
        <f>VLOOKUP(E57,'LISTADO ATM'!$A$2:$C$901,3,0)</f>
        <v>SUR</v>
      </c>
      <c r="B57" s="124">
        <v>3336018875</v>
      </c>
      <c r="C57" s="95">
        <v>44447.453275462962</v>
      </c>
      <c r="D57" s="95" t="s">
        <v>2460</v>
      </c>
      <c r="E57" s="124">
        <v>44</v>
      </c>
      <c r="F57" s="129" t="str">
        <f>VLOOKUP(E57,VIP!$A$2:$O15858,2,0)</f>
        <v>DRBR044</v>
      </c>
      <c r="G57" s="129" t="str">
        <f>VLOOKUP(E57,'LISTADO ATM'!$A$2:$B$900,2,0)</f>
        <v xml:space="preserve">ATM Oficina Pedernales </v>
      </c>
      <c r="H57" s="129" t="str">
        <f>VLOOKUP(E57,VIP!$A$2:$O20819,7,FALSE)</f>
        <v>Si</v>
      </c>
      <c r="I57" s="129" t="str">
        <f>VLOOKUP(E57,VIP!$A$2:$O12784,8,FALSE)</f>
        <v>Si</v>
      </c>
      <c r="J57" s="129" t="str">
        <f>VLOOKUP(E57,VIP!$A$2:$O12734,8,FALSE)</f>
        <v>Si</v>
      </c>
      <c r="K57" s="129" t="str">
        <f>VLOOKUP(E57,VIP!$A$2:$O16308,6,0)</f>
        <v>SI</v>
      </c>
      <c r="L57" s="130" t="s">
        <v>2639</v>
      </c>
      <c r="M57" s="135" t="s">
        <v>2533</v>
      </c>
      <c r="N57" s="94" t="s">
        <v>2444</v>
      </c>
      <c r="O57" s="129" t="s">
        <v>2461</v>
      </c>
      <c r="P57" s="130"/>
      <c r="Q57" s="136">
        <v>44447.593055555553</v>
      </c>
      <c r="R57" s="121"/>
      <c r="S57" s="121"/>
      <c r="T57" s="100"/>
      <c r="U57" s="132"/>
      <c r="V57" s="69"/>
    </row>
    <row r="58" spans="1:22" ht="18" x14ac:dyDescent="0.25">
      <c r="A58" s="129" t="str">
        <f>VLOOKUP(E58,'LISTADO ATM'!$A$2:$C$901,3,0)</f>
        <v>DISTRITO NACIONAL</v>
      </c>
      <c r="B58" s="124">
        <v>3336016655</v>
      </c>
      <c r="C58" s="95">
        <v>44446.079872685186</v>
      </c>
      <c r="D58" s="95" t="s">
        <v>2174</v>
      </c>
      <c r="E58" s="124">
        <v>239</v>
      </c>
      <c r="F58" s="129" t="str">
        <f>VLOOKUP(E58,VIP!$A$2:$O15849,2,0)</f>
        <v>DRBR239</v>
      </c>
      <c r="G58" s="129" t="str">
        <f>VLOOKUP(E58,'LISTADO ATM'!$A$2:$B$900,2,0)</f>
        <v xml:space="preserve">ATM Autobanco Charles de Gaulle </v>
      </c>
      <c r="H58" s="129" t="str">
        <f>VLOOKUP(E58,VIP!$A$2:$O20810,7,FALSE)</f>
        <v>Si</v>
      </c>
      <c r="I58" s="129" t="str">
        <f>VLOOKUP(E58,VIP!$A$2:$O12775,8,FALSE)</f>
        <v>Si</v>
      </c>
      <c r="J58" s="129" t="str">
        <f>VLOOKUP(E58,VIP!$A$2:$O12725,8,FALSE)</f>
        <v>Si</v>
      </c>
      <c r="K58" s="129" t="str">
        <f>VLOOKUP(E58,VIP!$A$2:$O16299,6,0)</f>
        <v>SI</v>
      </c>
      <c r="L58" s="130" t="s">
        <v>2456</v>
      </c>
      <c r="M58" s="135" t="s">
        <v>2533</v>
      </c>
      <c r="N58" s="94" t="s">
        <v>2444</v>
      </c>
      <c r="O58" s="129" t="s">
        <v>2446</v>
      </c>
      <c r="P58" s="130"/>
      <c r="Q58" s="136">
        <v>44447.632638888892</v>
      </c>
      <c r="R58" s="121"/>
      <c r="S58" s="121"/>
      <c r="T58" s="100"/>
      <c r="U58" s="132"/>
      <c r="V58" s="69"/>
    </row>
    <row r="59" spans="1:22" ht="18" x14ac:dyDescent="0.25">
      <c r="A59" s="129" t="str">
        <f>VLOOKUP(E59,'LISTADO ATM'!$A$2:$C$901,3,0)</f>
        <v>DISTRITO NACIONAL</v>
      </c>
      <c r="B59" s="124">
        <v>3336017248</v>
      </c>
      <c r="C59" s="95">
        <v>44446.43849537037</v>
      </c>
      <c r="D59" s="95" t="s">
        <v>2174</v>
      </c>
      <c r="E59" s="124">
        <v>54</v>
      </c>
      <c r="F59" s="129" t="str">
        <f>VLOOKUP(E59,VIP!$A$2:$O15837,2,0)</f>
        <v>DRBR054</v>
      </c>
      <c r="G59" s="129" t="str">
        <f>VLOOKUP(E59,'LISTADO ATM'!$A$2:$B$900,2,0)</f>
        <v xml:space="preserve">ATM Autoservicio Galería 360 </v>
      </c>
      <c r="H59" s="129" t="str">
        <f>VLOOKUP(E59,VIP!$A$2:$O20798,7,FALSE)</f>
        <v>Si</v>
      </c>
      <c r="I59" s="129" t="str">
        <f>VLOOKUP(E59,VIP!$A$2:$O12763,8,FALSE)</f>
        <v>Si</v>
      </c>
      <c r="J59" s="129" t="str">
        <f>VLOOKUP(E59,VIP!$A$2:$O12713,8,FALSE)</f>
        <v>Si</v>
      </c>
      <c r="K59" s="129" t="str">
        <f>VLOOKUP(E59,VIP!$A$2:$O16287,6,0)</f>
        <v>NO</v>
      </c>
      <c r="L59" s="130" t="s">
        <v>2456</v>
      </c>
      <c r="M59" s="135" t="s">
        <v>2533</v>
      </c>
      <c r="N59" s="94" t="s">
        <v>2444</v>
      </c>
      <c r="O59" s="129" t="s">
        <v>2446</v>
      </c>
      <c r="P59" s="130"/>
      <c r="Q59" s="136">
        <v>44447.633333333331</v>
      </c>
      <c r="R59" s="121"/>
      <c r="S59" s="121"/>
      <c r="T59" s="100"/>
      <c r="U59" s="132"/>
      <c r="V59" s="69"/>
    </row>
    <row r="60" spans="1:22" ht="18" x14ac:dyDescent="0.25">
      <c r="A60" s="129" t="str">
        <f>VLOOKUP(E60,'LISTADO ATM'!$A$2:$C$901,3,0)</f>
        <v>NORTE</v>
      </c>
      <c r="B60" s="124">
        <v>3336017687</v>
      </c>
      <c r="C60" s="95">
        <v>44446.584513888891</v>
      </c>
      <c r="D60" s="95" t="s">
        <v>2174</v>
      </c>
      <c r="E60" s="124">
        <v>910</v>
      </c>
      <c r="F60" s="129" t="str">
        <f>VLOOKUP(E60,VIP!$A$2:$O15835,2,0)</f>
        <v>DRBR12A</v>
      </c>
      <c r="G60" s="129" t="str">
        <f>VLOOKUP(E60,'LISTADO ATM'!$A$2:$B$900,2,0)</f>
        <v xml:space="preserve">ATM Oficina El Sol II (Santiago) </v>
      </c>
      <c r="H60" s="129" t="str">
        <f>VLOOKUP(E60,VIP!$A$2:$O20796,7,FALSE)</f>
        <v>Si</v>
      </c>
      <c r="I60" s="129" t="str">
        <f>VLOOKUP(E60,VIP!$A$2:$O12761,8,FALSE)</f>
        <v>Si</v>
      </c>
      <c r="J60" s="129" t="str">
        <f>VLOOKUP(E60,VIP!$A$2:$O12711,8,FALSE)</f>
        <v>Si</v>
      </c>
      <c r="K60" s="129" t="str">
        <f>VLOOKUP(E60,VIP!$A$2:$O16285,6,0)</f>
        <v>SI</v>
      </c>
      <c r="L60" s="130" t="s">
        <v>2456</v>
      </c>
      <c r="M60" s="135" t="s">
        <v>2533</v>
      </c>
      <c r="N60" s="94" t="s">
        <v>2444</v>
      </c>
      <c r="O60" s="129" t="s">
        <v>2446</v>
      </c>
      <c r="P60" s="135"/>
      <c r="Q60" s="136">
        <v>44447.631944444445</v>
      </c>
      <c r="R60" s="121"/>
      <c r="S60" s="121"/>
      <c r="T60" s="100"/>
      <c r="U60" s="132"/>
      <c r="V60" s="69"/>
    </row>
    <row r="61" spans="1:22" ht="18" x14ac:dyDescent="0.25">
      <c r="A61" s="129" t="str">
        <f>VLOOKUP(E61,'LISTADO ATM'!$A$2:$C$901,3,0)</f>
        <v>DISTRITO NACIONAL</v>
      </c>
      <c r="B61" s="124">
        <v>3336018665</v>
      </c>
      <c r="C61" s="95">
        <v>44447.409814814811</v>
      </c>
      <c r="D61" s="95" t="s">
        <v>2174</v>
      </c>
      <c r="E61" s="124">
        <v>264</v>
      </c>
      <c r="F61" s="129" t="str">
        <f>VLOOKUP(E61,VIP!$A$2:$O15848,2,0)</f>
        <v>DRBR264</v>
      </c>
      <c r="G61" s="129" t="str">
        <f>VLOOKUP(E61,'LISTADO ATM'!$A$2:$B$900,2,0)</f>
        <v xml:space="preserve">ATM S/M Nacional Independencia </v>
      </c>
      <c r="H61" s="129" t="str">
        <f>VLOOKUP(E61,VIP!$A$2:$O20809,7,FALSE)</f>
        <v>Si</v>
      </c>
      <c r="I61" s="129" t="str">
        <f>VLOOKUP(E61,VIP!$A$2:$O12774,8,FALSE)</f>
        <v>Si</v>
      </c>
      <c r="J61" s="129" t="str">
        <f>VLOOKUP(E61,VIP!$A$2:$O12724,8,FALSE)</f>
        <v>Si</v>
      </c>
      <c r="K61" s="129" t="str">
        <f>VLOOKUP(E61,VIP!$A$2:$O16298,6,0)</f>
        <v>SI</v>
      </c>
      <c r="L61" s="130" t="s">
        <v>2456</v>
      </c>
      <c r="M61" s="135" t="s">
        <v>2533</v>
      </c>
      <c r="N61" s="94" t="s">
        <v>2619</v>
      </c>
      <c r="O61" s="129" t="s">
        <v>2446</v>
      </c>
      <c r="P61" s="130"/>
      <c r="Q61" s="136">
        <v>44447.54791666667</v>
      </c>
    </row>
    <row r="62" spans="1:22" ht="18" x14ac:dyDescent="0.25">
      <c r="A62" s="129" t="str">
        <f>VLOOKUP(E62,'LISTADO ATM'!$A$2:$C$901,3,0)</f>
        <v>SUR</v>
      </c>
      <c r="B62" s="124">
        <v>3336019050</v>
      </c>
      <c r="C62" s="95">
        <v>44447.491770833331</v>
      </c>
      <c r="D62" s="95" t="s">
        <v>2174</v>
      </c>
      <c r="E62" s="124">
        <v>584</v>
      </c>
      <c r="F62" s="129" t="str">
        <f>VLOOKUP(E62,VIP!$A$2:$O15856,2,0)</f>
        <v>DRBR404</v>
      </c>
      <c r="G62" s="129" t="str">
        <f>VLOOKUP(E62,'LISTADO ATM'!$A$2:$B$900,2,0)</f>
        <v xml:space="preserve">ATM Oficina San Cristóbal I </v>
      </c>
      <c r="H62" s="129" t="str">
        <f>VLOOKUP(E62,VIP!$A$2:$O20817,7,FALSE)</f>
        <v>Si</v>
      </c>
      <c r="I62" s="129" t="str">
        <f>VLOOKUP(E62,VIP!$A$2:$O12782,8,FALSE)</f>
        <v>Si</v>
      </c>
      <c r="J62" s="129" t="str">
        <f>VLOOKUP(E62,VIP!$A$2:$O12732,8,FALSE)</f>
        <v>Si</v>
      </c>
      <c r="K62" s="129" t="str">
        <f>VLOOKUP(E62,VIP!$A$2:$O16306,6,0)</f>
        <v>SI</v>
      </c>
      <c r="L62" s="130" t="s">
        <v>2456</v>
      </c>
      <c r="M62" s="135" t="s">
        <v>2533</v>
      </c>
      <c r="N62" s="94" t="s">
        <v>2444</v>
      </c>
      <c r="O62" s="129" t="s">
        <v>2446</v>
      </c>
      <c r="P62" s="130"/>
      <c r="Q62" s="136">
        <v>44447.556250000001</v>
      </c>
    </row>
    <row r="63" spans="1:22" ht="18" x14ac:dyDescent="0.25">
      <c r="A63" s="129" t="str">
        <f>VLOOKUP(E63,'LISTADO ATM'!$A$2:$C$901,3,0)</f>
        <v>DISTRITO NACIONAL</v>
      </c>
      <c r="B63" s="124">
        <v>3336014626</v>
      </c>
      <c r="C63" s="95">
        <v>44444.793113425927</v>
      </c>
      <c r="D63" s="95" t="s">
        <v>2174</v>
      </c>
      <c r="E63" s="124">
        <v>32</v>
      </c>
      <c r="F63" s="129" t="str">
        <f>VLOOKUP(E63,VIP!$A$2:$O15793,2,0)</f>
        <v>DRBR032</v>
      </c>
      <c r="G63" s="129" t="str">
        <f>VLOOKUP(E63,'LISTADO ATM'!$A$2:$B$900,2,0)</f>
        <v xml:space="preserve">ATM Oficina San Martín II </v>
      </c>
      <c r="H63" s="129" t="str">
        <f>VLOOKUP(E63,VIP!$A$2:$O20754,7,FALSE)</f>
        <v>Si</v>
      </c>
      <c r="I63" s="129" t="str">
        <f>VLOOKUP(E63,VIP!$A$2:$O12719,8,FALSE)</f>
        <v>Si</v>
      </c>
      <c r="J63" s="129" t="str">
        <f>VLOOKUP(E63,VIP!$A$2:$O12669,8,FALSE)</f>
        <v>Si</v>
      </c>
      <c r="K63" s="129" t="str">
        <f>VLOOKUP(E63,VIP!$A$2:$O16243,6,0)</f>
        <v>NO</v>
      </c>
      <c r="L63" s="130" t="s">
        <v>2213</v>
      </c>
      <c r="M63" s="94" t="s">
        <v>2438</v>
      </c>
      <c r="N63" s="94" t="s">
        <v>2444</v>
      </c>
      <c r="O63" s="129" t="s">
        <v>2446</v>
      </c>
      <c r="P63" s="130"/>
      <c r="Q63" s="94" t="s">
        <v>2213</v>
      </c>
    </row>
    <row r="64" spans="1:22" ht="18" x14ac:dyDescent="0.25">
      <c r="A64" s="129" t="str">
        <f>VLOOKUP(E64,'LISTADO ATM'!$A$2:$C$901,3,0)</f>
        <v>DISTRITO NACIONAL</v>
      </c>
      <c r="B64" s="124">
        <v>3336016605</v>
      </c>
      <c r="C64" s="95">
        <v>44445.839814814812</v>
      </c>
      <c r="D64" s="95" t="s">
        <v>2174</v>
      </c>
      <c r="E64" s="124">
        <v>911</v>
      </c>
      <c r="F64" s="129" t="str">
        <f>VLOOKUP(E64,VIP!$A$2:$O15812,2,0)</f>
        <v>DRBR911</v>
      </c>
      <c r="G64" s="129" t="str">
        <f>VLOOKUP(E64,'LISTADO ATM'!$A$2:$B$900,2,0)</f>
        <v xml:space="preserve">ATM Oficina Venezuela II </v>
      </c>
      <c r="H64" s="129" t="str">
        <f>VLOOKUP(E64,VIP!$A$2:$O20773,7,FALSE)</f>
        <v>Si</v>
      </c>
      <c r="I64" s="129" t="str">
        <f>VLOOKUP(E64,VIP!$A$2:$O12738,8,FALSE)</f>
        <v>Si</v>
      </c>
      <c r="J64" s="129" t="str">
        <f>VLOOKUP(E64,VIP!$A$2:$O12688,8,FALSE)</f>
        <v>Si</v>
      </c>
      <c r="K64" s="129" t="str">
        <f>VLOOKUP(E64,VIP!$A$2:$O16262,6,0)</f>
        <v>SI</v>
      </c>
      <c r="L64" s="130" t="s">
        <v>2213</v>
      </c>
      <c r="M64" s="94" t="s">
        <v>2438</v>
      </c>
      <c r="N64" s="94" t="s">
        <v>2444</v>
      </c>
      <c r="O64" s="129" t="s">
        <v>2446</v>
      </c>
      <c r="P64" s="130"/>
      <c r="Q64" s="94" t="s">
        <v>2213</v>
      </c>
    </row>
    <row r="65" spans="1:17" ht="18" x14ac:dyDescent="0.25">
      <c r="A65" s="129" t="str">
        <f>VLOOKUP(E65,'LISTADO ATM'!$A$2:$C$901,3,0)</f>
        <v>DISTRITO NACIONAL</v>
      </c>
      <c r="B65" s="124">
        <v>3336016684</v>
      </c>
      <c r="C65" s="95">
        <v>44446.315289351849</v>
      </c>
      <c r="D65" s="95" t="s">
        <v>2174</v>
      </c>
      <c r="E65" s="124">
        <v>718</v>
      </c>
      <c r="F65" s="129" t="str">
        <f>VLOOKUP(E65,VIP!$A$2:$O15857,2,0)</f>
        <v>DRBR24Y</v>
      </c>
      <c r="G65" s="129" t="str">
        <f>VLOOKUP(E65,'LISTADO ATM'!$A$2:$B$900,2,0)</f>
        <v xml:space="preserve">ATM Feria Ganadera </v>
      </c>
      <c r="H65" s="129" t="str">
        <f>VLOOKUP(E65,VIP!$A$2:$O20818,7,FALSE)</f>
        <v>Si</v>
      </c>
      <c r="I65" s="129" t="str">
        <f>VLOOKUP(E65,VIP!$A$2:$O12783,8,FALSE)</f>
        <v>Si</v>
      </c>
      <c r="J65" s="129" t="str">
        <f>VLOOKUP(E65,VIP!$A$2:$O12733,8,FALSE)</f>
        <v>Si</v>
      </c>
      <c r="K65" s="129" t="str">
        <f>VLOOKUP(E65,VIP!$A$2:$O16307,6,0)</f>
        <v>NO</v>
      </c>
      <c r="L65" s="130" t="s">
        <v>2213</v>
      </c>
      <c r="M65" s="94" t="s">
        <v>2438</v>
      </c>
      <c r="N65" s="94" t="s">
        <v>2619</v>
      </c>
      <c r="O65" s="129" t="s">
        <v>2446</v>
      </c>
      <c r="P65" s="130"/>
      <c r="Q65" s="94" t="s">
        <v>2213</v>
      </c>
    </row>
    <row r="66" spans="1:17" ht="18" x14ac:dyDescent="0.25">
      <c r="A66" s="129" t="str">
        <f>VLOOKUP(E66,'LISTADO ATM'!$A$2:$C$901,3,0)</f>
        <v>DISTRITO NACIONAL</v>
      </c>
      <c r="B66" s="124">
        <v>3336017645</v>
      </c>
      <c r="C66" s="95">
        <v>44446.56144675926</v>
      </c>
      <c r="D66" s="95" t="s">
        <v>2174</v>
      </c>
      <c r="E66" s="124">
        <v>407</v>
      </c>
      <c r="F66" s="129" t="str">
        <f>VLOOKUP(E66,VIP!$A$2:$O15837,2,0)</f>
        <v>DRBR407</v>
      </c>
      <c r="G66" s="129" t="str">
        <f>VLOOKUP(E66,'LISTADO ATM'!$A$2:$B$900,2,0)</f>
        <v xml:space="preserve">ATM Multicentro La Sirena Villa Mella </v>
      </c>
      <c r="H66" s="129" t="str">
        <f>VLOOKUP(E66,VIP!$A$2:$O20798,7,FALSE)</f>
        <v>Si</v>
      </c>
      <c r="I66" s="129" t="str">
        <f>VLOOKUP(E66,VIP!$A$2:$O12763,8,FALSE)</f>
        <v>Si</v>
      </c>
      <c r="J66" s="129" t="str">
        <f>VLOOKUP(E66,VIP!$A$2:$O12713,8,FALSE)</f>
        <v>Si</v>
      </c>
      <c r="K66" s="129" t="str">
        <f>VLOOKUP(E66,VIP!$A$2:$O16287,6,0)</f>
        <v>NO</v>
      </c>
      <c r="L66" s="130" t="s">
        <v>2213</v>
      </c>
      <c r="M66" s="94" t="s">
        <v>2438</v>
      </c>
      <c r="N66" s="94" t="s">
        <v>2619</v>
      </c>
      <c r="O66" s="129" t="s">
        <v>2446</v>
      </c>
      <c r="P66" s="135"/>
      <c r="Q66" s="127" t="s">
        <v>2213</v>
      </c>
    </row>
    <row r="67" spans="1:17" ht="18" x14ac:dyDescent="0.25">
      <c r="A67" s="129" t="str">
        <f>VLOOKUP(E67,'LISTADO ATM'!$A$2:$C$901,3,0)</f>
        <v>DISTRITO NACIONAL</v>
      </c>
      <c r="B67" s="124">
        <v>3336018080</v>
      </c>
      <c r="C67" s="95">
        <v>44446.71875</v>
      </c>
      <c r="D67" s="95" t="s">
        <v>2174</v>
      </c>
      <c r="E67" s="124">
        <v>488</v>
      </c>
      <c r="F67" s="129" t="str">
        <f>VLOOKUP(E67,VIP!$A$2:$O15866,2,0)</f>
        <v>DRBR488</v>
      </c>
      <c r="G67" s="129" t="str">
        <f>VLOOKUP(E67,'LISTADO ATM'!$A$2:$B$900,2,0)</f>
        <v xml:space="preserve">ATM Aeropuerto El Higuero </v>
      </c>
      <c r="H67" s="129" t="str">
        <f>VLOOKUP(E67,VIP!$A$2:$O20827,7,FALSE)</f>
        <v>Si</v>
      </c>
      <c r="I67" s="129" t="str">
        <f>VLOOKUP(E67,VIP!$A$2:$O12792,8,FALSE)</f>
        <v>Si</v>
      </c>
      <c r="J67" s="129" t="str">
        <f>VLOOKUP(E67,VIP!$A$2:$O12742,8,FALSE)</f>
        <v>Si</v>
      </c>
      <c r="K67" s="129" t="str">
        <f>VLOOKUP(E67,VIP!$A$2:$O16316,6,0)</f>
        <v>NO</v>
      </c>
      <c r="L67" s="130" t="s">
        <v>2213</v>
      </c>
      <c r="M67" s="94" t="s">
        <v>2438</v>
      </c>
      <c r="N67" s="94" t="s">
        <v>2619</v>
      </c>
      <c r="O67" s="129" t="s">
        <v>2446</v>
      </c>
      <c r="P67" s="135"/>
      <c r="Q67" s="127" t="s">
        <v>2213</v>
      </c>
    </row>
    <row r="68" spans="1:17" ht="18" x14ac:dyDescent="0.25">
      <c r="A68" s="129" t="str">
        <f>VLOOKUP(E68,'LISTADO ATM'!$A$2:$C$901,3,0)</f>
        <v>ESTE</v>
      </c>
      <c r="B68" s="124">
        <v>3336018083</v>
      </c>
      <c r="C68" s="95">
        <v>44446.719710648147</v>
      </c>
      <c r="D68" s="95" t="s">
        <v>2174</v>
      </c>
      <c r="E68" s="124">
        <v>609</v>
      </c>
      <c r="F68" s="129" t="str">
        <f>VLOOKUP(E68,VIP!$A$2:$O15865,2,0)</f>
        <v>DRBR120</v>
      </c>
      <c r="G68" s="129" t="str">
        <f>VLOOKUP(E68,'LISTADO ATM'!$A$2:$B$900,2,0)</f>
        <v xml:space="preserve">ATM S/M Jumbo (San Pedro) </v>
      </c>
      <c r="H68" s="129" t="str">
        <f>VLOOKUP(E68,VIP!$A$2:$O20826,7,FALSE)</f>
        <v>Si</v>
      </c>
      <c r="I68" s="129" t="str">
        <f>VLOOKUP(E68,VIP!$A$2:$O12791,8,FALSE)</f>
        <v>Si</v>
      </c>
      <c r="J68" s="129" t="str">
        <f>VLOOKUP(E68,VIP!$A$2:$O12741,8,FALSE)</f>
        <v>Si</v>
      </c>
      <c r="K68" s="129" t="str">
        <f>VLOOKUP(E68,VIP!$A$2:$O16315,6,0)</f>
        <v>NO</v>
      </c>
      <c r="L68" s="130" t="s">
        <v>2213</v>
      </c>
      <c r="M68" s="94" t="s">
        <v>2438</v>
      </c>
      <c r="N68" s="94" t="s">
        <v>2619</v>
      </c>
      <c r="O68" s="129" t="s">
        <v>2446</v>
      </c>
      <c r="P68" s="135"/>
      <c r="Q68" s="127" t="s">
        <v>2213</v>
      </c>
    </row>
    <row r="69" spans="1:17" ht="18" x14ac:dyDescent="0.25">
      <c r="A69" s="129" t="str">
        <f>VLOOKUP(E69,'LISTADO ATM'!$A$2:$C$901,3,0)</f>
        <v>NORTE</v>
      </c>
      <c r="B69" s="124">
        <v>3336018189</v>
      </c>
      <c r="C69" s="95">
        <v>44446.890752314815</v>
      </c>
      <c r="D69" s="95" t="s">
        <v>2175</v>
      </c>
      <c r="E69" s="124">
        <v>22</v>
      </c>
      <c r="F69" s="129" t="str">
        <f>VLOOKUP(E69,VIP!$A$2:$O15846,2,0)</f>
        <v>DRBR813</v>
      </c>
      <c r="G69" s="129" t="str">
        <f>VLOOKUP(E69,'LISTADO ATM'!$A$2:$B$900,2,0)</f>
        <v>ATM S/M Olimpico (Santiago)</v>
      </c>
      <c r="H69" s="129" t="str">
        <f>VLOOKUP(E69,VIP!$A$2:$O20807,7,FALSE)</f>
        <v>Si</v>
      </c>
      <c r="I69" s="129" t="str">
        <f>VLOOKUP(E69,VIP!$A$2:$O12772,8,FALSE)</f>
        <v>Si</v>
      </c>
      <c r="J69" s="129" t="str">
        <f>VLOOKUP(E69,VIP!$A$2:$O12722,8,FALSE)</f>
        <v>Si</v>
      </c>
      <c r="K69" s="129" t="str">
        <f>VLOOKUP(E69,VIP!$A$2:$O16296,6,0)</f>
        <v>NO</v>
      </c>
      <c r="L69" s="130" t="s">
        <v>2213</v>
      </c>
      <c r="M69" s="94" t="s">
        <v>2438</v>
      </c>
      <c r="N69" s="94" t="s">
        <v>2444</v>
      </c>
      <c r="O69" s="129" t="s">
        <v>2578</v>
      </c>
      <c r="P69" s="135"/>
      <c r="Q69" s="127" t="s">
        <v>2213</v>
      </c>
    </row>
    <row r="70" spans="1:17" ht="18" x14ac:dyDescent="0.25">
      <c r="A70" s="129" t="str">
        <f>VLOOKUP(E70,'LISTADO ATM'!$A$2:$C$901,3,0)</f>
        <v>NORTE</v>
      </c>
      <c r="B70" s="124">
        <v>3336018393</v>
      </c>
      <c r="C70" s="95">
        <v>44447.368148148147</v>
      </c>
      <c r="D70" s="95" t="s">
        <v>2175</v>
      </c>
      <c r="E70" s="124">
        <v>275</v>
      </c>
      <c r="F70" s="129" t="str">
        <f>VLOOKUP(E70,VIP!$A$2:$O15853,2,0)</f>
        <v>DRBR275</v>
      </c>
      <c r="G70" s="129" t="str">
        <f>VLOOKUP(E70,'LISTADO ATM'!$A$2:$B$900,2,0)</f>
        <v xml:space="preserve">ATM Autobanco Duarte Stgo. II </v>
      </c>
      <c r="H70" s="129" t="str">
        <f>VLOOKUP(E70,VIP!$A$2:$O20814,7,FALSE)</f>
        <v>Si</v>
      </c>
      <c r="I70" s="129" t="str">
        <f>VLOOKUP(E70,VIP!$A$2:$O12779,8,FALSE)</f>
        <v>Si</v>
      </c>
      <c r="J70" s="129" t="str">
        <f>VLOOKUP(E70,VIP!$A$2:$O12729,8,FALSE)</f>
        <v>Si</v>
      </c>
      <c r="K70" s="129" t="str">
        <f>VLOOKUP(E70,VIP!$A$2:$O16303,6,0)</f>
        <v>NO</v>
      </c>
      <c r="L70" s="130" t="s">
        <v>2213</v>
      </c>
      <c r="M70" s="94" t="s">
        <v>2438</v>
      </c>
      <c r="N70" s="94" t="s">
        <v>2444</v>
      </c>
      <c r="O70" s="129" t="s">
        <v>2578</v>
      </c>
      <c r="P70" s="130"/>
      <c r="Q70" s="94" t="s">
        <v>2213</v>
      </c>
    </row>
    <row r="71" spans="1:17" ht="18" x14ac:dyDescent="0.25">
      <c r="A71" s="129" t="str">
        <f>VLOOKUP(E71,'LISTADO ATM'!$A$2:$C$901,3,0)</f>
        <v>ESTE</v>
      </c>
      <c r="B71" s="124">
        <v>3336018469</v>
      </c>
      <c r="C71" s="95">
        <v>44447.38076388889</v>
      </c>
      <c r="D71" s="95" t="s">
        <v>2174</v>
      </c>
      <c r="E71" s="124">
        <v>519</v>
      </c>
      <c r="F71" s="129" t="str">
        <f>VLOOKUP(E71,VIP!$A$2:$O15851,2,0)</f>
        <v>DRBR519</v>
      </c>
      <c r="G71" s="129" t="str">
        <f>VLOOKUP(E71,'LISTADO ATM'!$A$2:$B$900,2,0)</f>
        <v xml:space="preserve">ATM Plaza Estrella (Bávaro) </v>
      </c>
      <c r="H71" s="129" t="str">
        <f>VLOOKUP(E71,VIP!$A$2:$O20812,7,FALSE)</f>
        <v>Si</v>
      </c>
      <c r="I71" s="129" t="str">
        <f>VLOOKUP(E71,VIP!$A$2:$O12777,8,FALSE)</f>
        <v>Si</v>
      </c>
      <c r="J71" s="129" t="str">
        <f>VLOOKUP(E71,VIP!$A$2:$O12727,8,FALSE)</f>
        <v>Si</v>
      </c>
      <c r="K71" s="129" t="str">
        <f>VLOOKUP(E71,VIP!$A$2:$O16301,6,0)</f>
        <v>NO</v>
      </c>
      <c r="L71" s="130" t="s">
        <v>2213</v>
      </c>
      <c r="M71" s="94" t="s">
        <v>2438</v>
      </c>
      <c r="N71" s="94" t="s">
        <v>2619</v>
      </c>
      <c r="O71" s="129" t="s">
        <v>2446</v>
      </c>
      <c r="P71" s="130"/>
      <c r="Q71" s="94" t="s">
        <v>2213</v>
      </c>
    </row>
    <row r="72" spans="1:17" ht="18" x14ac:dyDescent="0.25">
      <c r="A72" s="129" t="str">
        <f>VLOOKUP(E72,'LISTADO ATM'!$A$2:$C$901,3,0)</f>
        <v>DISTRITO NACIONAL</v>
      </c>
      <c r="B72" s="124">
        <v>3336018679</v>
      </c>
      <c r="C72" s="95">
        <v>44447.414768518516</v>
      </c>
      <c r="D72" s="95" t="s">
        <v>2174</v>
      </c>
      <c r="E72" s="124">
        <v>113</v>
      </c>
      <c r="F72" s="129" t="str">
        <f>VLOOKUP(E72,VIP!$A$2:$O15847,2,0)</f>
        <v>DRBR113</v>
      </c>
      <c r="G72" s="129" t="str">
        <f>VLOOKUP(E72,'LISTADO ATM'!$A$2:$B$900,2,0)</f>
        <v xml:space="preserve">ATM Autoservicio Atalaya del Mar </v>
      </c>
      <c r="H72" s="129" t="str">
        <f>VLOOKUP(E72,VIP!$A$2:$O20808,7,FALSE)</f>
        <v>Si</v>
      </c>
      <c r="I72" s="129" t="str">
        <f>VLOOKUP(E72,VIP!$A$2:$O12773,8,FALSE)</f>
        <v>No</v>
      </c>
      <c r="J72" s="129" t="str">
        <f>VLOOKUP(E72,VIP!$A$2:$O12723,8,FALSE)</f>
        <v>No</v>
      </c>
      <c r="K72" s="129" t="str">
        <f>VLOOKUP(E72,VIP!$A$2:$O16297,6,0)</f>
        <v>NO</v>
      </c>
      <c r="L72" s="130" t="s">
        <v>2213</v>
      </c>
      <c r="M72" s="94" t="s">
        <v>2438</v>
      </c>
      <c r="N72" s="94" t="s">
        <v>2619</v>
      </c>
      <c r="O72" s="129" t="s">
        <v>2446</v>
      </c>
      <c r="P72" s="130"/>
      <c r="Q72" s="94" t="s">
        <v>2213</v>
      </c>
    </row>
    <row r="73" spans="1:17" s="121" customFormat="1" ht="18" x14ac:dyDescent="0.25">
      <c r="A73" s="129" t="str">
        <f>VLOOKUP(E73,'LISTADO ATM'!$A$2:$C$901,3,0)</f>
        <v>ESTE</v>
      </c>
      <c r="B73" s="124">
        <v>3336019096</v>
      </c>
      <c r="C73" s="95">
        <v>44447.508819444447</v>
      </c>
      <c r="D73" s="95" t="s">
        <v>2174</v>
      </c>
      <c r="E73" s="124">
        <v>963</v>
      </c>
      <c r="F73" s="129" t="str">
        <f>VLOOKUP(E73,VIP!$A$2:$O15855,2,0)</f>
        <v>DRBR963</v>
      </c>
      <c r="G73" s="129" t="str">
        <f>VLOOKUP(E73,'LISTADO ATM'!$A$2:$B$900,2,0)</f>
        <v xml:space="preserve">ATM Multiplaza La Romana </v>
      </c>
      <c r="H73" s="129" t="str">
        <f>VLOOKUP(E73,VIP!$A$2:$O20816,7,FALSE)</f>
        <v>Si</v>
      </c>
      <c r="I73" s="129" t="str">
        <f>VLOOKUP(E73,VIP!$A$2:$O12781,8,FALSE)</f>
        <v>Si</v>
      </c>
      <c r="J73" s="129" t="str">
        <f>VLOOKUP(E73,VIP!$A$2:$O12731,8,FALSE)</f>
        <v>Si</v>
      </c>
      <c r="K73" s="129" t="str">
        <f>VLOOKUP(E73,VIP!$A$2:$O16305,6,0)</f>
        <v>NO</v>
      </c>
      <c r="L73" s="130" t="s">
        <v>2213</v>
      </c>
      <c r="M73" s="94" t="s">
        <v>2438</v>
      </c>
      <c r="N73" s="94" t="s">
        <v>2444</v>
      </c>
      <c r="O73" s="129" t="s">
        <v>2446</v>
      </c>
      <c r="P73" s="130"/>
      <c r="Q73" s="94" t="s">
        <v>2213</v>
      </c>
    </row>
    <row r="74" spans="1:17" s="121" customFormat="1" ht="18" x14ac:dyDescent="0.25">
      <c r="A74" s="129" t="str">
        <f>VLOOKUP(E74,'LISTADO ATM'!$A$2:$C$901,3,0)</f>
        <v>DISTRITO NACIONAL</v>
      </c>
      <c r="B74" s="124">
        <v>3336019143</v>
      </c>
      <c r="C74" s="95">
        <v>44447.526469907411</v>
      </c>
      <c r="D74" s="95" t="s">
        <v>2174</v>
      </c>
      <c r="E74" s="124">
        <v>19</v>
      </c>
      <c r="F74" s="129" t="e">
        <f>VLOOKUP(E74,VIP!$A$2:$O15851,2,0)</f>
        <v>#N/A</v>
      </c>
      <c r="G74" s="129" t="str">
        <f>VLOOKUP(E74,'LISTADO ATM'!$A$2:$B$900,2,0)</f>
        <v xml:space="preserve">ATM Estación Texaco Servicio Jacobo Majluta </v>
      </c>
      <c r="H74" s="129" t="e">
        <f>VLOOKUP(E74,VIP!$A$2:$O20812,7,FALSE)</f>
        <v>#N/A</v>
      </c>
      <c r="I74" s="129" t="e">
        <f>VLOOKUP(E74,VIP!$A$2:$O12777,8,FALSE)</f>
        <v>#N/A</v>
      </c>
      <c r="J74" s="129" t="e">
        <f>VLOOKUP(E74,VIP!$A$2:$O12727,8,FALSE)</f>
        <v>#N/A</v>
      </c>
      <c r="K74" s="129" t="e">
        <f>VLOOKUP(E74,VIP!$A$2:$O16301,6,0)</f>
        <v>#N/A</v>
      </c>
      <c r="L74" s="130" t="s">
        <v>2213</v>
      </c>
      <c r="M74" s="94" t="s">
        <v>2438</v>
      </c>
      <c r="N74" s="94" t="s">
        <v>2444</v>
      </c>
      <c r="O74" s="129" t="s">
        <v>2446</v>
      </c>
      <c r="P74" s="130"/>
      <c r="Q74" s="94" t="s">
        <v>2213</v>
      </c>
    </row>
    <row r="75" spans="1:17" s="121" customFormat="1" ht="18" x14ac:dyDescent="0.25">
      <c r="A75" s="129" t="str">
        <f>VLOOKUP(E75,'LISTADO ATM'!$A$2:$C$901,3,0)</f>
        <v>NORTE</v>
      </c>
      <c r="B75" s="124">
        <v>3336019148</v>
      </c>
      <c r="C75" s="95">
        <v>44447.52847222222</v>
      </c>
      <c r="D75" s="95" t="s">
        <v>2174</v>
      </c>
      <c r="E75" s="124">
        <v>91</v>
      </c>
      <c r="F75" s="129" t="str">
        <f>VLOOKUP(E75,VIP!$A$2:$O15850,2,0)</f>
        <v>DRBR091</v>
      </c>
      <c r="G75" s="129" t="str">
        <f>VLOOKUP(E75,'LISTADO ATM'!$A$2:$B$900,2,0)</f>
        <v xml:space="preserve">ATM UNP Villa Isabela </v>
      </c>
      <c r="H75" s="129" t="str">
        <f>VLOOKUP(E75,VIP!$A$2:$O20811,7,FALSE)</f>
        <v>Si</v>
      </c>
      <c r="I75" s="129" t="str">
        <f>VLOOKUP(E75,VIP!$A$2:$O12776,8,FALSE)</f>
        <v>Si</v>
      </c>
      <c r="J75" s="129" t="str">
        <f>VLOOKUP(E75,VIP!$A$2:$O12726,8,FALSE)</f>
        <v>Si</v>
      </c>
      <c r="K75" s="129" t="str">
        <f>VLOOKUP(E75,VIP!$A$2:$O16300,6,0)</f>
        <v>NO</v>
      </c>
      <c r="L75" s="130" t="s">
        <v>2213</v>
      </c>
      <c r="M75" s="94" t="s">
        <v>2438</v>
      </c>
      <c r="N75" s="94" t="s">
        <v>2444</v>
      </c>
      <c r="O75" s="129" t="s">
        <v>2446</v>
      </c>
      <c r="P75" s="130"/>
      <c r="Q75" s="94" t="s">
        <v>2213</v>
      </c>
    </row>
    <row r="76" spans="1:17" s="121" customFormat="1" ht="18" x14ac:dyDescent="0.25">
      <c r="A76" s="129" t="str">
        <f>VLOOKUP(E76,'LISTADO ATM'!$A$2:$C$901,3,0)</f>
        <v>SUR</v>
      </c>
      <c r="B76" s="124">
        <v>3336019302</v>
      </c>
      <c r="C76" s="95">
        <v>44447.597337962965</v>
      </c>
      <c r="D76" s="95" t="s">
        <v>2174</v>
      </c>
      <c r="E76" s="124">
        <v>968</v>
      </c>
      <c r="F76" s="129" t="str">
        <f>VLOOKUP(E76,VIP!$A$2:$O15863,2,0)</f>
        <v>DRBR24I</v>
      </c>
      <c r="G76" s="129" t="str">
        <f>VLOOKUP(E76,'LISTADO ATM'!$A$2:$B$900,2,0)</f>
        <v xml:space="preserve">ATM UNP Mercado Baní </v>
      </c>
      <c r="H76" s="129" t="str">
        <f>VLOOKUP(E76,VIP!$A$2:$O20824,7,FALSE)</f>
        <v>Si</v>
      </c>
      <c r="I76" s="129" t="str">
        <f>VLOOKUP(E76,VIP!$A$2:$O12789,8,FALSE)</f>
        <v>Si</v>
      </c>
      <c r="J76" s="129" t="str">
        <f>VLOOKUP(E76,VIP!$A$2:$O12739,8,FALSE)</f>
        <v>Si</v>
      </c>
      <c r="K76" s="129" t="str">
        <f>VLOOKUP(E76,VIP!$A$2:$O16313,6,0)</f>
        <v>SI</v>
      </c>
      <c r="L76" s="130" t="s">
        <v>2213</v>
      </c>
      <c r="M76" s="94" t="s">
        <v>2438</v>
      </c>
      <c r="N76" s="94" t="s">
        <v>2444</v>
      </c>
      <c r="O76" s="129" t="s">
        <v>2446</v>
      </c>
      <c r="P76" s="130"/>
      <c r="Q76" s="94" t="s">
        <v>2213</v>
      </c>
    </row>
    <row r="77" spans="1:17" s="121" customFormat="1" ht="18" x14ac:dyDescent="0.25">
      <c r="A77" s="129" t="str">
        <f>VLOOKUP(E77,'LISTADO ATM'!$A$2:$C$901,3,0)</f>
        <v>DISTRITO NACIONAL</v>
      </c>
      <c r="B77" s="124">
        <v>3336019292</v>
      </c>
      <c r="C77" s="95">
        <v>44447.595138888886</v>
      </c>
      <c r="D77" s="95" t="s">
        <v>2174</v>
      </c>
      <c r="E77" s="124">
        <v>490</v>
      </c>
      <c r="F77" s="129" t="str">
        <f>VLOOKUP(E77,VIP!$A$2:$O15864,2,0)</f>
        <v>DRBR490</v>
      </c>
      <c r="G77" s="129" t="str">
        <f>VLOOKUP(E77,'LISTADO ATM'!$A$2:$B$900,2,0)</f>
        <v xml:space="preserve">ATM Hospital Ney Arias Lora </v>
      </c>
      <c r="H77" s="129" t="str">
        <f>VLOOKUP(E77,VIP!$A$2:$O20825,7,FALSE)</f>
        <v>Si</v>
      </c>
      <c r="I77" s="129" t="str">
        <f>VLOOKUP(E77,VIP!$A$2:$O12790,8,FALSE)</f>
        <v>Si</v>
      </c>
      <c r="J77" s="129" t="str">
        <f>VLOOKUP(E77,VIP!$A$2:$O12740,8,FALSE)</f>
        <v>Si</v>
      </c>
      <c r="K77" s="129" t="str">
        <f>VLOOKUP(E77,VIP!$A$2:$O16314,6,0)</f>
        <v>NO</v>
      </c>
      <c r="L77" s="130" t="s">
        <v>2213</v>
      </c>
      <c r="M77" s="94" t="s">
        <v>2438</v>
      </c>
      <c r="N77" s="94" t="s">
        <v>2444</v>
      </c>
      <c r="O77" s="129" t="s">
        <v>2446</v>
      </c>
      <c r="P77" s="130"/>
      <c r="Q77" s="94" t="s">
        <v>2213</v>
      </c>
    </row>
    <row r="78" spans="1:17" s="121" customFormat="1" ht="18" x14ac:dyDescent="0.25">
      <c r="A78" s="129" t="str">
        <f>VLOOKUP(E78,'LISTADO ATM'!$A$2:$C$901,3,0)</f>
        <v>DISTRITO NACIONAL</v>
      </c>
      <c r="B78" s="124">
        <v>3336019327</v>
      </c>
      <c r="C78" s="95">
        <v>44447.604247685187</v>
      </c>
      <c r="D78" s="95" t="s">
        <v>2460</v>
      </c>
      <c r="E78" s="124">
        <v>583</v>
      </c>
      <c r="F78" s="129" t="str">
        <f>VLOOKUP(E78,VIP!$A$2:$O15870,2,0)</f>
        <v>DRBR431</v>
      </c>
      <c r="G78" s="129" t="str">
        <f>VLOOKUP(E78,'LISTADO ATM'!$A$2:$B$900,2,0)</f>
        <v xml:space="preserve">ATM Ministerio Fuerzas Armadas I </v>
      </c>
      <c r="H78" s="129" t="str">
        <f>VLOOKUP(E78,VIP!$A$2:$O20831,7,FALSE)</f>
        <v>Si</v>
      </c>
      <c r="I78" s="129" t="str">
        <f>VLOOKUP(E78,VIP!$A$2:$O12796,8,FALSE)</f>
        <v>Si</v>
      </c>
      <c r="J78" s="129" t="str">
        <f>VLOOKUP(E78,VIP!$A$2:$O12746,8,FALSE)</f>
        <v>Si</v>
      </c>
      <c r="K78" s="129" t="str">
        <f>VLOOKUP(E78,VIP!$A$2:$O16320,6,0)</f>
        <v>NO</v>
      </c>
      <c r="L78" s="130" t="s">
        <v>2641</v>
      </c>
      <c r="M78" s="94" t="s">
        <v>2438</v>
      </c>
      <c r="N78" s="94" t="s">
        <v>2633</v>
      </c>
      <c r="O78" s="129" t="s">
        <v>2642</v>
      </c>
      <c r="P78" s="135" t="s">
        <v>2643</v>
      </c>
      <c r="Q78" s="136">
        <v>44447.604166666664</v>
      </c>
    </row>
    <row r="79" spans="1:17" s="121" customFormat="1" ht="18" x14ac:dyDescent="0.25">
      <c r="A79" s="129" t="str">
        <f>VLOOKUP(E79,'LISTADO ATM'!$A$2:$C$901,3,0)</f>
        <v>DISTRITO NACIONAL</v>
      </c>
      <c r="B79" s="124">
        <v>3336019324</v>
      </c>
      <c r="C79" s="95">
        <v>44447.603009259263</v>
      </c>
      <c r="D79" s="95" t="s">
        <v>2460</v>
      </c>
      <c r="E79" s="124">
        <v>327</v>
      </c>
      <c r="F79" s="129" t="str">
        <f>VLOOKUP(E79,VIP!$A$2:$O15871,2,0)</f>
        <v>DRBR327</v>
      </c>
      <c r="G79" s="129" t="str">
        <f>VLOOKUP(E79,'LISTADO ATM'!$A$2:$B$900,2,0)</f>
        <v xml:space="preserve">ATM UNP CCN (Nacional 27 de Febrero) </v>
      </c>
      <c r="H79" s="129" t="str">
        <f>VLOOKUP(E79,VIP!$A$2:$O20832,7,FALSE)</f>
        <v>Si</v>
      </c>
      <c r="I79" s="129" t="str">
        <f>VLOOKUP(E79,VIP!$A$2:$O12797,8,FALSE)</f>
        <v>Si</v>
      </c>
      <c r="J79" s="129" t="str">
        <f>VLOOKUP(E79,VIP!$A$2:$O12747,8,FALSE)</f>
        <v>Si</v>
      </c>
      <c r="K79" s="129" t="str">
        <f>VLOOKUP(E79,VIP!$A$2:$O16321,6,0)</f>
        <v>NO</v>
      </c>
      <c r="L79" s="130" t="s">
        <v>2641</v>
      </c>
      <c r="M79" s="94" t="s">
        <v>2438</v>
      </c>
      <c r="N79" s="94" t="s">
        <v>2633</v>
      </c>
      <c r="O79" s="129" t="s">
        <v>2642</v>
      </c>
      <c r="P79" s="135" t="s">
        <v>2643</v>
      </c>
      <c r="Q79" s="136">
        <v>44447.604861111111</v>
      </c>
    </row>
    <row r="80" spans="1:17" s="121" customFormat="1" ht="18" x14ac:dyDescent="0.25">
      <c r="A80" s="129" t="str">
        <f>VLOOKUP(E80,'LISTADO ATM'!$A$2:$C$901,3,0)</f>
        <v>SUR</v>
      </c>
      <c r="B80" s="124">
        <v>3336018631</v>
      </c>
      <c r="C80" s="95">
        <v>44447.402569444443</v>
      </c>
      <c r="D80" s="95" t="s">
        <v>2460</v>
      </c>
      <c r="E80" s="124">
        <v>584</v>
      </c>
      <c r="F80" s="129" t="str">
        <f>VLOOKUP(E80,VIP!$A$2:$O15872,2,0)</f>
        <v>DRBR404</v>
      </c>
      <c r="G80" s="129" t="str">
        <f>VLOOKUP(E80,'LISTADO ATM'!$A$2:$B$900,2,0)</f>
        <v xml:space="preserve">ATM Oficina San Cristóbal I </v>
      </c>
      <c r="H80" s="129" t="str">
        <f>VLOOKUP(E80,VIP!$A$2:$O20833,7,FALSE)</f>
        <v>Si</v>
      </c>
      <c r="I80" s="129" t="str">
        <f>VLOOKUP(E80,VIP!$A$2:$O12798,8,FALSE)</f>
        <v>Si</v>
      </c>
      <c r="J80" s="129" t="str">
        <f>VLOOKUP(E80,VIP!$A$2:$O12748,8,FALSE)</f>
        <v>Si</v>
      </c>
      <c r="K80" s="129" t="str">
        <f>VLOOKUP(E80,VIP!$A$2:$O16322,6,0)</f>
        <v>SI</v>
      </c>
      <c r="L80" s="130" t="s">
        <v>2641</v>
      </c>
      <c r="M80" s="94" t="s">
        <v>2438</v>
      </c>
      <c r="N80" s="94" t="s">
        <v>2633</v>
      </c>
      <c r="O80" s="129" t="s">
        <v>2642</v>
      </c>
      <c r="P80" s="135" t="s">
        <v>2643</v>
      </c>
      <c r="Q80" s="136">
        <v>44447.4375</v>
      </c>
    </row>
    <row r="81" spans="1:17" s="121" customFormat="1" ht="18" x14ac:dyDescent="0.25">
      <c r="A81" s="129" t="str">
        <f>VLOOKUP(E81,'LISTADO ATM'!$A$2:$C$901,3,0)</f>
        <v>DISTRITO NACIONAL</v>
      </c>
      <c r="B81" s="124">
        <v>3336018836</v>
      </c>
      <c r="C81" s="95">
        <v>44447.446006944447</v>
      </c>
      <c r="D81" s="95" t="s">
        <v>2174</v>
      </c>
      <c r="E81" s="124">
        <v>327</v>
      </c>
      <c r="F81" s="129" t="str">
        <f>VLOOKUP(E81,VIP!$A$2:$O15843,2,0)</f>
        <v>DRBR327</v>
      </c>
      <c r="G81" s="129" t="str">
        <f>VLOOKUP(E81,'LISTADO ATM'!$A$2:$B$900,2,0)</f>
        <v xml:space="preserve">ATM UNP CCN (Nacional 27 de Febrero) </v>
      </c>
      <c r="H81" s="129" t="str">
        <f>VLOOKUP(E81,VIP!$A$2:$O20804,7,FALSE)</f>
        <v>Si</v>
      </c>
      <c r="I81" s="129" t="str">
        <f>VLOOKUP(E81,VIP!$A$2:$O12769,8,FALSE)</f>
        <v>Si</v>
      </c>
      <c r="J81" s="129" t="str">
        <f>VLOOKUP(E81,VIP!$A$2:$O12719,8,FALSE)</f>
        <v>Si</v>
      </c>
      <c r="K81" s="129" t="str">
        <f>VLOOKUP(E81,VIP!$A$2:$O16293,6,0)</f>
        <v>NO</v>
      </c>
      <c r="L81" s="130" t="s">
        <v>2239</v>
      </c>
      <c r="M81" s="94" t="s">
        <v>2438</v>
      </c>
      <c r="N81" s="94" t="s">
        <v>2444</v>
      </c>
      <c r="O81" s="129" t="s">
        <v>2446</v>
      </c>
      <c r="P81" s="130"/>
      <c r="Q81" s="94" t="s">
        <v>2239</v>
      </c>
    </row>
    <row r="82" spans="1:17" s="121" customFormat="1" ht="18" x14ac:dyDescent="0.25">
      <c r="A82" s="129" t="str">
        <f>VLOOKUP(E82,'LISTADO ATM'!$A$2:$C$901,3,0)</f>
        <v>DISTRITO NACIONAL</v>
      </c>
      <c r="B82" s="124">
        <v>3336017383</v>
      </c>
      <c r="C82" s="95">
        <v>44446.468263888892</v>
      </c>
      <c r="D82" s="95" t="s">
        <v>2460</v>
      </c>
      <c r="E82" s="124">
        <v>231</v>
      </c>
      <c r="F82" s="129" t="str">
        <f>VLOOKUP(E82,VIP!$A$2:$O15855,2,0)</f>
        <v>DRBR231</v>
      </c>
      <c r="G82" s="129" t="str">
        <f>VLOOKUP(E82,'LISTADO ATM'!$A$2:$B$900,2,0)</f>
        <v xml:space="preserve">ATM Oficina Zona Oriental </v>
      </c>
      <c r="H82" s="129" t="str">
        <f>VLOOKUP(E82,VIP!$A$2:$O20816,7,FALSE)</f>
        <v>Si</v>
      </c>
      <c r="I82" s="129" t="str">
        <f>VLOOKUP(E82,VIP!$A$2:$O12781,8,FALSE)</f>
        <v>Si</v>
      </c>
      <c r="J82" s="129" t="str">
        <f>VLOOKUP(E82,VIP!$A$2:$O12731,8,FALSE)</f>
        <v>Si</v>
      </c>
      <c r="K82" s="129" t="str">
        <f>VLOOKUP(E82,VIP!$A$2:$O16305,6,0)</f>
        <v>SI</v>
      </c>
      <c r="L82" s="130" t="s">
        <v>2618</v>
      </c>
      <c r="M82" s="94" t="s">
        <v>2438</v>
      </c>
      <c r="N82" s="94" t="s">
        <v>2444</v>
      </c>
      <c r="O82" s="129" t="s">
        <v>2461</v>
      </c>
      <c r="P82" s="135"/>
      <c r="Q82" s="127" t="s">
        <v>2618</v>
      </c>
    </row>
    <row r="83" spans="1:17" s="121" customFormat="1" ht="18" x14ac:dyDescent="0.25">
      <c r="A83" s="129" t="str">
        <f>VLOOKUP(E83,'LISTADO ATM'!$A$2:$C$901,3,0)</f>
        <v>NORTE</v>
      </c>
      <c r="B83" s="124">
        <v>3336017403</v>
      </c>
      <c r="C83" s="95">
        <v>44446.473101851851</v>
      </c>
      <c r="D83" s="95" t="s">
        <v>2460</v>
      </c>
      <c r="E83" s="124">
        <v>307</v>
      </c>
      <c r="F83" s="129" t="str">
        <f>VLOOKUP(E83,VIP!$A$2:$O15854,2,0)</f>
        <v>DRBR307</v>
      </c>
      <c r="G83" s="129" t="str">
        <f>VLOOKUP(E83,'LISTADO ATM'!$A$2:$B$900,2,0)</f>
        <v>ATM Oficina Nagua II</v>
      </c>
      <c r="H83" s="129" t="str">
        <f>VLOOKUP(E83,VIP!$A$2:$O20815,7,FALSE)</f>
        <v>Si</v>
      </c>
      <c r="I83" s="129" t="str">
        <f>VLOOKUP(E83,VIP!$A$2:$O12780,8,FALSE)</f>
        <v>Si</v>
      </c>
      <c r="J83" s="129" t="str">
        <f>VLOOKUP(E83,VIP!$A$2:$O12730,8,FALSE)</f>
        <v>Si</v>
      </c>
      <c r="K83" s="129" t="str">
        <f>VLOOKUP(E83,VIP!$A$2:$O16304,6,0)</f>
        <v>SI</v>
      </c>
      <c r="L83" s="130" t="s">
        <v>2618</v>
      </c>
      <c r="M83" s="94" t="s">
        <v>2438</v>
      </c>
      <c r="N83" s="94" t="s">
        <v>2444</v>
      </c>
      <c r="O83" s="129" t="s">
        <v>2461</v>
      </c>
      <c r="P83" s="135"/>
      <c r="Q83" s="127" t="s">
        <v>2618</v>
      </c>
    </row>
    <row r="84" spans="1:17" s="121" customFormat="1" ht="18" x14ac:dyDescent="0.25">
      <c r="A84" s="129" t="str">
        <f>VLOOKUP(E84,'LISTADO ATM'!$A$2:$C$901,3,0)</f>
        <v>DISTRITO NACIONAL</v>
      </c>
      <c r="B84" s="124">
        <v>3336017417</v>
      </c>
      <c r="C84" s="95">
        <v>44446.480613425927</v>
      </c>
      <c r="D84" s="95" t="s">
        <v>2460</v>
      </c>
      <c r="E84" s="124">
        <v>514</v>
      </c>
      <c r="F84" s="129" t="str">
        <f>VLOOKUP(E84,VIP!$A$2:$O15852,2,0)</f>
        <v>DRBR514</v>
      </c>
      <c r="G84" s="129" t="str">
        <f>VLOOKUP(E84,'LISTADO ATM'!$A$2:$B$900,2,0)</f>
        <v>ATM Autoservicio Charles de Gaulle</v>
      </c>
      <c r="H84" s="129" t="str">
        <f>VLOOKUP(E84,VIP!$A$2:$O20813,7,FALSE)</f>
        <v>Si</v>
      </c>
      <c r="I84" s="129" t="str">
        <f>VLOOKUP(E84,VIP!$A$2:$O12778,8,FALSE)</f>
        <v>No</v>
      </c>
      <c r="J84" s="129" t="str">
        <f>VLOOKUP(E84,VIP!$A$2:$O12728,8,FALSE)</f>
        <v>No</v>
      </c>
      <c r="K84" s="129" t="str">
        <f>VLOOKUP(E84,VIP!$A$2:$O16302,6,0)</f>
        <v>NO</v>
      </c>
      <c r="L84" s="130" t="s">
        <v>2618</v>
      </c>
      <c r="M84" s="94" t="s">
        <v>2438</v>
      </c>
      <c r="N84" s="94" t="s">
        <v>2444</v>
      </c>
      <c r="O84" s="129" t="s">
        <v>2461</v>
      </c>
      <c r="P84" s="135"/>
      <c r="Q84" s="127" t="s">
        <v>2618</v>
      </c>
    </row>
    <row r="85" spans="1:17" s="121" customFormat="1" ht="18" x14ac:dyDescent="0.25">
      <c r="A85" s="129" t="str">
        <f>VLOOKUP(E85,'LISTADO ATM'!$A$2:$C$901,3,0)</f>
        <v>DISTRITO NACIONAL</v>
      </c>
      <c r="B85" s="124">
        <v>3336017461</v>
      </c>
      <c r="C85" s="95">
        <v>44446.489571759259</v>
      </c>
      <c r="D85" s="95" t="s">
        <v>2441</v>
      </c>
      <c r="E85" s="124">
        <v>835</v>
      </c>
      <c r="F85" s="129" t="str">
        <f>VLOOKUP(E85,VIP!$A$2:$O15850,2,0)</f>
        <v>DRBR835</v>
      </c>
      <c r="G85" s="129" t="str">
        <f>VLOOKUP(E85,'LISTADO ATM'!$A$2:$B$900,2,0)</f>
        <v xml:space="preserve">ATM UNP Megacentro </v>
      </c>
      <c r="H85" s="129" t="str">
        <f>VLOOKUP(E85,VIP!$A$2:$O20811,7,FALSE)</f>
        <v>Si</v>
      </c>
      <c r="I85" s="129" t="str">
        <f>VLOOKUP(E85,VIP!$A$2:$O12776,8,FALSE)</f>
        <v>Si</v>
      </c>
      <c r="J85" s="129" t="str">
        <f>VLOOKUP(E85,VIP!$A$2:$O12726,8,FALSE)</f>
        <v>Si</v>
      </c>
      <c r="K85" s="129" t="str">
        <f>VLOOKUP(E85,VIP!$A$2:$O16300,6,0)</f>
        <v>SI</v>
      </c>
      <c r="L85" s="130" t="s">
        <v>2618</v>
      </c>
      <c r="M85" s="94" t="s">
        <v>2438</v>
      </c>
      <c r="N85" s="94" t="s">
        <v>2444</v>
      </c>
      <c r="O85" s="129" t="s">
        <v>2445</v>
      </c>
      <c r="P85" s="135"/>
      <c r="Q85" s="127" t="s">
        <v>2618</v>
      </c>
    </row>
    <row r="86" spans="1:17" s="121" customFormat="1" ht="18" x14ac:dyDescent="0.25">
      <c r="A86" s="129" t="str">
        <f>VLOOKUP(E86,'LISTADO ATM'!$A$2:$C$901,3,0)</f>
        <v>DISTRITO NACIONAL</v>
      </c>
      <c r="B86" s="124">
        <v>3336017512</v>
      </c>
      <c r="C86" s="95">
        <v>44446.503321759257</v>
      </c>
      <c r="D86" s="95" t="s">
        <v>2441</v>
      </c>
      <c r="E86" s="124">
        <v>113</v>
      </c>
      <c r="F86" s="129" t="str">
        <f>VLOOKUP(E86,VIP!$A$2:$O15845,2,0)</f>
        <v>DRBR113</v>
      </c>
      <c r="G86" s="129" t="str">
        <f>VLOOKUP(E86,'LISTADO ATM'!$A$2:$B$900,2,0)</f>
        <v xml:space="preserve">ATM Autoservicio Atalaya del Mar </v>
      </c>
      <c r="H86" s="129" t="str">
        <f>VLOOKUP(E86,VIP!$A$2:$O20806,7,FALSE)</f>
        <v>Si</v>
      </c>
      <c r="I86" s="129" t="str">
        <f>VLOOKUP(E86,VIP!$A$2:$O12771,8,FALSE)</f>
        <v>No</v>
      </c>
      <c r="J86" s="129" t="str">
        <f>VLOOKUP(E86,VIP!$A$2:$O12721,8,FALSE)</f>
        <v>No</v>
      </c>
      <c r="K86" s="129" t="str">
        <f>VLOOKUP(E86,VIP!$A$2:$O16295,6,0)</f>
        <v>NO</v>
      </c>
      <c r="L86" s="130" t="s">
        <v>2618</v>
      </c>
      <c r="M86" s="94" t="s">
        <v>2438</v>
      </c>
      <c r="N86" s="94" t="s">
        <v>2444</v>
      </c>
      <c r="O86" s="129" t="s">
        <v>2445</v>
      </c>
      <c r="P86" s="135"/>
      <c r="Q86" s="127" t="s">
        <v>2618</v>
      </c>
    </row>
    <row r="87" spans="1:17" s="121" customFormat="1" ht="18" x14ac:dyDescent="0.25">
      <c r="A87" s="129" t="str">
        <f>VLOOKUP(E87,'LISTADO ATM'!$A$2:$C$901,3,0)</f>
        <v>DISTRITO NACIONAL</v>
      </c>
      <c r="B87" s="124">
        <v>3336018206</v>
      </c>
      <c r="C87" s="95">
        <v>44447.03402777778</v>
      </c>
      <c r="D87" s="95" t="s">
        <v>2441</v>
      </c>
      <c r="E87" s="124">
        <v>416</v>
      </c>
      <c r="F87" s="129" t="str">
        <f>VLOOKUP(E87,VIP!$A$2:$O15839,2,0)</f>
        <v>DRBR416</v>
      </c>
      <c r="G87" s="129" t="str">
        <f>VLOOKUP(E87,'LISTADO ATM'!$A$2:$B$900,2,0)</f>
        <v xml:space="preserve">ATM Autobanco San Martín II </v>
      </c>
      <c r="H87" s="129" t="str">
        <f>VLOOKUP(E87,VIP!$A$2:$O20800,7,FALSE)</f>
        <v>Si</v>
      </c>
      <c r="I87" s="129" t="str">
        <f>VLOOKUP(E87,VIP!$A$2:$O12765,8,FALSE)</f>
        <v>Si</v>
      </c>
      <c r="J87" s="129" t="str">
        <f>VLOOKUP(E87,VIP!$A$2:$O12715,8,FALSE)</f>
        <v>Si</v>
      </c>
      <c r="K87" s="129" t="str">
        <f>VLOOKUP(E87,VIP!$A$2:$O16289,6,0)</f>
        <v>NO</v>
      </c>
      <c r="L87" s="130" t="s">
        <v>2545</v>
      </c>
      <c r="M87" s="94" t="s">
        <v>2438</v>
      </c>
      <c r="N87" s="94" t="s">
        <v>2444</v>
      </c>
      <c r="O87" s="129" t="s">
        <v>2445</v>
      </c>
      <c r="P87" s="130"/>
      <c r="Q87" s="94" t="s">
        <v>2545</v>
      </c>
    </row>
    <row r="88" spans="1:17" s="121" customFormat="1" ht="18" x14ac:dyDescent="0.25">
      <c r="A88" s="129" t="str">
        <f>VLOOKUP(E88,'LISTADO ATM'!$A$2:$C$901,3,0)</f>
        <v>DISTRITO NACIONAL</v>
      </c>
      <c r="B88" s="124">
        <v>3336018212</v>
      </c>
      <c r="C88" s="95">
        <v>44447.076967592591</v>
      </c>
      <c r="D88" s="95" t="s">
        <v>2460</v>
      </c>
      <c r="E88" s="124">
        <v>527</v>
      </c>
      <c r="F88" s="129" t="str">
        <f>VLOOKUP(E88,VIP!$A$2:$O15843,2,0)</f>
        <v>DRBR527</v>
      </c>
      <c r="G88" s="129" t="str">
        <f>VLOOKUP(E88,'LISTADO ATM'!$A$2:$B$900,2,0)</f>
        <v>ATM Oficina Zona Oriental II</v>
      </c>
      <c r="H88" s="129" t="str">
        <f>VLOOKUP(E88,VIP!$A$2:$O20804,7,FALSE)</f>
        <v>Si</v>
      </c>
      <c r="I88" s="129" t="str">
        <f>VLOOKUP(E88,VIP!$A$2:$O12769,8,FALSE)</f>
        <v>Si</v>
      </c>
      <c r="J88" s="129" t="str">
        <f>VLOOKUP(E88,VIP!$A$2:$O12719,8,FALSE)</f>
        <v>Si</v>
      </c>
      <c r="K88" s="129" t="str">
        <f>VLOOKUP(E88,VIP!$A$2:$O16293,6,0)</f>
        <v>SI</v>
      </c>
      <c r="L88" s="130" t="s">
        <v>2545</v>
      </c>
      <c r="M88" s="94" t="s">
        <v>2438</v>
      </c>
      <c r="N88" s="94" t="s">
        <v>2444</v>
      </c>
      <c r="O88" s="129" t="s">
        <v>2461</v>
      </c>
      <c r="P88" s="130"/>
      <c r="Q88" s="94" t="s">
        <v>2545</v>
      </c>
    </row>
    <row r="89" spans="1:17" s="121" customFormat="1" ht="18" x14ac:dyDescent="0.25">
      <c r="A89" s="129" t="str">
        <f>VLOOKUP(E89,'LISTADO ATM'!$A$2:$C$901,3,0)</f>
        <v>DISTRITO NACIONAL</v>
      </c>
      <c r="B89" s="124">
        <v>3336014521</v>
      </c>
      <c r="C89" s="95">
        <v>44444.067094907405</v>
      </c>
      <c r="D89" s="95" t="s">
        <v>2441</v>
      </c>
      <c r="E89" s="124">
        <v>180</v>
      </c>
      <c r="F89" s="129" t="str">
        <f>VLOOKUP(E89,VIP!$A$2:$O15790,2,0)</f>
        <v>DRBR180</v>
      </c>
      <c r="G89" s="129" t="str">
        <f>VLOOKUP(E89,'LISTADO ATM'!$A$2:$B$900,2,0)</f>
        <v xml:space="preserve">ATM Megacentro II </v>
      </c>
      <c r="H89" s="129" t="str">
        <f>VLOOKUP(E89,VIP!$A$2:$O20751,7,FALSE)</f>
        <v>Si</v>
      </c>
      <c r="I89" s="129" t="str">
        <f>VLOOKUP(E89,VIP!$A$2:$O12716,8,FALSE)</f>
        <v>Si</v>
      </c>
      <c r="J89" s="129" t="str">
        <f>VLOOKUP(E89,VIP!$A$2:$O12666,8,FALSE)</f>
        <v>Si</v>
      </c>
      <c r="K89" s="129" t="str">
        <f>VLOOKUP(E89,VIP!$A$2:$O16240,6,0)</f>
        <v>SI</v>
      </c>
      <c r="L89" s="130" t="s">
        <v>2434</v>
      </c>
      <c r="M89" s="94" t="s">
        <v>2438</v>
      </c>
      <c r="N89" s="94" t="s">
        <v>2633</v>
      </c>
      <c r="O89" s="129" t="s">
        <v>2445</v>
      </c>
      <c r="P89" s="130"/>
      <c r="Q89" s="127" t="s">
        <v>2434</v>
      </c>
    </row>
    <row r="90" spans="1:17" s="121" customFormat="1" ht="18" x14ac:dyDescent="0.25">
      <c r="A90" s="129" t="str">
        <f>VLOOKUP(E90,'LISTADO ATM'!$A$2:$C$901,3,0)</f>
        <v>DISTRITO NACIONAL</v>
      </c>
      <c r="B90" s="124">
        <v>3336017565</v>
      </c>
      <c r="C90" s="95">
        <v>44446.522627314815</v>
      </c>
      <c r="D90" s="95" t="s">
        <v>2441</v>
      </c>
      <c r="E90" s="124">
        <v>169</v>
      </c>
      <c r="F90" s="129" t="str">
        <f>VLOOKUP(E90,VIP!$A$2:$O15841,2,0)</f>
        <v>DRBR169</v>
      </c>
      <c r="G90" s="129" t="str">
        <f>VLOOKUP(E90,'LISTADO ATM'!$A$2:$B$900,2,0)</f>
        <v xml:space="preserve">ATM Oficina Caonabo </v>
      </c>
      <c r="H90" s="129" t="str">
        <f>VLOOKUP(E90,VIP!$A$2:$O20802,7,FALSE)</f>
        <v>Si</v>
      </c>
      <c r="I90" s="129" t="str">
        <f>VLOOKUP(E90,VIP!$A$2:$O12767,8,FALSE)</f>
        <v>Si</v>
      </c>
      <c r="J90" s="129" t="str">
        <f>VLOOKUP(E90,VIP!$A$2:$O12717,8,FALSE)</f>
        <v>Si</v>
      </c>
      <c r="K90" s="129" t="str">
        <f>VLOOKUP(E90,VIP!$A$2:$O16291,6,0)</f>
        <v>NO</v>
      </c>
      <c r="L90" s="130" t="s">
        <v>2434</v>
      </c>
      <c r="M90" s="94" t="s">
        <v>2438</v>
      </c>
      <c r="N90" s="94" t="s">
        <v>2444</v>
      </c>
      <c r="O90" s="129" t="s">
        <v>2445</v>
      </c>
      <c r="P90" s="135"/>
      <c r="Q90" s="127" t="s">
        <v>2434</v>
      </c>
    </row>
    <row r="91" spans="1:17" s="121" customFormat="1" ht="18" x14ac:dyDescent="0.25">
      <c r="A91" s="129" t="str">
        <f>VLOOKUP(E91,'LISTADO ATM'!$A$2:$C$901,3,0)</f>
        <v>DISTRITO NACIONAL</v>
      </c>
      <c r="B91" s="124">
        <v>3336017893</v>
      </c>
      <c r="C91" s="95">
        <v>44446.661377314813</v>
      </c>
      <c r="D91" s="95" t="s">
        <v>2441</v>
      </c>
      <c r="E91" s="124">
        <v>165</v>
      </c>
      <c r="F91" s="129" t="str">
        <f>VLOOKUP(E91,VIP!$A$2:$O15870,2,0)</f>
        <v>DRBR165</v>
      </c>
      <c r="G91" s="129" t="str">
        <f>VLOOKUP(E91,'LISTADO ATM'!$A$2:$B$900,2,0)</f>
        <v>ATM Autoservicio Megacentro</v>
      </c>
      <c r="H91" s="129" t="str">
        <f>VLOOKUP(E91,VIP!$A$2:$O20831,7,FALSE)</f>
        <v>Si</v>
      </c>
      <c r="I91" s="129" t="str">
        <f>VLOOKUP(E91,VIP!$A$2:$O12796,8,FALSE)</f>
        <v>Si</v>
      </c>
      <c r="J91" s="129" t="str">
        <f>VLOOKUP(E91,VIP!$A$2:$O12746,8,FALSE)</f>
        <v>Si</v>
      </c>
      <c r="K91" s="129" t="str">
        <f>VLOOKUP(E91,VIP!$A$2:$O16320,6,0)</f>
        <v>SI</v>
      </c>
      <c r="L91" s="130" t="s">
        <v>2434</v>
      </c>
      <c r="M91" s="94" t="s">
        <v>2438</v>
      </c>
      <c r="N91" s="94" t="s">
        <v>2444</v>
      </c>
      <c r="O91" s="129" t="s">
        <v>2445</v>
      </c>
      <c r="P91" s="135"/>
      <c r="Q91" s="127" t="s">
        <v>2434</v>
      </c>
    </row>
    <row r="92" spans="1:17" s="121" customFormat="1" ht="18" x14ac:dyDescent="0.25">
      <c r="A92" s="129" t="str">
        <f>VLOOKUP(E92,'LISTADO ATM'!$A$2:$C$901,3,0)</f>
        <v>SUR</v>
      </c>
      <c r="B92" s="124">
        <v>3336018184</v>
      </c>
      <c r="C92" s="95">
        <v>44446.831261574072</v>
      </c>
      <c r="D92" s="95" t="s">
        <v>2460</v>
      </c>
      <c r="E92" s="124">
        <v>962</v>
      </c>
      <c r="F92" s="129" t="str">
        <f>VLOOKUP(E92,VIP!$A$2:$O15849,2,0)</f>
        <v>DRBR962</v>
      </c>
      <c r="G92" s="129" t="str">
        <f>VLOOKUP(E92,'LISTADO ATM'!$A$2:$B$900,2,0)</f>
        <v xml:space="preserve">ATM Oficina Villa Ofelia II (San Juan) </v>
      </c>
      <c r="H92" s="129" t="str">
        <f>VLOOKUP(E92,VIP!$A$2:$O20810,7,FALSE)</f>
        <v>Si</v>
      </c>
      <c r="I92" s="129" t="str">
        <f>VLOOKUP(E92,VIP!$A$2:$O12775,8,FALSE)</f>
        <v>Si</v>
      </c>
      <c r="J92" s="129" t="str">
        <f>VLOOKUP(E92,VIP!$A$2:$O12725,8,FALSE)</f>
        <v>Si</v>
      </c>
      <c r="K92" s="129" t="str">
        <f>VLOOKUP(E92,VIP!$A$2:$O16299,6,0)</f>
        <v>NO</v>
      </c>
      <c r="L92" s="130" t="s">
        <v>2434</v>
      </c>
      <c r="M92" s="94" t="s">
        <v>2438</v>
      </c>
      <c r="N92" s="94" t="s">
        <v>2444</v>
      </c>
      <c r="O92" s="129" t="s">
        <v>2620</v>
      </c>
      <c r="P92" s="135"/>
      <c r="Q92" s="127" t="s">
        <v>2434</v>
      </c>
    </row>
    <row r="93" spans="1:17" s="121" customFormat="1" ht="18" x14ac:dyDescent="0.25">
      <c r="A93" s="129" t="str">
        <f>VLOOKUP(E93,'LISTADO ATM'!$A$2:$C$901,3,0)</f>
        <v>NORTE</v>
      </c>
      <c r="B93" s="124">
        <v>3336018203</v>
      </c>
      <c r="C93" s="95">
        <v>44446.97142361111</v>
      </c>
      <c r="D93" s="95" t="s">
        <v>2460</v>
      </c>
      <c r="E93" s="124">
        <v>888</v>
      </c>
      <c r="F93" s="129" t="str">
        <f>VLOOKUP(E93,VIP!$A$2:$O15840,2,0)</f>
        <v>DRBR888</v>
      </c>
      <c r="G93" s="129" t="str">
        <f>VLOOKUP(E93,'LISTADO ATM'!$A$2:$B$900,2,0)</f>
        <v>ATM Oficina galeria 56 II (SFM)</v>
      </c>
      <c r="H93" s="129" t="str">
        <f>VLOOKUP(E93,VIP!$A$2:$O20801,7,FALSE)</f>
        <v>Si</v>
      </c>
      <c r="I93" s="129" t="str">
        <f>VLOOKUP(E93,VIP!$A$2:$O12766,8,FALSE)</f>
        <v>Si</v>
      </c>
      <c r="J93" s="129" t="str">
        <f>VLOOKUP(E93,VIP!$A$2:$O12716,8,FALSE)</f>
        <v>Si</v>
      </c>
      <c r="K93" s="129" t="str">
        <f>VLOOKUP(E93,VIP!$A$2:$O16290,6,0)</f>
        <v>SI</v>
      </c>
      <c r="L93" s="130" t="s">
        <v>2434</v>
      </c>
      <c r="M93" s="94" t="s">
        <v>2438</v>
      </c>
      <c r="N93" s="94" t="s">
        <v>2444</v>
      </c>
      <c r="O93" s="129" t="s">
        <v>2620</v>
      </c>
      <c r="P93" s="135"/>
      <c r="Q93" s="127" t="s">
        <v>2434</v>
      </c>
    </row>
    <row r="94" spans="1:17" s="121" customFormat="1" ht="18" x14ac:dyDescent="0.25">
      <c r="A94" s="129" t="str">
        <f>VLOOKUP(E94,'LISTADO ATM'!$A$2:$C$901,3,0)</f>
        <v>NORTE</v>
      </c>
      <c r="B94" s="124">
        <v>3336018279</v>
      </c>
      <c r="C94" s="95">
        <v>44447.344849537039</v>
      </c>
      <c r="D94" s="95" t="s">
        <v>2460</v>
      </c>
      <c r="E94" s="124">
        <v>649</v>
      </c>
      <c r="F94" s="129" t="str">
        <f>VLOOKUP(E94,VIP!$A$2:$O15856,2,0)</f>
        <v>DRBR649</v>
      </c>
      <c r="G94" s="129" t="str">
        <f>VLOOKUP(E94,'LISTADO ATM'!$A$2:$B$900,2,0)</f>
        <v xml:space="preserve">ATM Oficina Galería 56 (San Francisco de Macorís) </v>
      </c>
      <c r="H94" s="129" t="str">
        <f>VLOOKUP(E94,VIP!$A$2:$O20817,7,FALSE)</f>
        <v>Si</v>
      </c>
      <c r="I94" s="129" t="str">
        <f>VLOOKUP(E94,VIP!$A$2:$O12782,8,FALSE)</f>
        <v>Si</v>
      </c>
      <c r="J94" s="129" t="str">
        <f>VLOOKUP(E94,VIP!$A$2:$O12732,8,FALSE)</f>
        <v>Si</v>
      </c>
      <c r="K94" s="129" t="str">
        <f>VLOOKUP(E94,VIP!$A$2:$O16306,6,0)</f>
        <v>SI</v>
      </c>
      <c r="L94" s="130" t="s">
        <v>2434</v>
      </c>
      <c r="M94" s="94" t="s">
        <v>2438</v>
      </c>
      <c r="N94" s="94" t="s">
        <v>2444</v>
      </c>
      <c r="O94" s="129" t="s">
        <v>2461</v>
      </c>
      <c r="P94" s="130"/>
      <c r="Q94" s="94" t="s">
        <v>2434</v>
      </c>
    </row>
    <row r="95" spans="1:17" s="121" customFormat="1" ht="18" x14ac:dyDescent="0.25">
      <c r="A95" s="129" t="str">
        <f>VLOOKUP(E95,'LISTADO ATM'!$A$2:$C$901,3,0)</f>
        <v>NORTE</v>
      </c>
      <c r="B95" s="124">
        <v>3336018888</v>
      </c>
      <c r="C95" s="95">
        <v>44447.456446759257</v>
      </c>
      <c r="D95" s="95" t="s">
        <v>2627</v>
      </c>
      <c r="E95" s="124">
        <v>315</v>
      </c>
      <c r="F95" s="129" t="str">
        <f>VLOOKUP(E95,VIP!$A$2:$O15857,2,0)</f>
        <v>DRBR315</v>
      </c>
      <c r="G95" s="129" t="str">
        <f>VLOOKUP(E95,'LISTADO ATM'!$A$2:$B$900,2,0)</f>
        <v xml:space="preserve">ATM Oficina Estrella Sadalá </v>
      </c>
      <c r="H95" s="129" t="str">
        <f>VLOOKUP(E95,VIP!$A$2:$O20818,7,FALSE)</f>
        <v>Si</v>
      </c>
      <c r="I95" s="129" t="str">
        <f>VLOOKUP(E95,VIP!$A$2:$O12783,8,FALSE)</f>
        <v>Si</v>
      </c>
      <c r="J95" s="129" t="str">
        <f>VLOOKUP(E95,VIP!$A$2:$O12733,8,FALSE)</f>
        <v>Si</v>
      </c>
      <c r="K95" s="129" t="str">
        <f>VLOOKUP(E95,VIP!$A$2:$O16307,6,0)</f>
        <v>NO</v>
      </c>
      <c r="L95" s="130" t="s">
        <v>2434</v>
      </c>
      <c r="M95" s="94" t="s">
        <v>2438</v>
      </c>
      <c r="N95" s="94" t="s">
        <v>2444</v>
      </c>
      <c r="O95" s="129" t="s">
        <v>2628</v>
      </c>
      <c r="P95" s="130"/>
      <c r="Q95" s="94" t="s">
        <v>2434</v>
      </c>
    </row>
    <row r="96" spans="1:17" s="121" customFormat="1" ht="18" x14ac:dyDescent="0.25">
      <c r="A96" s="129" t="str">
        <f>VLOOKUP(E96,'LISTADO ATM'!$A$2:$C$901,3,0)</f>
        <v>NORTE</v>
      </c>
      <c r="B96" s="124">
        <v>3336018695</v>
      </c>
      <c r="C96" s="95">
        <v>44447.417453703703</v>
      </c>
      <c r="D96" s="95" t="s">
        <v>2175</v>
      </c>
      <c r="E96" s="124">
        <v>411</v>
      </c>
      <c r="F96" s="129" t="str">
        <f>VLOOKUP(E96,VIP!$A$2:$O15846,2,0)</f>
        <v>DRBR411</v>
      </c>
      <c r="G96" s="129" t="str">
        <f>VLOOKUP(E96,'LISTADO ATM'!$A$2:$B$900,2,0)</f>
        <v xml:space="preserve">ATM UNP Piedra Blanca </v>
      </c>
      <c r="H96" s="129" t="str">
        <f>VLOOKUP(E96,VIP!$A$2:$O20807,7,FALSE)</f>
        <v>Si</v>
      </c>
      <c r="I96" s="129" t="str">
        <f>VLOOKUP(E96,VIP!$A$2:$O12772,8,FALSE)</f>
        <v>Si</v>
      </c>
      <c r="J96" s="129" t="str">
        <f>VLOOKUP(E96,VIP!$A$2:$O12722,8,FALSE)</f>
        <v>Si</v>
      </c>
      <c r="K96" s="129" t="str">
        <f>VLOOKUP(E96,VIP!$A$2:$O16296,6,0)</f>
        <v>NO</v>
      </c>
      <c r="L96" s="130" t="s">
        <v>2637</v>
      </c>
      <c r="M96" s="94" t="s">
        <v>2438</v>
      </c>
      <c r="N96" s="94" t="s">
        <v>2444</v>
      </c>
      <c r="O96" s="129" t="s">
        <v>2638</v>
      </c>
      <c r="P96" s="130"/>
      <c r="Q96" s="94" t="s">
        <v>2637</v>
      </c>
    </row>
    <row r="97" spans="1:17" s="121" customFormat="1" ht="18" x14ac:dyDescent="0.25">
      <c r="A97" s="129" t="str">
        <f>VLOOKUP(E97,'LISTADO ATM'!$A$2:$C$901,3,0)</f>
        <v>DISTRITO NACIONAL</v>
      </c>
      <c r="B97" s="124">
        <v>3336019099</v>
      </c>
      <c r="C97" s="95">
        <v>44447.511817129627</v>
      </c>
      <c r="D97" s="95" t="s">
        <v>2174</v>
      </c>
      <c r="E97" s="124">
        <v>710</v>
      </c>
      <c r="F97" s="129" t="str">
        <f>VLOOKUP(E97,VIP!$A$2:$O15854,2,0)</f>
        <v>DRBR506</v>
      </c>
      <c r="G97" s="129" t="str">
        <f>VLOOKUP(E97,'LISTADO ATM'!$A$2:$B$900,2,0)</f>
        <v xml:space="preserve">ATM S/M Soberano </v>
      </c>
      <c r="H97" s="129" t="str">
        <f>VLOOKUP(E97,VIP!$A$2:$O20815,7,FALSE)</f>
        <v>Si</v>
      </c>
      <c r="I97" s="129" t="str">
        <f>VLOOKUP(E97,VIP!$A$2:$O12780,8,FALSE)</f>
        <v>Si</v>
      </c>
      <c r="J97" s="129" t="str">
        <f>VLOOKUP(E97,VIP!$A$2:$O12730,8,FALSE)</f>
        <v>Si</v>
      </c>
      <c r="K97" s="129" t="str">
        <f>VLOOKUP(E97,VIP!$A$2:$O16304,6,0)</f>
        <v>NO</v>
      </c>
      <c r="L97" s="130" t="s">
        <v>2637</v>
      </c>
      <c r="M97" s="94" t="s">
        <v>2438</v>
      </c>
      <c r="N97" s="94" t="s">
        <v>2444</v>
      </c>
      <c r="O97" s="129" t="s">
        <v>2446</v>
      </c>
      <c r="P97" s="130"/>
      <c r="Q97" s="94" t="s">
        <v>2637</v>
      </c>
    </row>
    <row r="98" spans="1:17" s="121" customFormat="1" ht="18" x14ac:dyDescent="0.25">
      <c r="A98" s="129" t="str">
        <f>VLOOKUP(E98,'LISTADO ATM'!$A$2:$C$901,3,0)</f>
        <v>NORTE</v>
      </c>
      <c r="B98" s="124">
        <v>3336019319</v>
      </c>
      <c r="C98" s="95">
        <v>44447.600706018522</v>
      </c>
      <c r="D98" s="95" t="s">
        <v>2174</v>
      </c>
      <c r="E98" s="124">
        <v>712</v>
      </c>
      <c r="F98" s="129" t="str">
        <f>VLOOKUP(E98,VIP!$A$2:$O15862,2,0)</f>
        <v>DRBR128</v>
      </c>
      <c r="G98" s="129" t="str">
        <f>VLOOKUP(E98,'LISTADO ATM'!$A$2:$B$900,2,0)</f>
        <v xml:space="preserve">ATM Oficina Imbert </v>
      </c>
      <c r="H98" s="129" t="str">
        <f>VLOOKUP(E98,VIP!$A$2:$O20823,7,FALSE)</f>
        <v>Si</v>
      </c>
      <c r="I98" s="129" t="str">
        <f>VLOOKUP(E98,VIP!$A$2:$O12788,8,FALSE)</f>
        <v>Si</v>
      </c>
      <c r="J98" s="129" t="str">
        <f>VLOOKUP(E98,VIP!$A$2:$O12738,8,FALSE)</f>
        <v>Si</v>
      </c>
      <c r="K98" s="129" t="str">
        <f>VLOOKUP(E98,VIP!$A$2:$O16312,6,0)</f>
        <v>SI</v>
      </c>
      <c r="L98" s="130" t="s">
        <v>2640</v>
      </c>
      <c r="M98" s="94" t="s">
        <v>2438</v>
      </c>
      <c r="N98" s="94" t="s">
        <v>2444</v>
      </c>
      <c r="O98" s="129" t="s">
        <v>2446</v>
      </c>
      <c r="P98" s="130"/>
      <c r="Q98" s="94" t="s">
        <v>2640</v>
      </c>
    </row>
    <row r="99" spans="1:17" s="121" customFormat="1" ht="18" x14ac:dyDescent="0.25">
      <c r="A99" s="129" t="str">
        <f>VLOOKUP(E99,'LISTADO ATM'!$A$2:$C$901,3,0)</f>
        <v>DISTRITO NACIONAL</v>
      </c>
      <c r="B99" s="124">
        <v>3336018150</v>
      </c>
      <c r="C99" s="95">
        <v>44446.781168981484</v>
      </c>
      <c r="D99" s="95" t="s">
        <v>2174</v>
      </c>
      <c r="E99" s="124">
        <v>414</v>
      </c>
      <c r="F99" s="129" t="str">
        <f>VLOOKUP(E99,VIP!$A$2:$O15850,2,0)</f>
        <v>DRBR414</v>
      </c>
      <c r="G99" s="129" t="str">
        <f>VLOOKUP(E99,'LISTADO ATM'!$A$2:$B$900,2,0)</f>
        <v>ATM Villa Francisca II</v>
      </c>
      <c r="H99" s="129" t="str">
        <f>VLOOKUP(E99,VIP!$A$2:$O20811,7,FALSE)</f>
        <v>Si</v>
      </c>
      <c r="I99" s="129" t="str">
        <f>VLOOKUP(E99,VIP!$A$2:$O12776,8,FALSE)</f>
        <v>Si</v>
      </c>
      <c r="J99" s="129" t="str">
        <f>VLOOKUP(E99,VIP!$A$2:$O12726,8,FALSE)</f>
        <v>Si</v>
      </c>
      <c r="K99" s="129" t="str">
        <f>VLOOKUP(E99,VIP!$A$2:$O16300,6,0)</f>
        <v>SI</v>
      </c>
      <c r="L99" s="130" t="s">
        <v>2624</v>
      </c>
      <c r="M99" s="94" t="s">
        <v>2438</v>
      </c>
      <c r="N99" s="94" t="s">
        <v>2444</v>
      </c>
      <c r="O99" s="129" t="s">
        <v>2446</v>
      </c>
      <c r="P99" s="130"/>
      <c r="Q99" s="127" t="s">
        <v>2624</v>
      </c>
    </row>
    <row r="100" spans="1:17" s="121" customFormat="1" ht="18" x14ac:dyDescent="0.25">
      <c r="A100" s="129" t="str">
        <f>VLOOKUP(E100,'LISTADO ATM'!$A$2:$C$901,3,0)</f>
        <v>DISTRITO NACIONAL</v>
      </c>
      <c r="B100" s="124">
        <v>3336018158</v>
      </c>
      <c r="C100" s="95">
        <v>44446.785671296297</v>
      </c>
      <c r="D100" s="95" t="s">
        <v>2174</v>
      </c>
      <c r="E100" s="124">
        <v>957</v>
      </c>
      <c r="F100" s="129" t="str">
        <f>VLOOKUP(E100,VIP!$A$2:$O15842,2,0)</f>
        <v>DRBR23F</v>
      </c>
      <c r="G100" s="129" t="str">
        <f>VLOOKUP(E100,'LISTADO ATM'!$A$2:$B$900,2,0)</f>
        <v xml:space="preserve">ATM Oficina Venezuela </v>
      </c>
      <c r="H100" s="129" t="str">
        <f>VLOOKUP(E100,VIP!$A$2:$O20803,7,FALSE)</f>
        <v>Si</v>
      </c>
      <c r="I100" s="129" t="str">
        <f>VLOOKUP(E100,VIP!$A$2:$O12768,8,FALSE)</f>
        <v>Si</v>
      </c>
      <c r="J100" s="129" t="str">
        <f>VLOOKUP(E100,VIP!$A$2:$O12718,8,FALSE)</f>
        <v>Si</v>
      </c>
      <c r="K100" s="129" t="str">
        <f>VLOOKUP(E100,VIP!$A$2:$O16292,6,0)</f>
        <v>SI</v>
      </c>
      <c r="L100" s="130" t="s">
        <v>2624</v>
      </c>
      <c r="M100" s="94" t="s">
        <v>2438</v>
      </c>
      <c r="N100" s="94" t="s">
        <v>2444</v>
      </c>
      <c r="O100" s="129" t="s">
        <v>2446</v>
      </c>
      <c r="P100" s="130"/>
      <c r="Q100" s="127" t="s">
        <v>2624</v>
      </c>
    </row>
    <row r="101" spans="1:17" s="121" customFormat="1" ht="18" x14ac:dyDescent="0.25">
      <c r="A101" s="129" t="str">
        <f>VLOOKUP(E101,'LISTADO ATM'!$A$2:$C$901,3,0)</f>
        <v>DISTRITO NACIONAL</v>
      </c>
      <c r="B101" s="124">
        <v>3336018181</v>
      </c>
      <c r="C101" s="95">
        <v>44446.824675925927</v>
      </c>
      <c r="D101" s="95" t="s">
        <v>2460</v>
      </c>
      <c r="E101" s="124">
        <v>734</v>
      </c>
      <c r="F101" s="129" t="str">
        <f>VLOOKUP(E101,VIP!$A$2:$O15852,2,0)</f>
        <v>DRBR178</v>
      </c>
      <c r="G101" s="129" t="str">
        <f>VLOOKUP(E101,'LISTADO ATM'!$A$2:$B$900,2,0)</f>
        <v xml:space="preserve">ATM Oficina Independencia I </v>
      </c>
      <c r="H101" s="129" t="str">
        <f>VLOOKUP(E101,VIP!$A$2:$O20813,7,FALSE)</f>
        <v>Si</v>
      </c>
      <c r="I101" s="129" t="str">
        <f>VLOOKUP(E101,VIP!$A$2:$O12778,8,FALSE)</f>
        <v>Si</v>
      </c>
      <c r="J101" s="129" t="str">
        <f>VLOOKUP(E101,VIP!$A$2:$O12728,8,FALSE)</f>
        <v>Si</v>
      </c>
      <c r="K101" s="129" t="str">
        <f>VLOOKUP(E101,VIP!$A$2:$O16302,6,0)</f>
        <v>SI</v>
      </c>
      <c r="L101" s="130" t="s">
        <v>2410</v>
      </c>
      <c r="M101" s="94" t="s">
        <v>2438</v>
      </c>
      <c r="N101" s="94" t="s">
        <v>2444</v>
      </c>
      <c r="O101" s="129" t="s">
        <v>2620</v>
      </c>
      <c r="P101" s="135"/>
      <c r="Q101" s="127" t="s">
        <v>2410</v>
      </c>
    </row>
    <row r="102" spans="1:17" s="121" customFormat="1" ht="18" x14ac:dyDescent="0.25">
      <c r="A102" s="129" t="str">
        <f>VLOOKUP(E102,'LISTADO ATM'!$A$2:$C$901,3,0)</f>
        <v>DISTRITO NACIONAL</v>
      </c>
      <c r="B102" s="124">
        <v>3336019422</v>
      </c>
      <c r="C102" s="95">
        <v>44447.63622685185</v>
      </c>
      <c r="D102" s="95" t="s">
        <v>2460</v>
      </c>
      <c r="E102" s="124">
        <v>583</v>
      </c>
      <c r="F102" s="129" t="str">
        <f>VLOOKUP(E102,VIP!$A$2:$O15859,2,0)</f>
        <v>DRBR431</v>
      </c>
      <c r="G102" s="129" t="str">
        <f>VLOOKUP(E102,'LISTADO ATM'!$A$2:$B$900,2,0)</f>
        <v xml:space="preserve">ATM Ministerio Fuerzas Armadas I </v>
      </c>
      <c r="H102" s="129" t="str">
        <f>VLOOKUP(E102,VIP!$A$2:$O20820,7,FALSE)</f>
        <v>Si</v>
      </c>
      <c r="I102" s="129" t="str">
        <f>VLOOKUP(E102,VIP!$A$2:$O12785,8,FALSE)</f>
        <v>Si</v>
      </c>
      <c r="J102" s="129" t="str">
        <f>VLOOKUP(E102,VIP!$A$2:$O12735,8,FALSE)</f>
        <v>Si</v>
      </c>
      <c r="K102" s="129" t="str">
        <f>VLOOKUP(E102,VIP!$A$2:$O16309,6,0)</f>
        <v>NO</v>
      </c>
      <c r="L102" s="130" t="s">
        <v>2410</v>
      </c>
      <c r="M102" s="94" t="s">
        <v>2438</v>
      </c>
      <c r="N102" s="94" t="s">
        <v>2444</v>
      </c>
      <c r="O102" s="129" t="s">
        <v>2461</v>
      </c>
      <c r="P102" s="130"/>
      <c r="Q102" s="94" t="s">
        <v>2410</v>
      </c>
    </row>
    <row r="103" spans="1:17" s="121" customFormat="1" ht="18" x14ac:dyDescent="0.25">
      <c r="A103" s="129" t="str">
        <f>VLOOKUP(E103,'LISTADO ATM'!$A$2:$C$901,3,0)</f>
        <v>SUR</v>
      </c>
      <c r="B103" s="124">
        <v>3336019384</v>
      </c>
      <c r="C103" s="95">
        <v>44447.62232638889</v>
      </c>
      <c r="D103" s="95" t="s">
        <v>2460</v>
      </c>
      <c r="E103" s="124">
        <v>984</v>
      </c>
      <c r="F103" s="129" t="str">
        <f>VLOOKUP(E103,VIP!$A$2:$O15860,2,0)</f>
        <v>DRBR984</v>
      </c>
      <c r="G103" s="129" t="str">
        <f>VLOOKUP(E103,'LISTADO ATM'!$A$2:$B$900,2,0)</f>
        <v xml:space="preserve">ATM Oficina Neiba II </v>
      </c>
      <c r="H103" s="129" t="str">
        <f>VLOOKUP(E103,VIP!$A$2:$O20821,7,FALSE)</f>
        <v>Si</v>
      </c>
      <c r="I103" s="129" t="str">
        <f>VLOOKUP(E103,VIP!$A$2:$O12786,8,FALSE)</f>
        <v>Si</v>
      </c>
      <c r="J103" s="129" t="str">
        <f>VLOOKUP(E103,VIP!$A$2:$O12736,8,FALSE)</f>
        <v>Si</v>
      </c>
      <c r="K103" s="129" t="str">
        <f>VLOOKUP(E103,VIP!$A$2:$O16310,6,0)</f>
        <v>NO</v>
      </c>
      <c r="L103" s="130" t="s">
        <v>2410</v>
      </c>
      <c r="M103" s="94" t="s">
        <v>2438</v>
      </c>
      <c r="N103" s="94" t="s">
        <v>2444</v>
      </c>
      <c r="O103" s="129" t="s">
        <v>2461</v>
      </c>
      <c r="P103" s="130"/>
      <c r="Q103" s="94" t="s">
        <v>2410</v>
      </c>
    </row>
    <row r="104" spans="1:17" s="121" customFormat="1" ht="18" x14ac:dyDescent="0.25">
      <c r="A104" s="129" t="str">
        <f>VLOOKUP(E104,'LISTADO ATM'!$A$2:$C$901,3,0)</f>
        <v>NORTE</v>
      </c>
      <c r="B104" s="124">
        <v>3336019366</v>
      </c>
      <c r="C104" s="95">
        <v>44447.6169212963</v>
      </c>
      <c r="D104" s="95" t="s">
        <v>2627</v>
      </c>
      <c r="E104" s="124">
        <v>757</v>
      </c>
      <c r="F104" s="129" t="str">
        <f>VLOOKUP(E104,VIP!$A$2:$O15861,2,0)</f>
        <v>DRBR757</v>
      </c>
      <c r="G104" s="129" t="str">
        <f>VLOOKUP(E104,'LISTADO ATM'!$A$2:$B$900,2,0)</f>
        <v xml:space="preserve">ATM UNP Plaza Paseo (Santiago) </v>
      </c>
      <c r="H104" s="129" t="str">
        <f>VLOOKUP(E104,VIP!$A$2:$O20822,7,FALSE)</f>
        <v>Si</v>
      </c>
      <c r="I104" s="129" t="str">
        <f>VLOOKUP(E104,VIP!$A$2:$O12787,8,FALSE)</f>
        <v>Si</v>
      </c>
      <c r="J104" s="129" t="str">
        <f>VLOOKUP(E104,VIP!$A$2:$O12737,8,FALSE)</f>
        <v>Si</v>
      </c>
      <c r="K104" s="129" t="str">
        <f>VLOOKUP(E104,VIP!$A$2:$O16311,6,0)</f>
        <v>NO</v>
      </c>
      <c r="L104" s="130" t="s">
        <v>2410</v>
      </c>
      <c r="M104" s="94" t="s">
        <v>2438</v>
      </c>
      <c r="N104" s="94" t="s">
        <v>2444</v>
      </c>
      <c r="O104" s="129" t="s">
        <v>2628</v>
      </c>
      <c r="P104" s="130"/>
      <c r="Q104" s="94" t="s">
        <v>2410</v>
      </c>
    </row>
    <row r="105" spans="1:17" s="121" customFormat="1" ht="18" x14ac:dyDescent="0.25">
      <c r="A105" s="129" t="str">
        <f>VLOOKUP(E105,'LISTADO ATM'!$A$2:$C$901,3,0)</f>
        <v>ESTE</v>
      </c>
      <c r="B105" s="124">
        <v>3336019243</v>
      </c>
      <c r="C105" s="95">
        <v>44447.568483796298</v>
      </c>
      <c r="D105" s="95" t="s">
        <v>2460</v>
      </c>
      <c r="E105" s="124">
        <v>385</v>
      </c>
      <c r="F105" s="129" t="str">
        <f>VLOOKUP(E105,VIP!$A$2:$O15867,2,0)</f>
        <v>DRBR385</v>
      </c>
      <c r="G105" s="129" t="str">
        <f>VLOOKUP(E105,'LISTADO ATM'!$A$2:$B$900,2,0)</f>
        <v xml:space="preserve">ATM Plaza Verón I </v>
      </c>
      <c r="H105" s="129" t="str">
        <f>VLOOKUP(E105,VIP!$A$2:$O20828,7,FALSE)</f>
        <v>Si</v>
      </c>
      <c r="I105" s="129" t="str">
        <f>VLOOKUP(E105,VIP!$A$2:$O12793,8,FALSE)</f>
        <v>Si</v>
      </c>
      <c r="J105" s="129" t="str">
        <f>VLOOKUP(E105,VIP!$A$2:$O12743,8,FALSE)</f>
        <v>Si</v>
      </c>
      <c r="K105" s="129" t="str">
        <f>VLOOKUP(E105,VIP!$A$2:$O16317,6,0)</f>
        <v>NO</v>
      </c>
      <c r="L105" s="130" t="s">
        <v>2410</v>
      </c>
      <c r="M105" s="94" t="s">
        <v>2438</v>
      </c>
      <c r="N105" s="94" t="s">
        <v>2444</v>
      </c>
      <c r="O105" s="129" t="s">
        <v>2461</v>
      </c>
      <c r="P105" s="130"/>
      <c r="Q105" s="94" t="s">
        <v>2410</v>
      </c>
    </row>
    <row r="106" spans="1:17" s="121" customFormat="1" ht="18" x14ac:dyDescent="0.25">
      <c r="A106" s="129" t="str">
        <f>VLOOKUP(E106,'LISTADO ATM'!$A$2:$C$901,3,0)</f>
        <v>DISTRITO NACIONAL</v>
      </c>
      <c r="B106" s="124">
        <v>3336016227</v>
      </c>
      <c r="C106" s="95">
        <v>44445.652731481481</v>
      </c>
      <c r="D106" s="95" t="s">
        <v>2174</v>
      </c>
      <c r="E106" s="124">
        <v>835</v>
      </c>
      <c r="F106" s="129" t="str">
        <f>VLOOKUP(E106,VIP!$A$2:$O15793,2,0)</f>
        <v>DRBR835</v>
      </c>
      <c r="G106" s="129" t="str">
        <f>VLOOKUP(E106,'LISTADO ATM'!$A$2:$B$900,2,0)</f>
        <v xml:space="preserve">ATM UNP Megacentro </v>
      </c>
      <c r="H106" s="129" t="str">
        <f>VLOOKUP(E106,VIP!$A$2:$O20754,7,FALSE)</f>
        <v>Si</v>
      </c>
      <c r="I106" s="129" t="str">
        <f>VLOOKUP(E106,VIP!$A$2:$O12719,8,FALSE)</f>
        <v>Si</v>
      </c>
      <c r="J106" s="129" t="str">
        <f>VLOOKUP(E106,VIP!$A$2:$O12669,8,FALSE)</f>
        <v>Si</v>
      </c>
      <c r="K106" s="129" t="str">
        <f>VLOOKUP(E106,VIP!$A$2:$O16243,6,0)</f>
        <v>SI</v>
      </c>
      <c r="L106" s="130" t="s">
        <v>2456</v>
      </c>
      <c r="M106" s="94" t="s">
        <v>2438</v>
      </c>
      <c r="N106" s="94" t="s">
        <v>2444</v>
      </c>
      <c r="O106" s="129" t="s">
        <v>2446</v>
      </c>
      <c r="P106" s="130"/>
      <c r="Q106" s="94" t="s">
        <v>2456</v>
      </c>
    </row>
    <row r="107" spans="1:17" s="121" customFormat="1" ht="18" x14ac:dyDescent="0.25">
      <c r="A107" s="129" t="str">
        <f>VLOOKUP(E107,'LISTADO ATM'!$A$2:$C$901,3,0)</f>
        <v>DISTRITO NACIONAL</v>
      </c>
      <c r="B107" s="124">
        <v>3336018208</v>
      </c>
      <c r="C107" s="95">
        <v>44447.038634259261</v>
      </c>
      <c r="D107" s="95" t="s">
        <v>2174</v>
      </c>
      <c r="E107" s="124">
        <v>24</v>
      </c>
      <c r="F107" s="129" t="str">
        <f>VLOOKUP(E107,VIP!$A$2:$O15840,2,0)</f>
        <v>DRBR024</v>
      </c>
      <c r="G107" s="129" t="str">
        <f>VLOOKUP(E107,'LISTADO ATM'!$A$2:$B$900,2,0)</f>
        <v xml:space="preserve">ATM Oficina Eusebio Manzueta </v>
      </c>
      <c r="H107" s="129" t="str">
        <f>VLOOKUP(E107,VIP!$A$2:$O20801,7,FALSE)</f>
        <v>No</v>
      </c>
      <c r="I107" s="129" t="str">
        <f>VLOOKUP(E107,VIP!$A$2:$O12766,8,FALSE)</f>
        <v>No</v>
      </c>
      <c r="J107" s="129" t="str">
        <f>VLOOKUP(E107,VIP!$A$2:$O12716,8,FALSE)</f>
        <v>No</v>
      </c>
      <c r="K107" s="129" t="str">
        <f>VLOOKUP(E107,VIP!$A$2:$O16290,6,0)</f>
        <v>NO</v>
      </c>
      <c r="L107" s="130" t="s">
        <v>2456</v>
      </c>
      <c r="M107" s="94" t="s">
        <v>2438</v>
      </c>
      <c r="N107" s="94" t="s">
        <v>2444</v>
      </c>
      <c r="O107" s="129" t="s">
        <v>2446</v>
      </c>
      <c r="P107" s="130"/>
      <c r="Q107" s="94" t="s">
        <v>2456</v>
      </c>
    </row>
    <row r="108" spans="1:17" s="121" customFormat="1" ht="18" x14ac:dyDescent="0.25">
      <c r="A108" s="129" t="str">
        <f>VLOOKUP(E108,'LISTADO ATM'!$A$2:$C$901,3,0)</f>
        <v>DISTRITO NACIONAL</v>
      </c>
      <c r="B108" s="124">
        <v>3336019118</v>
      </c>
      <c r="C108" s="95">
        <v>44447.516608796293</v>
      </c>
      <c r="D108" s="95" t="s">
        <v>2174</v>
      </c>
      <c r="E108" s="124">
        <v>23</v>
      </c>
      <c r="F108" s="129" t="str">
        <f>VLOOKUP(E108,VIP!$A$2:$O15853,2,0)</f>
        <v>DRBR023</v>
      </c>
      <c r="G108" s="129" t="str">
        <f>VLOOKUP(E108,'LISTADO ATM'!$A$2:$B$900,2,0)</f>
        <v xml:space="preserve">ATM Oficina México </v>
      </c>
      <c r="H108" s="129" t="str">
        <f>VLOOKUP(E108,VIP!$A$2:$O20814,7,FALSE)</f>
        <v>Si</v>
      </c>
      <c r="I108" s="129" t="str">
        <f>VLOOKUP(E108,VIP!$A$2:$O12779,8,FALSE)</f>
        <v>Si</v>
      </c>
      <c r="J108" s="129" t="str">
        <f>VLOOKUP(E108,VIP!$A$2:$O12729,8,FALSE)</f>
        <v>Si</v>
      </c>
      <c r="K108" s="129" t="str">
        <f>VLOOKUP(E108,VIP!$A$2:$O16303,6,0)</f>
        <v>NO</v>
      </c>
      <c r="L108" s="130" t="s">
        <v>2456</v>
      </c>
      <c r="M108" s="94" t="s">
        <v>2438</v>
      </c>
      <c r="N108" s="94" t="s">
        <v>2444</v>
      </c>
      <c r="O108" s="129" t="s">
        <v>2446</v>
      </c>
      <c r="P108" s="130"/>
      <c r="Q108" s="94" t="s">
        <v>2456</v>
      </c>
    </row>
    <row r="109" spans="1:17" s="121" customFormat="1" ht="18" x14ac:dyDescent="0.25">
      <c r="A109" s="129" t="str">
        <f>VLOOKUP(E109,'LISTADO ATM'!$A$2:$C$901,3,0)</f>
        <v>DISTRITO NACIONAL</v>
      </c>
      <c r="B109" s="124">
        <v>3336019133</v>
      </c>
      <c r="C109" s="95">
        <v>44447.520405092589</v>
      </c>
      <c r="D109" s="95" t="s">
        <v>2174</v>
      </c>
      <c r="E109" s="124">
        <v>281</v>
      </c>
      <c r="F109" s="129" t="str">
        <f>VLOOKUP(E109,VIP!$A$2:$O15852,2,0)</f>
        <v>DRBR737</v>
      </c>
      <c r="G109" s="129" t="str">
        <f>VLOOKUP(E109,'LISTADO ATM'!$A$2:$B$900,2,0)</f>
        <v xml:space="preserve">ATM S/M Pola Independencia </v>
      </c>
      <c r="H109" s="129" t="str">
        <f>VLOOKUP(E109,VIP!$A$2:$O20813,7,FALSE)</f>
        <v>Si</v>
      </c>
      <c r="I109" s="129" t="str">
        <f>VLOOKUP(E109,VIP!$A$2:$O12778,8,FALSE)</f>
        <v>Si</v>
      </c>
      <c r="J109" s="129" t="str">
        <f>VLOOKUP(E109,VIP!$A$2:$O12728,8,FALSE)</f>
        <v>Si</v>
      </c>
      <c r="K109" s="129" t="str">
        <f>VLOOKUP(E109,VIP!$A$2:$O16302,6,0)</f>
        <v>NO</v>
      </c>
      <c r="L109" s="130" t="s">
        <v>2456</v>
      </c>
      <c r="M109" s="94" t="s">
        <v>2438</v>
      </c>
      <c r="N109" s="94" t="s">
        <v>2444</v>
      </c>
      <c r="O109" s="129" t="s">
        <v>2446</v>
      </c>
      <c r="P109" s="130"/>
      <c r="Q109" s="94" t="s">
        <v>2456</v>
      </c>
    </row>
    <row r="110" spans="1:17" s="121" customFormat="1" ht="18" x14ac:dyDescent="0.25">
      <c r="A110" s="129" t="str">
        <f>VLOOKUP(E110,'LISTADO ATM'!$A$2:$C$901,3,0)</f>
        <v>DISTRITO NACIONAL</v>
      </c>
      <c r="B110" s="124">
        <v>3336019284</v>
      </c>
      <c r="C110" s="95">
        <v>44447.592604166668</v>
      </c>
      <c r="D110" s="95" t="s">
        <v>2174</v>
      </c>
      <c r="E110" s="124">
        <v>354</v>
      </c>
      <c r="F110" s="129" t="str">
        <f>VLOOKUP(E110,VIP!$A$2:$O15865,2,0)</f>
        <v>DRBR354</v>
      </c>
      <c r="G110" s="129" t="str">
        <f>VLOOKUP(E110,'LISTADO ATM'!$A$2:$B$900,2,0)</f>
        <v xml:space="preserve">ATM Oficina Núñez de Cáceres II </v>
      </c>
      <c r="H110" s="129" t="str">
        <f>VLOOKUP(E110,VIP!$A$2:$O20826,7,FALSE)</f>
        <v>Si</v>
      </c>
      <c r="I110" s="129" t="str">
        <f>VLOOKUP(E110,VIP!$A$2:$O12791,8,FALSE)</f>
        <v>Si</v>
      </c>
      <c r="J110" s="129" t="str">
        <f>VLOOKUP(E110,VIP!$A$2:$O12741,8,FALSE)</f>
        <v>Si</v>
      </c>
      <c r="K110" s="129" t="str">
        <f>VLOOKUP(E110,VIP!$A$2:$O16315,6,0)</f>
        <v>NO</v>
      </c>
      <c r="L110" s="130" t="s">
        <v>2456</v>
      </c>
      <c r="M110" s="94" t="s">
        <v>2438</v>
      </c>
      <c r="N110" s="94" t="s">
        <v>2444</v>
      </c>
      <c r="O110" s="129" t="s">
        <v>2446</v>
      </c>
      <c r="P110" s="130"/>
      <c r="Q110" s="94" t="s">
        <v>2456</v>
      </c>
    </row>
    <row r="111" spans="1:17" s="121" customFormat="1" ht="18" x14ac:dyDescent="0.25">
      <c r="A111" s="129" t="str">
        <f>VLOOKUP(E111,'LISTADO ATM'!$A$2:$C$901,3,0)</f>
        <v>DISTRITO NACIONAL</v>
      </c>
      <c r="B111" s="124">
        <v>3336019274</v>
      </c>
      <c r="C111" s="95">
        <v>44447.588842592595</v>
      </c>
      <c r="D111" s="95" t="s">
        <v>2174</v>
      </c>
      <c r="E111" s="124">
        <v>35</v>
      </c>
      <c r="F111" s="129" t="str">
        <f>VLOOKUP(E111,VIP!$A$2:$O15866,2,0)</f>
        <v>DRBR035</v>
      </c>
      <c r="G111" s="129" t="str">
        <f>VLOOKUP(E111,'LISTADO ATM'!$A$2:$B$900,2,0)</f>
        <v xml:space="preserve">ATM Dirección General de Aduanas I </v>
      </c>
      <c r="H111" s="129" t="str">
        <f>VLOOKUP(E111,VIP!$A$2:$O20827,7,FALSE)</f>
        <v>Si</v>
      </c>
      <c r="I111" s="129" t="str">
        <f>VLOOKUP(E111,VIP!$A$2:$O12792,8,FALSE)</f>
        <v>Si</v>
      </c>
      <c r="J111" s="129" t="str">
        <f>VLOOKUP(E111,VIP!$A$2:$O12742,8,FALSE)</f>
        <v>Si</v>
      </c>
      <c r="K111" s="129" t="str">
        <f>VLOOKUP(E111,VIP!$A$2:$O16316,6,0)</f>
        <v>NO</v>
      </c>
      <c r="L111" s="130" t="s">
        <v>2456</v>
      </c>
      <c r="M111" s="94" t="s">
        <v>2438</v>
      </c>
      <c r="N111" s="94" t="s">
        <v>2444</v>
      </c>
      <c r="O111" s="129" t="s">
        <v>2446</v>
      </c>
      <c r="P111" s="130"/>
      <c r="Q111" s="94" t="s">
        <v>2456</v>
      </c>
    </row>
    <row r="1029194" spans="16:16" ht="18" x14ac:dyDescent="0.25">
      <c r="P1029194" s="130"/>
    </row>
  </sheetData>
  <autoFilter ref="A4:Q60" xr:uid="{00000000-0009-0000-0000-000007000000}">
    <sortState xmlns:xlrd2="http://schemas.microsoft.com/office/spreadsheetml/2017/richdata2" ref="A5:Q147">
      <sortCondition ref="M4:M6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44:E60">
    <cfRule type="duplicateValues" dxfId="311" priority="140843"/>
    <cfRule type="duplicateValues" dxfId="310" priority="140844"/>
  </conditionalFormatting>
  <conditionalFormatting sqref="E44:E60">
    <cfRule type="duplicateValues" dxfId="309" priority="140847"/>
    <cfRule type="duplicateValues" dxfId="308" priority="140848"/>
    <cfRule type="duplicateValues" dxfId="307" priority="140849"/>
  </conditionalFormatting>
  <conditionalFormatting sqref="E44:E60">
    <cfRule type="duplicateValues" dxfId="306" priority="140853"/>
  </conditionalFormatting>
  <conditionalFormatting sqref="E61:E64">
    <cfRule type="duplicateValues" dxfId="305" priority="86"/>
    <cfRule type="duplicateValues" dxfId="304" priority="87"/>
  </conditionalFormatting>
  <conditionalFormatting sqref="E61:E64">
    <cfRule type="duplicateValues" dxfId="303" priority="83"/>
    <cfRule type="duplicateValues" dxfId="302" priority="84"/>
    <cfRule type="duplicateValues" dxfId="301" priority="85"/>
  </conditionalFormatting>
  <conditionalFormatting sqref="E61:E64">
    <cfRule type="duplicateValues" dxfId="300" priority="82"/>
  </conditionalFormatting>
  <conditionalFormatting sqref="B61:B64">
    <cfRule type="duplicateValues" dxfId="299" priority="80"/>
    <cfRule type="duplicateValues" dxfId="298" priority="81"/>
  </conditionalFormatting>
  <conditionalFormatting sqref="B61:B64">
    <cfRule type="duplicateValues" dxfId="297" priority="79"/>
  </conditionalFormatting>
  <conditionalFormatting sqref="B61:B64">
    <cfRule type="duplicateValues" dxfId="296" priority="76"/>
    <cfRule type="duplicateValues" dxfId="295" priority="77"/>
    <cfRule type="duplicateValues" dxfId="294" priority="78"/>
  </conditionalFormatting>
  <conditionalFormatting sqref="E15:E43">
    <cfRule type="duplicateValues" dxfId="293" priority="140933"/>
    <cfRule type="duplicateValues" dxfId="292" priority="140934"/>
  </conditionalFormatting>
  <conditionalFormatting sqref="E15:E43">
    <cfRule type="duplicateValues" dxfId="291" priority="140937"/>
    <cfRule type="duplicateValues" dxfId="290" priority="140938"/>
    <cfRule type="duplicateValues" dxfId="289" priority="140939"/>
  </conditionalFormatting>
  <conditionalFormatting sqref="E15:E43">
    <cfRule type="duplicateValues" dxfId="288" priority="140943"/>
  </conditionalFormatting>
  <conditionalFormatting sqref="E65:E66">
    <cfRule type="duplicateValues" dxfId="287" priority="72"/>
    <cfRule type="duplicateValues" dxfId="286" priority="73"/>
  </conditionalFormatting>
  <conditionalFormatting sqref="E65:E66">
    <cfRule type="duplicateValues" dxfId="285" priority="69"/>
    <cfRule type="duplicateValues" dxfId="284" priority="70"/>
    <cfRule type="duplicateValues" dxfId="283" priority="71"/>
  </conditionalFormatting>
  <conditionalFormatting sqref="E65:E66">
    <cfRule type="duplicateValues" dxfId="282" priority="68"/>
  </conditionalFormatting>
  <conditionalFormatting sqref="B65:B66">
    <cfRule type="duplicateValues" dxfId="281" priority="66"/>
    <cfRule type="duplicateValues" dxfId="280" priority="67"/>
  </conditionalFormatting>
  <conditionalFormatting sqref="B65:B66">
    <cfRule type="duplicateValues" dxfId="279" priority="65"/>
  </conditionalFormatting>
  <conditionalFormatting sqref="B65:B66">
    <cfRule type="duplicateValues" dxfId="278" priority="62"/>
    <cfRule type="duplicateValues" dxfId="277" priority="63"/>
    <cfRule type="duplicateValues" dxfId="276" priority="64"/>
  </conditionalFormatting>
  <conditionalFormatting sqref="E5:E14">
    <cfRule type="duplicateValues" dxfId="275" priority="141386"/>
    <cfRule type="duplicateValues" dxfId="274" priority="141387"/>
  </conditionalFormatting>
  <conditionalFormatting sqref="E5:E14">
    <cfRule type="duplicateValues" dxfId="273" priority="141390"/>
    <cfRule type="duplicateValues" dxfId="272" priority="141391"/>
    <cfRule type="duplicateValues" dxfId="271" priority="141392"/>
  </conditionalFormatting>
  <conditionalFormatting sqref="E5:E14">
    <cfRule type="duplicateValues" dxfId="270" priority="141396"/>
  </conditionalFormatting>
  <conditionalFormatting sqref="B5:B60">
    <cfRule type="duplicateValues" dxfId="269" priority="141398"/>
    <cfRule type="duplicateValues" dxfId="268" priority="141399"/>
  </conditionalFormatting>
  <conditionalFormatting sqref="B5:B60">
    <cfRule type="duplicateValues" dxfId="267" priority="141402"/>
  </conditionalFormatting>
  <conditionalFormatting sqref="B5:B60">
    <cfRule type="duplicateValues" dxfId="266" priority="141404"/>
    <cfRule type="duplicateValues" dxfId="265" priority="141405"/>
    <cfRule type="duplicateValues" dxfId="264" priority="141406"/>
  </conditionalFormatting>
  <conditionalFormatting sqref="E67:E72">
    <cfRule type="duplicateValues" dxfId="263" priority="59"/>
    <cfRule type="duplicateValues" dxfId="262" priority="60"/>
  </conditionalFormatting>
  <conditionalFormatting sqref="E67:E72">
    <cfRule type="duplicateValues" dxfId="261" priority="56"/>
    <cfRule type="duplicateValues" dxfId="260" priority="57"/>
    <cfRule type="duplicateValues" dxfId="259" priority="58"/>
  </conditionalFormatting>
  <conditionalFormatting sqref="E67:E72">
    <cfRule type="duplicateValues" dxfId="258" priority="55"/>
  </conditionalFormatting>
  <conditionalFormatting sqref="B67:B72">
    <cfRule type="duplicateValues" dxfId="257" priority="53"/>
    <cfRule type="duplicateValues" dxfId="256" priority="54"/>
  </conditionalFormatting>
  <conditionalFormatting sqref="B67:B72">
    <cfRule type="duplicateValues" dxfId="255" priority="52"/>
  </conditionalFormatting>
  <conditionalFormatting sqref="B67:B72">
    <cfRule type="duplicateValues" dxfId="254" priority="49"/>
    <cfRule type="duplicateValues" dxfId="253" priority="50"/>
    <cfRule type="duplicateValues" dxfId="252" priority="51"/>
  </conditionalFormatting>
  <conditionalFormatting sqref="B73:B90">
    <cfRule type="duplicateValues" dxfId="251" priority="141617"/>
    <cfRule type="duplicateValues" dxfId="250" priority="141618"/>
  </conditionalFormatting>
  <conditionalFormatting sqref="B73:B90">
    <cfRule type="duplicateValues" dxfId="249" priority="141619"/>
  </conditionalFormatting>
  <conditionalFormatting sqref="E73:E90">
    <cfRule type="duplicateValues" dxfId="248" priority="141620"/>
    <cfRule type="duplicateValues" dxfId="247" priority="141621"/>
  </conditionalFormatting>
  <conditionalFormatting sqref="E73:E90">
    <cfRule type="duplicateValues" dxfId="246" priority="141622"/>
    <cfRule type="duplicateValues" dxfId="245" priority="141623"/>
    <cfRule type="duplicateValues" dxfId="244" priority="141624"/>
  </conditionalFormatting>
  <conditionalFormatting sqref="E73:E90">
    <cfRule type="duplicateValues" dxfId="243" priority="141625"/>
  </conditionalFormatting>
  <conditionalFormatting sqref="B73:B90">
    <cfRule type="duplicateValues" dxfId="242" priority="141626"/>
    <cfRule type="duplicateValues" dxfId="241" priority="141627"/>
    <cfRule type="duplicateValues" dxfId="240" priority="141628"/>
  </conditionalFormatting>
  <conditionalFormatting sqref="E1:E1048576">
    <cfRule type="duplicateValues" dxfId="239" priority="1"/>
  </conditionalFormatting>
  <conditionalFormatting sqref="B112:B1048576 B65:B72 B1:B4">
    <cfRule type="duplicateValues" dxfId="238" priority="142865"/>
    <cfRule type="duplicateValues" dxfId="237" priority="142866"/>
  </conditionalFormatting>
  <conditionalFormatting sqref="B112:B1048576 B65:B72 B1:B4">
    <cfRule type="duplicateValues" dxfId="236" priority="142873"/>
  </conditionalFormatting>
  <conditionalFormatting sqref="B112:B1048576 B65:B72">
    <cfRule type="duplicateValues" dxfId="235" priority="142877"/>
    <cfRule type="duplicateValues" dxfId="234" priority="142878"/>
  </conditionalFormatting>
  <conditionalFormatting sqref="E112:E1048576 E65:E72 E1:E4">
    <cfRule type="duplicateValues" dxfId="233" priority="142883"/>
    <cfRule type="duplicateValues" dxfId="232" priority="142884"/>
  </conditionalFormatting>
  <conditionalFormatting sqref="E112:E1048576 E65:E72 E1:E4">
    <cfRule type="duplicateValues" dxfId="231" priority="142891"/>
    <cfRule type="duplicateValues" dxfId="230" priority="142892"/>
    <cfRule type="duplicateValues" dxfId="229" priority="142893"/>
  </conditionalFormatting>
  <conditionalFormatting sqref="E112:E1048576 E65:E72 E1:E4">
    <cfRule type="duplicateValues" dxfId="228" priority="142903"/>
  </conditionalFormatting>
  <conditionalFormatting sqref="E112:E1048576 E65:E72">
    <cfRule type="duplicateValues" dxfId="227" priority="142907"/>
  </conditionalFormatting>
  <conditionalFormatting sqref="E112:E1048576 E65:E72">
    <cfRule type="duplicateValues" dxfId="226" priority="142910"/>
    <cfRule type="duplicateValues" dxfId="225" priority="142911"/>
    <cfRule type="duplicateValues" dxfId="224" priority="142912"/>
  </conditionalFormatting>
  <conditionalFormatting sqref="E112:E1048576 E65:E72">
    <cfRule type="duplicateValues" dxfId="223" priority="142919"/>
    <cfRule type="duplicateValues" dxfId="222" priority="142920"/>
  </conditionalFormatting>
  <conditionalFormatting sqref="B112:B1048576 B65:B72 B1:B4">
    <cfRule type="duplicateValues" dxfId="221" priority="142925"/>
    <cfRule type="duplicateValues" dxfId="220" priority="142926"/>
    <cfRule type="duplicateValues" dxfId="219" priority="142927"/>
  </conditionalFormatting>
  <conditionalFormatting sqref="E112:E1048576 E1:E72">
    <cfRule type="duplicateValues" dxfId="218" priority="142937"/>
  </conditionalFormatting>
  <conditionalFormatting sqref="B112:B1048576 B1:B72">
    <cfRule type="duplicateValues" dxfId="217" priority="142940"/>
    <cfRule type="duplicateValues" dxfId="216" priority="142941"/>
  </conditionalFormatting>
  <conditionalFormatting sqref="B91:B111">
    <cfRule type="duplicateValues" dxfId="215" priority="142949"/>
    <cfRule type="duplicateValues" dxfId="214" priority="142950"/>
  </conditionalFormatting>
  <conditionalFormatting sqref="B91:B111">
    <cfRule type="duplicateValues" dxfId="213" priority="142951"/>
  </conditionalFormatting>
  <conditionalFormatting sqref="E91:E111">
    <cfRule type="duplicateValues" dxfId="212" priority="142952"/>
    <cfRule type="duplicateValues" dxfId="211" priority="142953"/>
  </conditionalFormatting>
  <conditionalFormatting sqref="E91:E111">
    <cfRule type="duplicateValues" dxfId="210" priority="142954"/>
    <cfRule type="duplicateValues" dxfId="209" priority="142955"/>
    <cfRule type="duplicateValues" dxfId="208" priority="142956"/>
  </conditionalFormatting>
  <conditionalFormatting sqref="E91:E111">
    <cfRule type="duplicateValues" dxfId="207" priority="142957"/>
  </conditionalFormatting>
  <conditionalFormatting sqref="B91:B111">
    <cfRule type="duplicateValues" dxfId="206" priority="142958"/>
    <cfRule type="duplicateValues" dxfId="205" priority="142959"/>
    <cfRule type="duplicateValues" dxfId="204" priority="14296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21"/>
  <sheetViews>
    <sheetView tabSelected="1" zoomScale="70" zoomScaleNormal="70" workbookViewId="0">
      <selection activeCell="D119" sqref="D119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2538</v>
      </c>
      <c r="G1" s="175"/>
      <c r="H1" s="99">
        <f>COUNTIF(A:E,"2 Gavetas Vacias + 1 Fallando")</f>
        <v>0</v>
      </c>
      <c r="I1" s="99">
        <f>COUNTIF(A:E,("3 Gavetas Vacías"))</f>
        <v>19</v>
      </c>
      <c r="J1" s="121">
        <f>COUNTIF(A:E,"2 Gavetas Fallando + 1 Vacia")</f>
        <v>0</v>
      </c>
      <c r="K1" s="121"/>
    </row>
    <row r="2" spans="1:11" ht="25.5" customHeight="1" x14ac:dyDescent="0.25">
      <c r="A2" s="179" t="s">
        <v>2616</v>
      </c>
      <c r="B2" s="180"/>
      <c r="C2" s="180"/>
      <c r="D2" s="180"/>
      <c r="E2" s="181"/>
      <c r="F2" s="98" t="s">
        <v>2537</v>
      </c>
      <c r="G2" s="97">
        <f>G3+G4</f>
        <v>107</v>
      </c>
      <c r="H2" s="98" t="s">
        <v>2544</v>
      </c>
      <c r="I2" s="97">
        <f>COUNTIF(A:E,"Abastecido")</f>
        <v>27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87"/>
      <c r="B3" s="164"/>
      <c r="C3" s="188"/>
      <c r="D3" s="188"/>
      <c r="E3" s="189"/>
      <c r="F3" s="98" t="s">
        <v>2536</v>
      </c>
      <c r="G3" s="97">
        <f>COUNTIF(REPORTE!A:Q,"fuera de Servicio")</f>
        <v>49</v>
      </c>
      <c r="H3" s="98" t="s">
        <v>2629</v>
      </c>
      <c r="I3" s="97">
        <f>COUNTIF(A:E,"Gavetas Vacías + Gavetas Fallando")</f>
        <v>2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216" t="s">
        <v>2406</v>
      </c>
      <c r="B4" s="217">
        <v>44447.25</v>
      </c>
      <c r="C4" s="190"/>
      <c r="D4" s="190"/>
      <c r="E4" s="191"/>
      <c r="F4" s="98" t="s">
        <v>2533</v>
      </c>
      <c r="G4" s="97">
        <f>COUNTIF(REPORTE!A:Q,"En Servicio")</f>
        <v>58</v>
      </c>
      <c r="H4" s="98" t="s">
        <v>2625</v>
      </c>
      <c r="I4" s="97">
        <f>COUNTIF(A:E,"Solucionado")</f>
        <v>8</v>
      </c>
      <c r="J4" s="98" t="s">
        <v>2563</v>
      </c>
      <c r="K4" s="97">
        <f>COUNTIF(REPORTE!P4:P55,"PRINTER")</f>
        <v>0</v>
      </c>
    </row>
    <row r="5" spans="1:11" ht="18.75" thickBot="1" x14ac:dyDescent="0.3">
      <c r="A5" s="216" t="s">
        <v>2407</v>
      </c>
      <c r="B5" s="217">
        <v>44447.708333333336</v>
      </c>
      <c r="C5" s="190"/>
      <c r="D5" s="190"/>
      <c r="E5" s="191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19</v>
      </c>
      <c r="J5" s="121"/>
      <c r="K5" s="121"/>
    </row>
    <row r="6" spans="1:11" ht="15" customHeight="1" x14ac:dyDescent="0.25">
      <c r="A6" s="182"/>
      <c r="B6" s="183"/>
      <c r="C6" s="192"/>
      <c r="D6" s="192"/>
      <c r="E6" s="193"/>
      <c r="F6" s="98" t="s">
        <v>2535</v>
      </c>
      <c r="G6" s="97">
        <f>COUNTIF(REPORTE!A:Q,"CARGA EXITOSA")</f>
        <v>3</v>
      </c>
      <c r="H6" s="98" t="s">
        <v>2543</v>
      </c>
      <c r="I6" s="97">
        <f>COUNTIF(A:E,"GAVETA DE DEPOSITO LLENA")</f>
        <v>5</v>
      </c>
      <c r="J6" s="121"/>
      <c r="K6" s="121"/>
    </row>
    <row r="7" spans="1:11" ht="18" customHeight="1" thickBot="1" x14ac:dyDescent="0.3">
      <c r="A7" s="184" t="s">
        <v>2565</v>
      </c>
      <c r="B7" s="185"/>
      <c r="C7" s="185"/>
      <c r="D7" s="185"/>
      <c r="E7" s="186"/>
      <c r="F7" s="98" t="s">
        <v>2623</v>
      </c>
      <c r="G7" s="97">
        <f>COUNTIF(A:E,"Sin Efectivo")</f>
        <v>6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.75" customHeight="1" x14ac:dyDescent="0.25">
      <c r="A8" s="218" t="s">
        <v>15</v>
      </c>
      <c r="B8" s="218" t="s">
        <v>2408</v>
      </c>
      <c r="C8" s="218" t="s">
        <v>46</v>
      </c>
      <c r="D8" s="222" t="s">
        <v>2411</v>
      </c>
      <c r="E8" s="218" t="s">
        <v>2409</v>
      </c>
    </row>
    <row r="9" spans="1:11" s="121" customFormat="1" ht="18" customHeight="1" x14ac:dyDescent="0.25">
      <c r="A9" s="213" t="s">
        <v>1270</v>
      </c>
      <c r="B9" s="211">
        <v>180</v>
      </c>
      <c r="C9" s="213" t="s">
        <v>1395</v>
      </c>
      <c r="D9" s="223" t="s">
        <v>2631</v>
      </c>
      <c r="E9" s="211">
        <v>3336014521</v>
      </c>
    </row>
    <row r="10" spans="1:11" s="107" customFormat="1" ht="18" x14ac:dyDescent="0.25">
      <c r="A10" s="213" t="s">
        <v>1271</v>
      </c>
      <c r="B10" s="211">
        <v>772</v>
      </c>
      <c r="C10" s="213" t="s">
        <v>1707</v>
      </c>
      <c r="D10" s="223" t="s">
        <v>2631</v>
      </c>
      <c r="E10" s="225">
        <v>3336018202</v>
      </c>
    </row>
    <row r="11" spans="1:11" s="107" customFormat="1" ht="18" x14ac:dyDescent="0.25">
      <c r="A11" s="212" t="s">
        <v>1270</v>
      </c>
      <c r="B11" s="211">
        <v>624</v>
      </c>
      <c r="C11" s="213" t="s">
        <v>2274</v>
      </c>
      <c r="D11" s="223" t="s">
        <v>2631</v>
      </c>
      <c r="E11" s="211">
        <v>3336016963</v>
      </c>
    </row>
    <row r="12" spans="1:11" s="107" customFormat="1" ht="18" customHeight="1" x14ac:dyDescent="0.25">
      <c r="A12" s="213" t="s">
        <v>1270</v>
      </c>
      <c r="B12" s="211">
        <v>744</v>
      </c>
      <c r="C12" s="213" t="s">
        <v>1686</v>
      </c>
      <c r="D12" s="223" t="s">
        <v>2631</v>
      </c>
      <c r="E12" s="225" t="s">
        <v>2644</v>
      </c>
    </row>
    <row r="13" spans="1:11" s="107" customFormat="1" ht="18" customHeight="1" x14ac:dyDescent="0.25">
      <c r="A13" s="213" t="s">
        <v>1270</v>
      </c>
      <c r="B13" s="211">
        <v>314</v>
      </c>
      <c r="C13" s="213" t="s">
        <v>1465</v>
      </c>
      <c r="D13" s="223" t="s">
        <v>2631</v>
      </c>
      <c r="E13" s="225" t="s">
        <v>2645</v>
      </c>
    </row>
    <row r="14" spans="1:11" s="107" customFormat="1" ht="18" customHeight="1" x14ac:dyDescent="0.25">
      <c r="A14" s="213" t="s">
        <v>1272</v>
      </c>
      <c r="B14" s="211">
        <v>342</v>
      </c>
      <c r="C14" s="213" t="s">
        <v>2258</v>
      </c>
      <c r="D14" s="223" t="s">
        <v>2631</v>
      </c>
      <c r="E14" s="225" t="s">
        <v>2646</v>
      </c>
    </row>
    <row r="15" spans="1:11" s="107" customFormat="1" ht="18" x14ac:dyDescent="0.25">
      <c r="A15" s="213" t="s">
        <v>1272</v>
      </c>
      <c r="B15" s="211">
        <v>45</v>
      </c>
      <c r="C15" s="213" t="s">
        <v>1322</v>
      </c>
      <c r="D15" s="223" t="s">
        <v>2631</v>
      </c>
      <c r="E15" s="225">
        <v>3336018190</v>
      </c>
    </row>
    <row r="16" spans="1:11" s="107" customFormat="1" ht="18" customHeight="1" x14ac:dyDescent="0.25">
      <c r="A16" s="213" t="s">
        <v>1273</v>
      </c>
      <c r="B16" s="211">
        <v>119</v>
      </c>
      <c r="C16" s="213" t="s">
        <v>2217</v>
      </c>
      <c r="D16" s="223" t="s">
        <v>2631</v>
      </c>
      <c r="E16" s="225">
        <v>3336018186</v>
      </c>
    </row>
    <row r="17" spans="1:5" s="107" customFormat="1" ht="18.75" customHeight="1" x14ac:dyDescent="0.25">
      <c r="A17" s="213" t="s">
        <v>1272</v>
      </c>
      <c r="B17" s="211">
        <v>615</v>
      </c>
      <c r="C17" s="213" t="s">
        <v>1620</v>
      </c>
      <c r="D17" s="223" t="s">
        <v>2631</v>
      </c>
      <c r="E17" s="225">
        <v>3336018183</v>
      </c>
    </row>
    <row r="18" spans="1:5" s="107" customFormat="1" ht="18" customHeight="1" x14ac:dyDescent="0.25">
      <c r="A18" s="213" t="s">
        <v>1273</v>
      </c>
      <c r="B18" s="211">
        <v>965</v>
      </c>
      <c r="C18" s="213" t="s">
        <v>2276</v>
      </c>
      <c r="D18" s="223" t="s">
        <v>2631</v>
      </c>
      <c r="E18" s="225">
        <v>3336018179</v>
      </c>
    </row>
    <row r="19" spans="1:5" s="107" customFormat="1" ht="18" customHeight="1" x14ac:dyDescent="0.25">
      <c r="A19" s="213" t="s">
        <v>1273</v>
      </c>
      <c r="B19" s="211">
        <v>40</v>
      </c>
      <c r="C19" s="213" t="s">
        <v>1318</v>
      </c>
      <c r="D19" s="223" t="s">
        <v>2631</v>
      </c>
      <c r="E19" s="225">
        <v>3336018178</v>
      </c>
    </row>
    <row r="20" spans="1:5" s="112" customFormat="1" ht="18" customHeight="1" x14ac:dyDescent="0.25">
      <c r="A20" s="213" t="s">
        <v>1271</v>
      </c>
      <c r="B20" s="211">
        <v>219</v>
      </c>
      <c r="C20" s="213" t="s">
        <v>1416</v>
      </c>
      <c r="D20" s="223" t="s">
        <v>2631</v>
      </c>
      <c r="E20" s="225">
        <v>3336018143</v>
      </c>
    </row>
    <row r="21" spans="1:5" s="112" customFormat="1" ht="18" customHeight="1" x14ac:dyDescent="0.25">
      <c r="A21" s="213" t="s">
        <v>1270</v>
      </c>
      <c r="B21" s="211">
        <v>884</v>
      </c>
      <c r="C21" s="213" t="s">
        <v>1792</v>
      </c>
      <c r="D21" s="223" t="s">
        <v>2631</v>
      </c>
      <c r="E21" s="225">
        <v>3336017824</v>
      </c>
    </row>
    <row r="22" spans="1:5" s="112" customFormat="1" ht="18" customHeight="1" x14ac:dyDescent="0.25">
      <c r="A22" s="212" t="s">
        <v>1273</v>
      </c>
      <c r="B22" s="211">
        <v>649</v>
      </c>
      <c r="C22" s="213" t="s">
        <v>1648</v>
      </c>
      <c r="D22" s="223" t="s">
        <v>2631</v>
      </c>
      <c r="E22" s="211" t="s">
        <v>2647</v>
      </c>
    </row>
    <row r="23" spans="1:5" s="112" customFormat="1" ht="18" customHeight="1" x14ac:dyDescent="0.25">
      <c r="A23" s="212" t="s">
        <v>1273</v>
      </c>
      <c r="B23" s="211">
        <v>888</v>
      </c>
      <c r="C23" s="213" t="s">
        <v>2260</v>
      </c>
      <c r="D23" s="223" t="s">
        <v>2631</v>
      </c>
      <c r="E23" s="211">
        <v>3336018203</v>
      </c>
    </row>
    <row r="24" spans="1:5" s="112" customFormat="1" ht="18" customHeight="1" x14ac:dyDescent="0.25">
      <c r="A24" s="212" t="s">
        <v>1272</v>
      </c>
      <c r="B24" s="211">
        <v>962</v>
      </c>
      <c r="C24" s="213" t="s">
        <v>1849</v>
      </c>
      <c r="D24" s="223" t="s">
        <v>2631</v>
      </c>
      <c r="E24" s="211">
        <v>3336018184</v>
      </c>
    </row>
    <row r="25" spans="1:5" s="112" customFormat="1" ht="18" customHeight="1" x14ac:dyDescent="0.25">
      <c r="A25" s="212" t="s">
        <v>1270</v>
      </c>
      <c r="B25" s="211">
        <v>169</v>
      </c>
      <c r="C25" s="213" t="s">
        <v>1391</v>
      </c>
      <c r="D25" s="223" t="s">
        <v>2631</v>
      </c>
      <c r="E25" s="211">
        <v>3336017565</v>
      </c>
    </row>
    <row r="26" spans="1:5" s="112" customFormat="1" ht="18.75" customHeight="1" x14ac:dyDescent="0.25">
      <c r="A26" s="213" t="s">
        <v>1272</v>
      </c>
      <c r="B26" s="211">
        <v>44</v>
      </c>
      <c r="C26" s="213" t="s">
        <v>1321</v>
      </c>
      <c r="D26" s="223" t="s">
        <v>2631</v>
      </c>
      <c r="E26" s="225" t="s">
        <v>2648</v>
      </c>
    </row>
    <row r="27" spans="1:5" s="121" customFormat="1" ht="18.75" customHeight="1" x14ac:dyDescent="0.25">
      <c r="A27" s="213" t="s">
        <v>1272</v>
      </c>
      <c r="B27" s="211">
        <v>5</v>
      </c>
      <c r="C27" s="213" t="s">
        <v>1997</v>
      </c>
      <c r="D27" s="223" t="s">
        <v>2631</v>
      </c>
      <c r="E27" s="225" t="s">
        <v>2649</v>
      </c>
    </row>
    <row r="28" spans="1:5" s="121" customFormat="1" ht="18.75" customHeight="1" x14ac:dyDescent="0.25">
      <c r="A28" s="213" t="s">
        <v>1270</v>
      </c>
      <c r="B28" s="211">
        <v>908</v>
      </c>
      <c r="C28" s="213" t="s">
        <v>1810</v>
      </c>
      <c r="D28" s="223" t="s">
        <v>2631</v>
      </c>
      <c r="E28" s="225" t="s">
        <v>2650</v>
      </c>
    </row>
    <row r="29" spans="1:5" s="121" customFormat="1" ht="18.75" customHeight="1" x14ac:dyDescent="0.25">
      <c r="A29" s="213" t="s">
        <v>1270</v>
      </c>
      <c r="B29" s="211">
        <v>410</v>
      </c>
      <c r="C29" s="213" t="s">
        <v>1499</v>
      </c>
      <c r="D29" s="223" t="s">
        <v>2631</v>
      </c>
      <c r="E29" s="225" t="s">
        <v>2651</v>
      </c>
    </row>
    <row r="30" spans="1:5" s="121" customFormat="1" ht="18.75" customHeight="1" x14ac:dyDescent="0.25">
      <c r="A30" s="213" t="s">
        <v>1270</v>
      </c>
      <c r="B30" s="211">
        <v>696</v>
      </c>
      <c r="C30" s="213" t="s">
        <v>2001</v>
      </c>
      <c r="D30" s="223" t="s">
        <v>2631</v>
      </c>
      <c r="E30" s="225">
        <v>3336018182</v>
      </c>
    </row>
    <row r="31" spans="1:5" s="121" customFormat="1" ht="18.75" customHeight="1" x14ac:dyDescent="0.25">
      <c r="A31" s="213" t="s">
        <v>1273</v>
      </c>
      <c r="B31" s="211">
        <v>633</v>
      </c>
      <c r="C31" s="213" t="s">
        <v>1635</v>
      </c>
      <c r="D31" s="223" t="s">
        <v>2631</v>
      </c>
      <c r="E31" s="225">
        <v>3336018171</v>
      </c>
    </row>
    <row r="32" spans="1:5" s="121" customFormat="1" ht="18.75" customHeight="1" x14ac:dyDescent="0.25">
      <c r="A32" s="213" t="s">
        <v>1270</v>
      </c>
      <c r="B32" s="211">
        <v>139</v>
      </c>
      <c r="C32" s="213" t="s">
        <v>1375</v>
      </c>
      <c r="D32" s="223" t="s">
        <v>2631</v>
      </c>
      <c r="E32" s="225">
        <v>3336018148</v>
      </c>
    </row>
    <row r="33" spans="1:5" s="121" customFormat="1" ht="18.75" customHeight="1" x14ac:dyDescent="0.25">
      <c r="A33" s="213" t="s">
        <v>1270</v>
      </c>
      <c r="B33" s="211">
        <v>655</v>
      </c>
      <c r="C33" s="213" t="s">
        <v>1979</v>
      </c>
      <c r="D33" s="223" t="s">
        <v>2631</v>
      </c>
      <c r="E33" s="225">
        <v>3336017966</v>
      </c>
    </row>
    <row r="34" spans="1:5" s="121" customFormat="1" ht="18.75" customHeight="1" x14ac:dyDescent="0.25">
      <c r="A34" s="213" t="s">
        <v>1272</v>
      </c>
      <c r="B34" s="211">
        <v>873</v>
      </c>
      <c r="C34" s="213" t="s">
        <v>1784</v>
      </c>
      <c r="D34" s="223" t="s">
        <v>2631</v>
      </c>
      <c r="E34" s="225">
        <v>3336017002</v>
      </c>
    </row>
    <row r="35" spans="1:5" s="121" customFormat="1" ht="18.75" customHeight="1" x14ac:dyDescent="0.25">
      <c r="A35" s="213" t="e">
        <v>#N/A</v>
      </c>
      <c r="B35" s="211"/>
      <c r="C35" s="213" t="e">
        <v>#N/A</v>
      </c>
      <c r="D35" s="223" t="s">
        <v>2631</v>
      </c>
      <c r="E35" s="211"/>
    </row>
    <row r="36" spans="1:5" s="121" customFormat="1" ht="18.75" customHeight="1" x14ac:dyDescent="0.25">
      <c r="A36" s="214" t="s">
        <v>2462</v>
      </c>
      <c r="B36" s="215">
        <v>26</v>
      </c>
      <c r="C36" s="194"/>
      <c r="D36" s="194"/>
      <c r="E36" s="194"/>
    </row>
    <row r="37" spans="1:5" s="121" customFormat="1" ht="18.75" customHeight="1" x14ac:dyDescent="0.25">
      <c r="A37" s="182"/>
      <c r="B37" s="183"/>
      <c r="C37" s="183"/>
      <c r="D37" s="183"/>
      <c r="E37" s="195"/>
    </row>
    <row r="38" spans="1:5" s="121" customFormat="1" ht="18.75" customHeight="1" thickBot="1" x14ac:dyDescent="0.3">
      <c r="A38" s="184" t="s">
        <v>2566</v>
      </c>
      <c r="B38" s="185"/>
      <c r="C38" s="185"/>
      <c r="D38" s="185"/>
      <c r="E38" s="186"/>
    </row>
    <row r="39" spans="1:5" s="121" customFormat="1" ht="18.75" customHeight="1" x14ac:dyDescent="0.25">
      <c r="A39" s="218" t="s">
        <v>15</v>
      </c>
      <c r="B39" s="218" t="s">
        <v>2408</v>
      </c>
      <c r="C39" s="218" t="s">
        <v>46</v>
      </c>
      <c r="D39" s="196" t="s">
        <v>2411</v>
      </c>
      <c r="E39" s="197" t="s">
        <v>2409</v>
      </c>
    </row>
    <row r="40" spans="1:5" s="121" customFormat="1" ht="18.75" customHeight="1" x14ac:dyDescent="0.25">
      <c r="A40" s="213" t="s">
        <v>1272</v>
      </c>
      <c r="B40" s="211">
        <v>880</v>
      </c>
      <c r="C40" s="213" t="s">
        <v>2391</v>
      </c>
      <c r="D40" s="223" t="s">
        <v>2626</v>
      </c>
      <c r="E40" s="226">
        <v>3336018214</v>
      </c>
    </row>
    <row r="41" spans="1:5" s="121" customFormat="1" ht="18.75" customHeight="1" x14ac:dyDescent="0.25">
      <c r="A41" s="213" t="s">
        <v>1270</v>
      </c>
      <c r="B41" s="211">
        <v>514</v>
      </c>
      <c r="C41" s="213" t="s">
        <v>2310</v>
      </c>
      <c r="D41" s="223" t="s">
        <v>2626</v>
      </c>
      <c r="E41" s="226">
        <v>3336017417</v>
      </c>
    </row>
    <row r="42" spans="1:5" s="121" customFormat="1" ht="18.75" customHeight="1" x14ac:dyDescent="0.25">
      <c r="A42" s="213" t="s">
        <v>1270</v>
      </c>
      <c r="B42" s="211">
        <v>980</v>
      </c>
      <c r="C42" s="213" t="s">
        <v>1862</v>
      </c>
      <c r="D42" s="223" t="s">
        <v>2626</v>
      </c>
      <c r="E42" s="226">
        <v>3336017467</v>
      </c>
    </row>
    <row r="43" spans="1:5" s="121" customFormat="1" ht="18.75" customHeight="1" x14ac:dyDescent="0.25">
      <c r="A43" s="213" t="s">
        <v>1270</v>
      </c>
      <c r="B43" s="211">
        <v>818</v>
      </c>
      <c r="C43" s="213" t="s">
        <v>1738</v>
      </c>
      <c r="D43" s="223" t="s">
        <v>2626</v>
      </c>
      <c r="E43" s="226">
        <v>3336018207</v>
      </c>
    </row>
    <row r="44" spans="1:5" s="121" customFormat="1" ht="18.75" customHeight="1" x14ac:dyDescent="0.25">
      <c r="A44" s="213" t="s">
        <v>1270</v>
      </c>
      <c r="B44" s="211">
        <v>70</v>
      </c>
      <c r="C44" s="213" t="s">
        <v>2314</v>
      </c>
      <c r="D44" s="223" t="s">
        <v>2626</v>
      </c>
      <c r="E44" s="226">
        <v>3336016641</v>
      </c>
    </row>
    <row r="45" spans="1:5" s="121" customFormat="1" ht="18.75" customHeight="1" x14ac:dyDescent="0.25">
      <c r="A45" s="213" t="s">
        <v>1270</v>
      </c>
      <c r="B45" s="211">
        <v>493</v>
      </c>
      <c r="C45" s="213" t="s">
        <v>1537</v>
      </c>
      <c r="D45" s="223" t="s">
        <v>2626</v>
      </c>
      <c r="E45" s="226">
        <v>3336018188</v>
      </c>
    </row>
    <row r="46" spans="1:5" s="121" customFormat="1" ht="18.75" customHeight="1" x14ac:dyDescent="0.25">
      <c r="A46" s="213" t="s">
        <v>1271</v>
      </c>
      <c r="B46" s="211">
        <v>114</v>
      </c>
      <c r="C46" s="213" t="s">
        <v>1363</v>
      </c>
      <c r="D46" s="223" t="s">
        <v>2626</v>
      </c>
      <c r="E46" s="226">
        <v>3336017334</v>
      </c>
    </row>
    <row r="47" spans="1:5" s="121" customFormat="1" ht="18.75" customHeight="1" x14ac:dyDescent="0.25">
      <c r="A47" s="213" t="e">
        <v>#N/A</v>
      </c>
      <c r="B47" s="211"/>
      <c r="C47" s="213" t="e">
        <v>#N/A</v>
      </c>
      <c r="D47" s="223" t="s">
        <v>2626</v>
      </c>
      <c r="E47" s="226"/>
    </row>
    <row r="48" spans="1:5" s="121" customFormat="1" ht="18.75" customHeight="1" x14ac:dyDescent="0.25">
      <c r="A48" s="214" t="s">
        <v>2462</v>
      </c>
      <c r="B48" s="215">
        <v>7</v>
      </c>
      <c r="C48" s="194"/>
      <c r="D48" s="194"/>
      <c r="E48" s="194"/>
    </row>
    <row r="49" spans="1:10" s="121" customFormat="1" ht="18.75" customHeight="1" thickBot="1" x14ac:dyDescent="0.3">
      <c r="A49" s="146"/>
      <c r="B49" s="147"/>
      <c r="C49" s="147"/>
      <c r="D49" s="147"/>
      <c r="E49" s="148"/>
    </row>
    <row r="50" spans="1:10" s="121" customFormat="1" ht="18.75" customHeight="1" thickBot="1" x14ac:dyDescent="0.3">
      <c r="A50" s="149" t="s">
        <v>2463</v>
      </c>
      <c r="B50" s="150"/>
      <c r="C50" s="150"/>
      <c r="D50" s="150"/>
      <c r="E50" s="151"/>
    </row>
    <row r="51" spans="1:10" s="121" customFormat="1" ht="18.75" customHeight="1" x14ac:dyDescent="0.25">
      <c r="A51" s="218" t="s">
        <v>15</v>
      </c>
      <c r="B51" s="218" t="s">
        <v>2408</v>
      </c>
      <c r="C51" s="218" t="s">
        <v>46</v>
      </c>
      <c r="D51" s="222" t="s">
        <v>2411</v>
      </c>
      <c r="E51" s="218" t="s">
        <v>2409</v>
      </c>
    </row>
    <row r="52" spans="1:10" s="121" customFormat="1" ht="18.75" customHeight="1" x14ac:dyDescent="0.25">
      <c r="A52" s="213" t="s">
        <v>1270</v>
      </c>
      <c r="B52" s="211">
        <v>734</v>
      </c>
      <c r="C52" s="213" t="s">
        <v>1677</v>
      </c>
      <c r="D52" s="224" t="s">
        <v>2429</v>
      </c>
      <c r="E52" s="225">
        <v>3336018181</v>
      </c>
    </row>
    <row r="53" spans="1:10" s="121" customFormat="1" ht="18.75" customHeight="1" x14ac:dyDescent="0.25">
      <c r="A53" s="213" t="s">
        <v>1271</v>
      </c>
      <c r="B53" s="211">
        <v>114</v>
      </c>
      <c r="C53" s="213" t="s">
        <v>1363</v>
      </c>
      <c r="D53" s="224" t="s">
        <v>2429</v>
      </c>
      <c r="E53" s="225">
        <v>3336019152</v>
      </c>
    </row>
    <row r="54" spans="1:10" s="121" customFormat="1" ht="18.75" customHeight="1" x14ac:dyDescent="0.25">
      <c r="A54" s="213" t="s">
        <v>1271</v>
      </c>
      <c r="B54" s="211">
        <v>385</v>
      </c>
      <c r="C54" s="213" t="s">
        <v>1479</v>
      </c>
      <c r="D54" s="224" t="s">
        <v>2429</v>
      </c>
      <c r="E54" s="225" t="s">
        <v>2652</v>
      </c>
    </row>
    <row r="55" spans="1:10" s="121" customFormat="1" ht="18.75" customHeight="1" x14ac:dyDescent="0.25">
      <c r="A55" s="213" t="s">
        <v>1273</v>
      </c>
      <c r="B55" s="211">
        <v>757</v>
      </c>
      <c r="C55" s="213" t="s">
        <v>1697</v>
      </c>
      <c r="D55" s="224" t="s">
        <v>2429</v>
      </c>
      <c r="E55" s="225" t="s">
        <v>2653</v>
      </c>
    </row>
    <row r="56" spans="1:10" s="112" customFormat="1" ht="18.75" customHeight="1" x14ac:dyDescent="0.25">
      <c r="A56" s="213" t="s">
        <v>1272</v>
      </c>
      <c r="B56" s="211">
        <v>984</v>
      </c>
      <c r="C56" s="213" t="s">
        <v>1866</v>
      </c>
      <c r="D56" s="224" t="s">
        <v>2429</v>
      </c>
      <c r="E56" s="225" t="s">
        <v>2654</v>
      </c>
    </row>
    <row r="57" spans="1:10" s="112" customFormat="1" ht="18.75" customHeight="1" x14ac:dyDescent="0.25">
      <c r="A57" s="213" t="s">
        <v>1270</v>
      </c>
      <c r="B57" s="211">
        <v>583</v>
      </c>
      <c r="C57" s="213" t="s">
        <v>1598</v>
      </c>
      <c r="D57" s="224" t="s">
        <v>2429</v>
      </c>
      <c r="E57" s="225" t="s">
        <v>2655</v>
      </c>
      <c r="F57" s="121"/>
    </row>
    <row r="58" spans="1:10" s="112" customFormat="1" ht="18.75" customHeight="1" x14ac:dyDescent="0.25">
      <c r="A58" s="214"/>
      <c r="B58" s="215">
        <v>6</v>
      </c>
      <c r="C58" s="155"/>
      <c r="D58" s="156"/>
      <c r="E58" s="157"/>
      <c r="F58" s="121"/>
      <c r="G58" s="120"/>
      <c r="H58" s="120"/>
      <c r="I58" s="120"/>
      <c r="J58" s="120"/>
    </row>
    <row r="59" spans="1:10" s="120" customFormat="1" ht="18" customHeight="1" thickBot="1" x14ac:dyDescent="0.3">
      <c r="A59" s="146"/>
      <c r="B59" s="147"/>
      <c r="C59" s="147"/>
      <c r="D59" s="147"/>
      <c r="E59" s="148"/>
      <c r="F59" s="121"/>
    </row>
    <row r="60" spans="1:10" s="120" customFormat="1" ht="18" customHeight="1" thickBot="1" x14ac:dyDescent="0.3">
      <c r="A60" s="158" t="s">
        <v>2434</v>
      </c>
      <c r="B60" s="159"/>
      <c r="C60" s="159"/>
      <c r="D60" s="159"/>
      <c r="E60" s="160"/>
      <c r="F60" s="121"/>
    </row>
    <row r="61" spans="1:10" s="112" customFormat="1" ht="18" customHeight="1" x14ac:dyDescent="0.25">
      <c r="A61" s="218" t="s">
        <v>15</v>
      </c>
      <c r="B61" s="218" t="s">
        <v>2408</v>
      </c>
      <c r="C61" s="218" t="s">
        <v>46</v>
      </c>
      <c r="D61" s="222" t="s">
        <v>2411</v>
      </c>
      <c r="E61" s="218" t="s">
        <v>2409</v>
      </c>
      <c r="F61" s="121"/>
      <c r="G61" s="120"/>
      <c r="H61" s="120"/>
      <c r="I61" s="120"/>
      <c r="J61" s="120"/>
    </row>
    <row r="62" spans="1:10" s="112" customFormat="1" ht="18.75" customHeight="1" x14ac:dyDescent="0.25">
      <c r="A62" s="212" t="s">
        <v>1270</v>
      </c>
      <c r="B62" s="211">
        <v>165</v>
      </c>
      <c r="C62" s="213" t="s">
        <v>2306</v>
      </c>
      <c r="D62" s="213" t="s">
        <v>2469</v>
      </c>
      <c r="E62" s="211">
        <v>3336017893</v>
      </c>
      <c r="F62" s="121"/>
      <c r="G62" s="120"/>
      <c r="H62" s="120"/>
      <c r="I62" s="120"/>
      <c r="J62" s="120"/>
    </row>
    <row r="63" spans="1:10" s="112" customFormat="1" ht="18" customHeight="1" x14ac:dyDescent="0.25">
      <c r="A63" s="212" t="s">
        <v>1273</v>
      </c>
      <c r="B63" s="211">
        <v>315</v>
      </c>
      <c r="C63" s="213" t="s">
        <v>1466</v>
      </c>
      <c r="D63" s="213" t="s">
        <v>2469</v>
      </c>
      <c r="E63" s="211" t="s">
        <v>2656</v>
      </c>
      <c r="F63" s="121"/>
      <c r="G63" s="120"/>
      <c r="H63" s="120"/>
      <c r="I63" s="120"/>
      <c r="J63" s="120"/>
    </row>
    <row r="64" spans="1:10" s="121" customFormat="1" ht="18" customHeight="1" thickBot="1" x14ac:dyDescent="0.3">
      <c r="A64" s="219" t="s">
        <v>2462</v>
      </c>
      <c r="B64" s="210">
        <v>31</v>
      </c>
      <c r="C64" s="152"/>
      <c r="D64" s="153"/>
      <c r="E64" s="154"/>
    </row>
    <row r="65" spans="1:5" s="121" customFormat="1" ht="18" customHeight="1" thickBot="1" x14ac:dyDescent="0.3">
      <c r="A65" s="146"/>
      <c r="B65" s="147"/>
      <c r="C65" s="147"/>
      <c r="D65" s="147"/>
      <c r="E65" s="148"/>
    </row>
    <row r="66" spans="1:5" s="121" customFormat="1" ht="18" customHeight="1" thickBot="1" x14ac:dyDescent="0.3">
      <c r="A66" s="161" t="s">
        <v>2580</v>
      </c>
      <c r="B66" s="162"/>
      <c r="C66" s="162"/>
      <c r="D66" s="162"/>
      <c r="E66" s="163"/>
    </row>
    <row r="67" spans="1:5" s="121" customFormat="1" ht="18" customHeight="1" x14ac:dyDescent="0.25">
      <c r="A67" s="218" t="s">
        <v>15</v>
      </c>
      <c r="B67" s="218" t="s">
        <v>2408</v>
      </c>
      <c r="C67" s="218" t="s">
        <v>46</v>
      </c>
      <c r="D67" s="222" t="s">
        <v>2411</v>
      </c>
      <c r="E67" s="218" t="s">
        <v>2409</v>
      </c>
    </row>
    <row r="68" spans="1:5" s="121" customFormat="1" ht="18" customHeight="1" x14ac:dyDescent="0.25">
      <c r="A68" s="213" t="s">
        <v>1270</v>
      </c>
      <c r="B68" s="211">
        <v>416</v>
      </c>
      <c r="C68" s="213" t="s">
        <v>1503</v>
      </c>
      <c r="D68" s="220" t="s">
        <v>2545</v>
      </c>
      <c r="E68" s="226">
        <v>3336018206</v>
      </c>
    </row>
    <row r="69" spans="1:5" s="121" customFormat="1" ht="18" customHeight="1" x14ac:dyDescent="0.25">
      <c r="A69" s="213" t="s">
        <v>1270</v>
      </c>
      <c r="B69" s="211">
        <v>231</v>
      </c>
      <c r="C69" s="213" t="s">
        <v>1420</v>
      </c>
      <c r="D69" s="221" t="s">
        <v>2618</v>
      </c>
      <c r="E69" s="226">
        <v>3336017383</v>
      </c>
    </row>
    <row r="70" spans="1:5" s="120" customFormat="1" ht="18.75" customHeight="1" x14ac:dyDescent="0.25">
      <c r="A70" s="213" t="s">
        <v>1273</v>
      </c>
      <c r="B70" s="211">
        <v>307</v>
      </c>
      <c r="C70" s="213" t="s">
        <v>2178</v>
      </c>
      <c r="D70" s="221" t="s">
        <v>2618</v>
      </c>
      <c r="E70" s="226">
        <v>3336017403</v>
      </c>
    </row>
    <row r="71" spans="1:5" s="120" customFormat="1" ht="18.75" customHeight="1" x14ac:dyDescent="0.25">
      <c r="A71" s="213" t="s">
        <v>1270</v>
      </c>
      <c r="B71" s="211">
        <v>835</v>
      </c>
      <c r="C71" s="213" t="s">
        <v>1754</v>
      </c>
      <c r="D71" s="221" t="s">
        <v>2618</v>
      </c>
      <c r="E71" s="226">
        <v>3336017461</v>
      </c>
    </row>
    <row r="72" spans="1:5" s="112" customFormat="1" ht="18.75" customHeight="1" x14ac:dyDescent="0.25">
      <c r="A72" s="213" t="s">
        <v>1270</v>
      </c>
      <c r="B72" s="211">
        <v>113</v>
      </c>
      <c r="C72" s="213" t="s">
        <v>1362</v>
      </c>
      <c r="D72" s="221" t="s">
        <v>2618</v>
      </c>
      <c r="E72" s="226">
        <v>3336017512</v>
      </c>
    </row>
    <row r="73" spans="1:5" s="112" customFormat="1" ht="18" customHeight="1" x14ac:dyDescent="0.25">
      <c r="A73" s="213" t="s">
        <v>1273</v>
      </c>
      <c r="B73" s="211">
        <v>990</v>
      </c>
      <c r="C73" s="213" t="e">
        <v>#N/A</v>
      </c>
      <c r="D73" s="221" t="s">
        <v>2618</v>
      </c>
      <c r="E73" s="226">
        <v>3336018198</v>
      </c>
    </row>
    <row r="74" spans="1:5" s="120" customFormat="1" ht="18.75" customHeight="1" x14ac:dyDescent="0.25">
      <c r="A74" s="213" t="s">
        <v>1270</v>
      </c>
      <c r="B74" s="211">
        <v>527</v>
      </c>
      <c r="C74" s="213" t="s">
        <v>1949</v>
      </c>
      <c r="D74" s="220" t="s">
        <v>2545</v>
      </c>
      <c r="E74" s="226">
        <v>3336018212</v>
      </c>
    </row>
    <row r="75" spans="1:5" ht="18.75" customHeight="1" thickBot="1" x14ac:dyDescent="0.3">
      <c r="A75" s="219" t="s">
        <v>2462</v>
      </c>
      <c r="B75" s="210">
        <v>22</v>
      </c>
      <c r="C75" s="152"/>
      <c r="D75" s="153"/>
      <c r="E75" s="154"/>
    </row>
    <row r="76" spans="1:5" ht="18.75" customHeight="1" thickBot="1" x14ac:dyDescent="0.3">
      <c r="A76" s="146"/>
      <c r="B76" s="147"/>
      <c r="C76" s="164"/>
      <c r="D76" s="164"/>
      <c r="E76" s="165"/>
    </row>
    <row r="77" spans="1:5" ht="18.75" customHeight="1" thickBot="1" x14ac:dyDescent="0.3">
      <c r="A77" s="168" t="s">
        <v>2464</v>
      </c>
      <c r="B77" s="169"/>
      <c r="C77" s="166"/>
      <c r="D77" s="166"/>
      <c r="E77" s="167"/>
    </row>
    <row r="78" spans="1:5" ht="18.75" customHeight="1" thickBot="1" x14ac:dyDescent="0.3">
      <c r="A78" s="170">
        <v>59</v>
      </c>
      <c r="B78" s="171"/>
      <c r="C78" s="166"/>
      <c r="D78" s="166"/>
      <c r="E78" s="167"/>
    </row>
    <row r="79" spans="1:5" ht="18.75" customHeight="1" thickBot="1" x14ac:dyDescent="0.3">
      <c r="A79" s="172"/>
      <c r="B79" s="173"/>
      <c r="C79" s="147"/>
      <c r="D79" s="147"/>
      <c r="E79" s="148"/>
    </row>
    <row r="80" spans="1:5" ht="18.75" customHeight="1" thickBot="1" x14ac:dyDescent="0.3">
      <c r="A80" s="149" t="s">
        <v>2465</v>
      </c>
      <c r="B80" s="150"/>
      <c r="C80" s="150"/>
      <c r="D80" s="150"/>
      <c r="E80" s="151"/>
    </row>
    <row r="81" spans="1:5" ht="18" customHeight="1" x14ac:dyDescent="0.25">
      <c r="A81" s="218" t="s">
        <v>15</v>
      </c>
      <c r="B81" s="218" t="s">
        <v>2408</v>
      </c>
      <c r="C81" s="218" t="s">
        <v>46</v>
      </c>
      <c r="D81" s="196" t="s">
        <v>2411</v>
      </c>
      <c r="E81" s="197"/>
    </row>
    <row r="82" spans="1:5" ht="18.75" customHeight="1" x14ac:dyDescent="0.25">
      <c r="A82" s="212" t="s">
        <v>1270</v>
      </c>
      <c r="B82" s="211">
        <v>227</v>
      </c>
      <c r="C82" s="212" t="s">
        <v>2336</v>
      </c>
      <c r="D82" s="198" t="s">
        <v>2582</v>
      </c>
      <c r="E82" s="199"/>
    </row>
    <row r="83" spans="1:5" ht="18.75" customHeight="1" x14ac:dyDescent="0.25">
      <c r="A83" s="212" t="s">
        <v>1270</v>
      </c>
      <c r="B83" s="211">
        <v>338</v>
      </c>
      <c r="C83" s="212" t="s">
        <v>2332</v>
      </c>
      <c r="D83" s="198" t="s">
        <v>2582</v>
      </c>
      <c r="E83" s="199"/>
    </row>
    <row r="84" spans="1:5" ht="18.75" customHeight="1" x14ac:dyDescent="0.25">
      <c r="A84" s="212" t="s">
        <v>1270</v>
      </c>
      <c r="B84" s="211">
        <v>725</v>
      </c>
      <c r="C84" s="212" t="s">
        <v>1668</v>
      </c>
      <c r="D84" s="198" t="s">
        <v>2632</v>
      </c>
      <c r="E84" s="199"/>
    </row>
    <row r="85" spans="1:5" ht="18.75" customHeight="1" x14ac:dyDescent="0.25">
      <c r="A85" s="212" t="s">
        <v>1270</v>
      </c>
      <c r="B85" s="211">
        <v>879</v>
      </c>
      <c r="C85" s="212" t="s">
        <v>1788</v>
      </c>
      <c r="D85" s="198" t="s">
        <v>2582</v>
      </c>
      <c r="E85" s="199"/>
    </row>
    <row r="86" spans="1:5" ht="18" x14ac:dyDescent="0.25">
      <c r="A86" s="212" t="s">
        <v>1271</v>
      </c>
      <c r="B86" s="211">
        <v>673</v>
      </c>
      <c r="C86" s="212" t="s">
        <v>2268</v>
      </c>
      <c r="D86" s="198" t="s">
        <v>2582</v>
      </c>
      <c r="E86" s="199"/>
    </row>
    <row r="87" spans="1:5" ht="18.75" customHeight="1" x14ac:dyDescent="0.25">
      <c r="A87" s="212" t="s">
        <v>1271</v>
      </c>
      <c r="B87" s="211">
        <v>867</v>
      </c>
      <c r="C87" s="212" t="s">
        <v>1779</v>
      </c>
      <c r="D87" s="198" t="s">
        <v>2632</v>
      </c>
      <c r="E87" s="199"/>
    </row>
    <row r="88" spans="1:5" ht="18.75" customHeight="1" x14ac:dyDescent="0.25">
      <c r="A88" s="212" t="s">
        <v>1270</v>
      </c>
      <c r="B88" s="211">
        <v>974</v>
      </c>
      <c r="C88" s="212" t="s">
        <v>1858</v>
      </c>
      <c r="D88" s="198" t="s">
        <v>2582</v>
      </c>
      <c r="E88" s="199"/>
    </row>
    <row r="89" spans="1:5" ht="18" x14ac:dyDescent="0.25">
      <c r="A89" s="212" t="s">
        <v>1270</v>
      </c>
      <c r="B89" s="211">
        <v>147</v>
      </c>
      <c r="C89" s="212" t="s">
        <v>1380</v>
      </c>
      <c r="D89" s="198" t="s">
        <v>2582</v>
      </c>
      <c r="E89" s="199"/>
    </row>
    <row r="90" spans="1:5" ht="18" x14ac:dyDescent="0.25">
      <c r="A90" s="212" t="e">
        <v>#N/A</v>
      </c>
      <c r="B90" s="211">
        <v>379</v>
      </c>
      <c r="C90" s="212" t="s">
        <v>2634</v>
      </c>
      <c r="D90" s="198" t="s">
        <v>2582</v>
      </c>
      <c r="E90" s="199"/>
    </row>
    <row r="91" spans="1:5" ht="18" x14ac:dyDescent="0.25">
      <c r="A91" s="212" t="s">
        <v>1270</v>
      </c>
      <c r="B91" s="211">
        <v>559</v>
      </c>
      <c r="C91" s="212" t="s">
        <v>1576</v>
      </c>
      <c r="D91" s="198" t="s">
        <v>2582</v>
      </c>
      <c r="E91" s="199"/>
    </row>
    <row r="92" spans="1:5" ht="18" x14ac:dyDescent="0.25">
      <c r="A92" s="212" t="s">
        <v>1270</v>
      </c>
      <c r="B92" s="211">
        <v>769</v>
      </c>
      <c r="C92" s="212" t="s">
        <v>2184</v>
      </c>
      <c r="D92" s="198" t="s">
        <v>2582</v>
      </c>
      <c r="E92" s="199"/>
    </row>
    <row r="93" spans="1:5" ht="18" x14ac:dyDescent="0.25">
      <c r="A93" s="212" t="s">
        <v>1270</v>
      </c>
      <c r="B93" s="211">
        <v>318</v>
      </c>
      <c r="C93" s="212" t="s">
        <v>2305</v>
      </c>
      <c r="D93" s="198" t="s">
        <v>2632</v>
      </c>
      <c r="E93" s="199"/>
    </row>
    <row r="94" spans="1:5" ht="18" x14ac:dyDescent="0.25">
      <c r="A94" s="212" t="s">
        <v>1273</v>
      </c>
      <c r="B94" s="211">
        <v>63</v>
      </c>
      <c r="C94" s="212" t="s">
        <v>1331</v>
      </c>
      <c r="D94" s="198" t="s">
        <v>2582</v>
      </c>
      <c r="E94" s="199"/>
    </row>
    <row r="95" spans="1:5" ht="18.75" customHeight="1" x14ac:dyDescent="0.25">
      <c r="A95" s="212" t="s">
        <v>1270</v>
      </c>
      <c r="B95" s="211">
        <v>162</v>
      </c>
      <c r="C95" s="212" t="s">
        <v>1901</v>
      </c>
      <c r="D95" s="198" t="s">
        <v>2582</v>
      </c>
      <c r="E95" s="199"/>
    </row>
    <row r="96" spans="1:5" ht="18" x14ac:dyDescent="0.25">
      <c r="A96" s="212" t="s">
        <v>1271</v>
      </c>
      <c r="B96" s="211">
        <v>634</v>
      </c>
      <c r="C96" s="212" t="s">
        <v>1636</v>
      </c>
      <c r="D96" s="198" t="s">
        <v>2582</v>
      </c>
      <c r="E96" s="199"/>
    </row>
    <row r="97" spans="1:5" ht="18" x14ac:dyDescent="0.25">
      <c r="A97" s="212" t="s">
        <v>1270</v>
      </c>
      <c r="B97" s="211">
        <v>382</v>
      </c>
      <c r="C97" s="212" t="s">
        <v>2657</v>
      </c>
      <c r="D97" s="198" t="s">
        <v>2582</v>
      </c>
      <c r="E97" s="199"/>
    </row>
    <row r="98" spans="1:5" ht="18.75" customHeight="1" x14ac:dyDescent="0.25">
      <c r="A98" s="212" t="s">
        <v>1273</v>
      </c>
      <c r="B98" s="211">
        <v>411</v>
      </c>
      <c r="C98" s="212" t="s">
        <v>1500</v>
      </c>
      <c r="D98" s="198" t="s">
        <v>2582</v>
      </c>
      <c r="E98" s="199"/>
    </row>
    <row r="99" spans="1:5" ht="18" x14ac:dyDescent="0.25">
      <c r="A99" s="212" t="s">
        <v>1273</v>
      </c>
      <c r="B99" s="211">
        <v>636</v>
      </c>
      <c r="C99" s="212" t="s">
        <v>2273</v>
      </c>
      <c r="D99" s="198" t="s">
        <v>2632</v>
      </c>
      <c r="E99" s="199"/>
    </row>
    <row r="100" spans="1:5" ht="18" x14ac:dyDescent="0.25">
      <c r="A100" s="212" t="s">
        <v>1271</v>
      </c>
      <c r="B100" s="211">
        <v>631</v>
      </c>
      <c r="C100" s="212" t="s">
        <v>1633</v>
      </c>
      <c r="D100" s="198" t="s">
        <v>2582</v>
      </c>
      <c r="E100" s="199"/>
    </row>
    <row r="101" spans="1:5" ht="18" x14ac:dyDescent="0.25">
      <c r="A101" s="212" t="s">
        <v>1270</v>
      </c>
      <c r="B101" s="211">
        <v>672</v>
      </c>
      <c r="C101" s="212" t="s">
        <v>2321</v>
      </c>
      <c r="D101" s="198" t="s">
        <v>2582</v>
      </c>
      <c r="E101" s="199"/>
    </row>
    <row r="102" spans="1:5" ht="18" x14ac:dyDescent="0.25">
      <c r="A102" s="212" t="s">
        <v>1273</v>
      </c>
      <c r="B102" s="211">
        <v>799</v>
      </c>
      <c r="C102" s="212" t="s">
        <v>1726</v>
      </c>
      <c r="D102" s="198" t="s">
        <v>2582</v>
      </c>
      <c r="E102" s="199"/>
    </row>
    <row r="103" spans="1:5" ht="18" x14ac:dyDescent="0.25">
      <c r="A103" s="212" t="s">
        <v>1273</v>
      </c>
      <c r="B103" s="211">
        <v>413</v>
      </c>
      <c r="C103" s="212" t="s">
        <v>1501</v>
      </c>
      <c r="D103" s="198" t="s">
        <v>2632</v>
      </c>
      <c r="E103" s="199"/>
    </row>
    <row r="104" spans="1:5" ht="18" x14ac:dyDescent="0.25">
      <c r="A104" s="212" t="s">
        <v>1270</v>
      </c>
      <c r="B104" s="211">
        <v>627</v>
      </c>
      <c r="C104" s="212" t="s">
        <v>1629</v>
      </c>
      <c r="D104" s="198" t="s">
        <v>2632</v>
      </c>
      <c r="E104" s="199"/>
    </row>
    <row r="105" spans="1:5" ht="18" x14ac:dyDescent="0.25">
      <c r="A105" s="212" t="s">
        <v>1272</v>
      </c>
      <c r="B105" s="211">
        <v>764</v>
      </c>
      <c r="C105" s="212" t="s">
        <v>1702</v>
      </c>
      <c r="D105" s="198" t="s">
        <v>2582</v>
      </c>
      <c r="E105" s="199"/>
    </row>
    <row r="106" spans="1:5" ht="18" x14ac:dyDescent="0.25">
      <c r="A106" s="212" t="s">
        <v>1271</v>
      </c>
      <c r="B106" s="211">
        <v>843</v>
      </c>
      <c r="C106" s="212" t="s">
        <v>1760</v>
      </c>
      <c r="D106" s="198" t="s">
        <v>2582</v>
      </c>
      <c r="E106" s="199"/>
    </row>
    <row r="107" spans="1:5" ht="18" x14ac:dyDescent="0.25">
      <c r="A107" s="212" t="s">
        <v>1270</v>
      </c>
      <c r="B107" s="211">
        <v>515</v>
      </c>
      <c r="C107" s="212" t="s">
        <v>1546</v>
      </c>
      <c r="D107" s="198" t="s">
        <v>2632</v>
      </c>
      <c r="E107" s="199"/>
    </row>
    <row r="108" spans="1:5" ht="18" x14ac:dyDescent="0.25">
      <c r="A108" s="212" t="e">
        <v>#N/A</v>
      </c>
      <c r="B108" s="211"/>
      <c r="C108" s="212" t="e">
        <v>#N/A</v>
      </c>
      <c r="D108" s="198"/>
      <c r="E108" s="199"/>
    </row>
    <row r="109" spans="1:5" ht="18.75" thickBot="1" x14ac:dyDescent="0.3">
      <c r="A109" s="219" t="s">
        <v>2462</v>
      </c>
      <c r="B109" s="210">
        <v>26</v>
      </c>
      <c r="C109" s="152"/>
      <c r="D109" s="153"/>
      <c r="E109" s="154"/>
    </row>
    <row r="110" spans="1:5" x14ac:dyDescent="0.25">
      <c r="A110" s="121"/>
      <c r="C110" s="121"/>
      <c r="D110" s="121"/>
    </row>
    <row r="111" spans="1:5" x14ac:dyDescent="0.25">
      <c r="A111" s="121"/>
      <c r="C111" s="121"/>
      <c r="D111" s="121"/>
    </row>
    <row r="112" spans="1:5" x14ac:dyDescent="0.25">
      <c r="A112" s="81"/>
      <c r="B112" s="81"/>
      <c r="C112" s="81"/>
      <c r="D112" s="81"/>
      <c r="E112" s="81"/>
    </row>
    <row r="113" spans="1:5" x14ac:dyDescent="0.25">
      <c r="A113" s="81"/>
      <c r="B113" s="81"/>
      <c r="C113" s="81"/>
      <c r="D113" s="81"/>
      <c r="E113" s="81"/>
    </row>
    <row r="114" spans="1:5" x14ac:dyDescent="0.25">
      <c r="A114" s="81"/>
      <c r="B114" s="81"/>
      <c r="C114" s="81"/>
      <c r="D114" s="81"/>
      <c r="E114" s="81"/>
    </row>
    <row r="115" spans="1:5" x14ac:dyDescent="0.25">
      <c r="A115" s="81"/>
      <c r="B115" s="81"/>
      <c r="C115" s="81"/>
      <c r="D115" s="81"/>
      <c r="E115" s="8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121"/>
      <c r="C117" s="121"/>
      <c r="D117" s="121"/>
    </row>
    <row r="118" spans="1:5" x14ac:dyDescent="0.25">
      <c r="A118" s="121"/>
      <c r="C118" s="121"/>
      <c r="D118" s="121"/>
    </row>
    <row r="119" spans="1:5" x14ac:dyDescent="0.25">
      <c r="A119" s="121"/>
      <c r="C119" s="121"/>
      <c r="D119" s="121"/>
    </row>
    <row r="120" spans="1:5" x14ac:dyDescent="0.25">
      <c r="A120" s="121"/>
      <c r="C120" s="121"/>
      <c r="D120" s="121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121"/>
      <c r="C267" s="121"/>
      <c r="D267" s="121"/>
    </row>
    <row r="268" spans="1:5" x14ac:dyDescent="0.25">
      <c r="A268" s="121"/>
      <c r="C268" s="121"/>
      <c r="D268" s="12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</sheetData>
  <mergeCells count="56">
    <mergeCell ref="D96:E96"/>
    <mergeCell ref="D99:E99"/>
    <mergeCell ref="D97:E97"/>
    <mergeCell ref="D98:E98"/>
    <mergeCell ref="D100:E100"/>
    <mergeCell ref="D91:E91"/>
    <mergeCell ref="D89:E89"/>
    <mergeCell ref="D94:E94"/>
    <mergeCell ref="A79:B79"/>
    <mergeCell ref="D83:E83"/>
    <mergeCell ref="D84:E84"/>
    <mergeCell ref="D88:E88"/>
    <mergeCell ref="D85:E85"/>
    <mergeCell ref="D90:E90"/>
    <mergeCell ref="D81:E81"/>
    <mergeCell ref="D87:E87"/>
    <mergeCell ref="C75:E75"/>
    <mergeCell ref="D82:E82"/>
    <mergeCell ref="D86:E86"/>
    <mergeCell ref="A80:E80"/>
    <mergeCell ref="A76:B76"/>
    <mergeCell ref="C76:E79"/>
    <mergeCell ref="A77:B77"/>
    <mergeCell ref="A78:B78"/>
    <mergeCell ref="A38:E38"/>
    <mergeCell ref="D39:E39"/>
    <mergeCell ref="C48:E48"/>
    <mergeCell ref="A49:E49"/>
    <mergeCell ref="A66:E66"/>
    <mergeCell ref="A65:E65"/>
    <mergeCell ref="D95:E95"/>
    <mergeCell ref="D92:E92"/>
    <mergeCell ref="D93:E93"/>
    <mergeCell ref="A1:E1"/>
    <mergeCell ref="A2:E2"/>
    <mergeCell ref="A7:E7"/>
    <mergeCell ref="C64:E64"/>
    <mergeCell ref="A3:B3"/>
    <mergeCell ref="C3:E6"/>
    <mergeCell ref="A6:B6"/>
    <mergeCell ref="A50:E50"/>
    <mergeCell ref="C58:E58"/>
    <mergeCell ref="A37:E37"/>
    <mergeCell ref="A59:E59"/>
    <mergeCell ref="A60:E60"/>
    <mergeCell ref="C36:E36"/>
    <mergeCell ref="C109:E109"/>
    <mergeCell ref="D108:E108"/>
    <mergeCell ref="D104:E104"/>
    <mergeCell ref="D105:E105"/>
    <mergeCell ref="D106:E106"/>
    <mergeCell ref="D107:E107"/>
    <mergeCell ref="D101:E101"/>
    <mergeCell ref="D102:E102"/>
    <mergeCell ref="D103:E103"/>
    <mergeCell ref="F1:G1"/>
  </mergeCells>
  <phoneticPr fontId="45" type="noConversion"/>
  <conditionalFormatting sqref="B118:B268">
    <cfRule type="duplicateValues" dxfId="203" priority="137"/>
  </conditionalFormatting>
  <conditionalFormatting sqref="B52">
    <cfRule type="duplicateValues" dxfId="202" priority="49"/>
    <cfRule type="duplicateValues" dxfId="201" priority="50"/>
    <cfRule type="cellIs" dxfId="200" priority="51" operator="equal">
      <formula>22223.125</formula>
    </cfRule>
  </conditionalFormatting>
  <conditionalFormatting sqref="B52">
    <cfRule type="duplicateValues" dxfId="199" priority="52"/>
  </conditionalFormatting>
  <conditionalFormatting sqref="B48:B50">
    <cfRule type="duplicateValues" dxfId="198" priority="57"/>
    <cfRule type="duplicateValues" dxfId="197" priority="58"/>
    <cfRule type="cellIs" dxfId="196" priority="59" operator="equal">
      <formula>22223.125</formula>
    </cfRule>
  </conditionalFormatting>
  <conditionalFormatting sqref="B48:B50">
    <cfRule type="duplicateValues" dxfId="195" priority="60"/>
  </conditionalFormatting>
  <conditionalFormatting sqref="B52">
    <cfRule type="duplicateValues" dxfId="194" priority="53"/>
    <cfRule type="duplicateValues" dxfId="193" priority="54"/>
    <cfRule type="cellIs" dxfId="192" priority="55" operator="equal">
      <formula>22223.125</formula>
    </cfRule>
  </conditionalFormatting>
  <conditionalFormatting sqref="B52">
    <cfRule type="duplicateValues" dxfId="191" priority="56"/>
  </conditionalFormatting>
  <conditionalFormatting sqref="B70">
    <cfRule type="duplicateValues" dxfId="190" priority="41"/>
    <cfRule type="duplicateValues" dxfId="189" priority="42"/>
    <cfRule type="cellIs" dxfId="188" priority="43" operator="equal">
      <formula>22223.125</formula>
    </cfRule>
  </conditionalFormatting>
  <conditionalFormatting sqref="B70">
    <cfRule type="duplicateValues" dxfId="187" priority="44"/>
  </conditionalFormatting>
  <conditionalFormatting sqref="B69">
    <cfRule type="duplicateValues" dxfId="186" priority="37"/>
    <cfRule type="duplicateValues" dxfId="185" priority="38"/>
    <cfRule type="cellIs" dxfId="184" priority="39" operator="equal">
      <formula>22223.125</formula>
    </cfRule>
  </conditionalFormatting>
  <conditionalFormatting sqref="B69">
    <cfRule type="duplicateValues" dxfId="183" priority="40"/>
  </conditionalFormatting>
  <conditionalFormatting sqref="B68">
    <cfRule type="duplicateValues" dxfId="182" priority="33"/>
    <cfRule type="duplicateValues" dxfId="181" priority="34"/>
    <cfRule type="cellIs" dxfId="180" priority="35" operator="equal">
      <formula>22223.125</formula>
    </cfRule>
  </conditionalFormatting>
  <conditionalFormatting sqref="B68">
    <cfRule type="duplicateValues" dxfId="179" priority="36"/>
  </conditionalFormatting>
  <conditionalFormatting sqref="B67">
    <cfRule type="duplicateValues" dxfId="178" priority="29"/>
    <cfRule type="duplicateValues" dxfId="177" priority="30"/>
    <cfRule type="cellIs" dxfId="176" priority="31" operator="equal">
      <formula>22223.125</formula>
    </cfRule>
  </conditionalFormatting>
  <conditionalFormatting sqref="B67">
    <cfRule type="duplicateValues" dxfId="175" priority="32"/>
  </conditionalFormatting>
  <conditionalFormatting sqref="B66">
    <cfRule type="duplicateValues" dxfId="174" priority="25"/>
    <cfRule type="duplicateValues" dxfId="173" priority="26"/>
    <cfRule type="cellIs" dxfId="172" priority="27" operator="equal">
      <formula>22223.125</formula>
    </cfRule>
  </conditionalFormatting>
  <conditionalFormatting sqref="B66">
    <cfRule type="duplicateValues" dxfId="171" priority="28"/>
  </conditionalFormatting>
  <conditionalFormatting sqref="B91">
    <cfRule type="duplicateValues" dxfId="170" priority="9"/>
    <cfRule type="duplicateValues" dxfId="169" priority="10"/>
    <cfRule type="cellIs" dxfId="168" priority="11" operator="equal">
      <formula>22223.125</formula>
    </cfRule>
  </conditionalFormatting>
  <conditionalFormatting sqref="B91">
    <cfRule type="duplicateValues" dxfId="167" priority="12"/>
  </conditionalFormatting>
  <conditionalFormatting sqref="B71">
    <cfRule type="duplicateValues" dxfId="166" priority="1"/>
    <cfRule type="duplicateValues" dxfId="165" priority="2"/>
    <cfRule type="cellIs" dxfId="164" priority="3" operator="equal">
      <formula>22223.125</formula>
    </cfRule>
  </conditionalFormatting>
  <conditionalFormatting sqref="B71">
    <cfRule type="duplicateValues" dxfId="163" priority="4"/>
  </conditionalFormatting>
  <conditionalFormatting sqref="B117">
    <cfRule type="duplicateValues" dxfId="162" priority="140661"/>
    <cfRule type="duplicateValues" dxfId="161" priority="140662"/>
    <cfRule type="cellIs" dxfId="160" priority="140663" operator="equal">
      <formula>22223.125</formula>
    </cfRule>
  </conditionalFormatting>
  <conditionalFormatting sqref="B117">
    <cfRule type="duplicateValues" dxfId="159" priority="140664"/>
  </conditionalFormatting>
  <conditionalFormatting sqref="B109">
    <cfRule type="duplicateValues" dxfId="158" priority="142961"/>
    <cfRule type="duplicateValues" dxfId="157" priority="142962"/>
    <cfRule type="cellIs" dxfId="156" priority="142963" operator="equal">
      <formula>22223.125</formula>
    </cfRule>
  </conditionalFormatting>
  <conditionalFormatting sqref="B109">
    <cfRule type="duplicateValues" dxfId="155" priority="142964"/>
  </conditionalFormatting>
  <conditionalFormatting sqref="B110:B111 B1:B7 B53:B60 B72:B90 B92:B108 B9:B38 B40:B50 B62:B65">
    <cfRule type="duplicateValues" dxfId="3" priority="142965"/>
    <cfRule type="duplicateValues" dxfId="2" priority="142966"/>
    <cfRule type="cellIs" dxfId="1" priority="142967" operator="equal">
      <formula>22223.125</formula>
    </cfRule>
  </conditionalFormatting>
  <conditionalFormatting sqref="B110:B111 B1:B7 B9:B11 B53:B55 B13:B38 B57:B60 B78:B90 B72:B76 B92:B108 B40:B50 B62:B65">
    <cfRule type="duplicateValues" dxfId="0" priority="14298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33" t="s">
        <v>2405</v>
      </c>
    </row>
    <row r="3" spans="2:5" s="121" customFormat="1" ht="18.75" thickBot="1" x14ac:dyDescent="0.3">
      <c r="B3" s="124">
        <v>347</v>
      </c>
      <c r="C3" s="133" t="s">
        <v>2405</v>
      </c>
    </row>
    <row r="4" spans="2:5" s="121" customFormat="1" ht="18.75" thickBot="1" x14ac:dyDescent="0.3">
      <c r="B4" s="124">
        <v>149</v>
      </c>
      <c r="C4" s="133" t="s">
        <v>2405</v>
      </c>
    </row>
    <row r="5" spans="2:5" s="121" customFormat="1" ht="18.75" thickBot="1" x14ac:dyDescent="0.3">
      <c r="B5" s="124">
        <v>910</v>
      </c>
      <c r="C5" s="133" t="s">
        <v>2405</v>
      </c>
    </row>
    <row r="6" spans="2:5" s="121" customFormat="1" ht="18.75" thickBot="1" x14ac:dyDescent="0.3">
      <c r="B6" s="124">
        <v>836</v>
      </c>
      <c r="C6" s="133" t="s">
        <v>2405</v>
      </c>
    </row>
    <row r="7" spans="2:5" s="121" customFormat="1" ht="18.75" thickBot="1" x14ac:dyDescent="0.3">
      <c r="B7" s="124">
        <v>974</v>
      </c>
      <c r="C7" s="133" t="s">
        <v>2405</v>
      </c>
    </row>
    <row r="8" spans="2:5" s="121" customFormat="1" ht="18.75" thickBot="1" x14ac:dyDescent="0.3">
      <c r="B8" s="124">
        <v>676</v>
      </c>
      <c r="C8" s="133" t="s">
        <v>2405</v>
      </c>
    </row>
    <row r="9" spans="2:5" s="121" customFormat="1" ht="18.75" thickBot="1" x14ac:dyDescent="0.3">
      <c r="B9" s="124">
        <v>520</v>
      </c>
      <c r="C9" s="133" t="s">
        <v>2405</v>
      </c>
    </row>
    <row r="10" spans="2:5" s="121" customFormat="1" ht="18.75" thickBot="1" x14ac:dyDescent="0.3">
      <c r="B10" s="124">
        <v>238</v>
      </c>
      <c r="C10" s="133" t="s">
        <v>2405</v>
      </c>
    </row>
    <row r="11" spans="2:5" s="121" customFormat="1" ht="18.75" thickBot="1" x14ac:dyDescent="0.3">
      <c r="B11" s="124">
        <v>304</v>
      </c>
      <c r="C11" s="133" t="s">
        <v>2405</v>
      </c>
    </row>
    <row r="12" spans="2:5" s="121" customFormat="1" ht="18.75" thickBot="1" x14ac:dyDescent="0.3">
      <c r="B12" s="124">
        <v>562</v>
      </c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154" priority="149"/>
  </conditionalFormatting>
  <conditionalFormatting sqref="B61:B67">
    <cfRule type="duplicateValues" dxfId="153" priority="148"/>
  </conditionalFormatting>
  <conditionalFormatting sqref="B57:B60">
    <cfRule type="duplicateValues" dxfId="152" priority="146"/>
  </conditionalFormatting>
  <conditionalFormatting sqref="B57:B60">
    <cfRule type="duplicateValues" dxfId="151" priority="147"/>
  </conditionalFormatting>
  <conditionalFormatting sqref="B40:B56">
    <cfRule type="duplicateValues" dxfId="150" priority="145"/>
  </conditionalFormatting>
  <conditionalFormatting sqref="B39">
    <cfRule type="duplicateValues" dxfId="149" priority="144"/>
  </conditionalFormatting>
  <conditionalFormatting sqref="B20:B38">
    <cfRule type="duplicateValues" dxfId="148" priority="138"/>
  </conditionalFormatting>
  <conditionalFormatting sqref="B20:B38">
    <cfRule type="duplicateValues" dxfId="147" priority="139"/>
    <cfRule type="duplicateValues" dxfId="146" priority="140"/>
  </conditionalFormatting>
  <conditionalFormatting sqref="B20:B38">
    <cfRule type="duplicateValues" dxfId="145" priority="141"/>
  </conditionalFormatting>
  <conditionalFormatting sqref="B20:B38">
    <cfRule type="duplicateValues" dxfId="144" priority="137"/>
  </conditionalFormatting>
  <conditionalFormatting sqref="B20:B38">
    <cfRule type="duplicateValues" dxfId="143" priority="142"/>
  </conditionalFormatting>
  <conditionalFormatting sqref="B20:B38">
    <cfRule type="duplicateValues" dxfId="142" priority="143"/>
  </conditionalFormatting>
  <conditionalFormatting sqref="B17:B19">
    <cfRule type="duplicateValues" dxfId="141" priority="131"/>
  </conditionalFormatting>
  <conditionalFormatting sqref="B17:B19">
    <cfRule type="duplicateValues" dxfId="140" priority="132"/>
    <cfRule type="duplicateValues" dxfId="139" priority="133"/>
  </conditionalFormatting>
  <conditionalFormatting sqref="B17:B19">
    <cfRule type="duplicateValues" dxfId="138" priority="134"/>
  </conditionalFormatting>
  <conditionalFormatting sqref="B17:B19">
    <cfRule type="duplicateValues" dxfId="137" priority="130"/>
  </conditionalFormatting>
  <conditionalFormatting sqref="B17:B19">
    <cfRule type="duplicateValues" dxfId="136" priority="135"/>
  </conditionalFormatting>
  <conditionalFormatting sqref="B17:B19">
    <cfRule type="duplicateValues" dxfId="135" priority="136"/>
  </conditionalFormatting>
  <conditionalFormatting sqref="B16">
    <cfRule type="duplicateValues" dxfId="134" priority="128"/>
  </conditionalFormatting>
  <conditionalFormatting sqref="B16">
    <cfRule type="duplicateValues" dxfId="133" priority="129"/>
  </conditionalFormatting>
  <conditionalFormatting sqref="B13:B15">
    <cfRule type="duplicateValues" dxfId="132" priority="56"/>
    <cfRule type="duplicateValues" dxfId="131" priority="57"/>
  </conditionalFormatting>
  <conditionalFormatting sqref="B15">
    <cfRule type="duplicateValues" dxfId="130" priority="53"/>
    <cfRule type="duplicateValues" dxfId="129" priority="54"/>
    <cfRule type="duplicateValues" dxfId="128" priority="55"/>
  </conditionalFormatting>
  <conditionalFormatting sqref="B15">
    <cfRule type="duplicateValues" dxfId="127" priority="52"/>
  </conditionalFormatting>
  <conditionalFormatting sqref="B15">
    <cfRule type="duplicateValues" dxfId="126" priority="51"/>
  </conditionalFormatting>
  <conditionalFormatting sqref="B15">
    <cfRule type="duplicateValues" dxfId="125" priority="48"/>
    <cfRule type="duplicateValues" dxfId="124" priority="49"/>
    <cfRule type="duplicateValues" dxfId="123" priority="50"/>
  </conditionalFormatting>
  <conditionalFormatting sqref="B13:B15">
    <cfRule type="duplicateValues" dxfId="122" priority="47"/>
  </conditionalFormatting>
  <conditionalFormatting sqref="B13:B15">
    <cfRule type="duplicateValues" dxfId="121" priority="44"/>
    <cfRule type="duplicateValues" dxfId="120" priority="45"/>
    <cfRule type="duplicateValues" dxfId="119" priority="46"/>
  </conditionalFormatting>
  <conditionalFormatting sqref="B13:B15">
    <cfRule type="duplicateValues" dxfId="118" priority="43"/>
  </conditionalFormatting>
  <conditionalFormatting sqref="B13:B15">
    <cfRule type="duplicateValues" dxfId="117" priority="40"/>
    <cfRule type="duplicateValues" dxfId="116" priority="41"/>
    <cfRule type="duplicateValues" dxfId="115" priority="42"/>
  </conditionalFormatting>
  <conditionalFormatting sqref="B13:B15">
    <cfRule type="duplicateValues" dxfId="114" priority="39"/>
  </conditionalFormatting>
  <conditionalFormatting sqref="B1:B12">
    <cfRule type="duplicateValues" dxfId="113" priority="5"/>
    <cfRule type="duplicateValues" dxfId="112" priority="6"/>
  </conditionalFormatting>
  <conditionalFormatting sqref="B1:B12">
    <cfRule type="duplicateValues" dxfId="111" priority="2"/>
    <cfRule type="duplicateValues" dxfId="110" priority="3"/>
    <cfRule type="duplicateValues" dxfId="109" priority="4"/>
  </conditionalFormatting>
  <conditionalFormatting sqref="B1:B12">
    <cfRule type="duplicateValues" dxfId="10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31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7" priority="20"/>
  </conditionalFormatting>
  <conditionalFormatting sqref="A830">
    <cfRule type="duplicateValues" dxfId="106" priority="19"/>
  </conditionalFormatting>
  <conditionalFormatting sqref="A831">
    <cfRule type="duplicateValues" dxfId="105" priority="18"/>
  </conditionalFormatting>
  <conditionalFormatting sqref="A832">
    <cfRule type="duplicateValues" dxfId="104" priority="17"/>
  </conditionalFormatting>
  <conditionalFormatting sqref="A833">
    <cfRule type="duplicateValues" dxfId="103" priority="16"/>
  </conditionalFormatting>
  <conditionalFormatting sqref="A844:A1048576 A1:A833">
    <cfRule type="duplicateValues" dxfId="102" priority="15"/>
  </conditionalFormatting>
  <conditionalFormatting sqref="A834:A840">
    <cfRule type="duplicateValues" dxfId="101" priority="14"/>
  </conditionalFormatting>
  <conditionalFormatting sqref="A834:A840">
    <cfRule type="duplicateValues" dxfId="100" priority="13"/>
  </conditionalFormatting>
  <conditionalFormatting sqref="A844:A1048576 A1:A840">
    <cfRule type="duplicateValues" dxfId="99" priority="12"/>
  </conditionalFormatting>
  <conditionalFormatting sqref="A841">
    <cfRule type="duplicateValues" dxfId="98" priority="11"/>
  </conditionalFormatting>
  <conditionalFormatting sqref="A841">
    <cfRule type="duplicateValues" dxfId="97" priority="10"/>
  </conditionalFormatting>
  <conditionalFormatting sqref="A841">
    <cfRule type="duplicateValues" dxfId="96" priority="9"/>
  </conditionalFormatting>
  <conditionalFormatting sqref="A842">
    <cfRule type="duplicateValues" dxfId="95" priority="8"/>
  </conditionalFormatting>
  <conditionalFormatting sqref="A842">
    <cfRule type="duplicateValues" dxfId="94" priority="7"/>
  </conditionalFormatting>
  <conditionalFormatting sqref="A842">
    <cfRule type="duplicateValues" dxfId="93" priority="6"/>
  </conditionalFormatting>
  <conditionalFormatting sqref="A1:A842 A844:A1048576">
    <cfRule type="duplicateValues" dxfId="92" priority="5"/>
  </conditionalFormatting>
  <conditionalFormatting sqref="A843">
    <cfRule type="duplicateValues" dxfId="91" priority="4"/>
  </conditionalFormatting>
  <conditionalFormatting sqref="A843">
    <cfRule type="duplicateValues" dxfId="90" priority="3"/>
  </conditionalFormatting>
  <conditionalFormatting sqref="A843">
    <cfRule type="duplicateValues" dxfId="89" priority="2"/>
  </conditionalFormatting>
  <conditionalFormatting sqref="A843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0" t="s">
        <v>2413</v>
      </c>
      <c r="B1" s="201"/>
      <c r="C1" s="201"/>
      <c r="D1" s="20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2422</v>
      </c>
      <c r="B18" s="201"/>
      <c r="C18" s="201"/>
      <c r="D18" s="20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7" priority="18"/>
  </conditionalFormatting>
  <conditionalFormatting sqref="B7:B8">
    <cfRule type="duplicateValues" dxfId="86" priority="17"/>
  </conditionalFormatting>
  <conditionalFormatting sqref="A7:A8">
    <cfRule type="duplicateValues" dxfId="85" priority="15"/>
    <cfRule type="duplicateValues" dxfId="84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2021-09-08T20:05:37Z</dcterms:modified>
</cp:coreProperties>
</file>