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9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REPORTE!$A$4:$Q$51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8" i="1" l="1"/>
  <c r="J68" i="1"/>
  <c r="I68" i="1"/>
  <c r="H68" i="1"/>
  <c r="G68" i="1"/>
  <c r="F68" i="1"/>
  <c r="A68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F19" i="1" l="1"/>
  <c r="G19" i="1"/>
  <c r="H19" i="1"/>
  <c r="I19" i="1"/>
  <c r="J19" i="1"/>
  <c r="K19" i="1"/>
  <c r="F39" i="1"/>
  <c r="G39" i="1"/>
  <c r="H39" i="1"/>
  <c r="I39" i="1"/>
  <c r="J39" i="1"/>
  <c r="K39" i="1"/>
  <c r="F38" i="1"/>
  <c r="G38" i="1"/>
  <c r="H38" i="1"/>
  <c r="I38" i="1"/>
  <c r="J38" i="1"/>
  <c r="K38" i="1"/>
  <c r="F18" i="1"/>
  <c r="G18" i="1"/>
  <c r="H18" i="1"/>
  <c r="I18" i="1"/>
  <c r="J18" i="1"/>
  <c r="K1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30" i="1"/>
  <c r="G30" i="1"/>
  <c r="H30" i="1"/>
  <c r="I30" i="1"/>
  <c r="J30" i="1"/>
  <c r="K30" i="1"/>
  <c r="F29" i="1"/>
  <c r="G29" i="1"/>
  <c r="H29" i="1"/>
  <c r="I29" i="1"/>
  <c r="J29" i="1"/>
  <c r="K29" i="1"/>
  <c r="A19" i="1"/>
  <c r="A39" i="1"/>
  <c r="A38" i="1"/>
  <c r="A18" i="1"/>
  <c r="A37" i="1"/>
  <c r="A36" i="1"/>
  <c r="A35" i="1"/>
  <c r="A34" i="1"/>
  <c r="A33" i="1"/>
  <c r="A32" i="1"/>
  <c r="A31" i="1"/>
  <c r="A22" i="1"/>
  <c r="A21" i="1"/>
  <c r="A20" i="1"/>
  <c r="A30" i="1"/>
  <c r="A29" i="1"/>
  <c r="K46" i="1" l="1"/>
  <c r="K44" i="1"/>
  <c r="K67" i="1"/>
  <c r="K66" i="1"/>
  <c r="K28" i="1"/>
  <c r="K27" i="1"/>
  <c r="K26" i="1"/>
  <c r="K17" i="1"/>
  <c r="K16" i="1"/>
  <c r="K51" i="1"/>
  <c r="K50" i="1"/>
  <c r="K47" i="1"/>
  <c r="K15" i="1"/>
  <c r="K14" i="1"/>
  <c r="K13" i="1"/>
  <c r="J46" i="1"/>
  <c r="J44" i="1"/>
  <c r="J67" i="1"/>
  <c r="J66" i="1"/>
  <c r="J28" i="1"/>
  <c r="J27" i="1"/>
  <c r="J26" i="1"/>
  <c r="J17" i="1"/>
  <c r="J16" i="1"/>
  <c r="J51" i="1"/>
  <c r="J50" i="1"/>
  <c r="J47" i="1"/>
  <c r="J15" i="1"/>
  <c r="J14" i="1"/>
  <c r="J13" i="1"/>
  <c r="I46" i="1"/>
  <c r="I44" i="1"/>
  <c r="I67" i="1"/>
  <c r="I66" i="1"/>
  <c r="I28" i="1"/>
  <c r="I27" i="1"/>
  <c r="I26" i="1"/>
  <c r="I17" i="1"/>
  <c r="I16" i="1"/>
  <c r="I51" i="1"/>
  <c r="I50" i="1"/>
  <c r="I47" i="1"/>
  <c r="I15" i="1"/>
  <c r="I14" i="1"/>
  <c r="I13" i="1"/>
  <c r="H46" i="1"/>
  <c r="H44" i="1"/>
  <c r="H67" i="1"/>
  <c r="H66" i="1"/>
  <c r="H28" i="1"/>
  <c r="H27" i="1"/>
  <c r="H26" i="1"/>
  <c r="H17" i="1"/>
  <c r="H16" i="1"/>
  <c r="H51" i="1"/>
  <c r="H50" i="1"/>
  <c r="H47" i="1"/>
  <c r="H15" i="1"/>
  <c r="H14" i="1"/>
  <c r="H13" i="1"/>
  <c r="G46" i="1"/>
  <c r="G44" i="1"/>
  <c r="G67" i="1"/>
  <c r="G66" i="1"/>
  <c r="G28" i="1"/>
  <c r="G27" i="1"/>
  <c r="G26" i="1"/>
  <c r="G17" i="1"/>
  <c r="G16" i="1"/>
  <c r="G51" i="1"/>
  <c r="G50" i="1"/>
  <c r="G47" i="1"/>
  <c r="G15" i="1"/>
  <c r="G14" i="1"/>
  <c r="G13" i="1"/>
  <c r="F46" i="1"/>
  <c r="F44" i="1"/>
  <c r="F67" i="1"/>
  <c r="F66" i="1"/>
  <c r="F28" i="1"/>
  <c r="F27" i="1"/>
  <c r="F26" i="1"/>
  <c r="F17" i="1"/>
  <c r="F16" i="1"/>
  <c r="F51" i="1"/>
  <c r="F50" i="1"/>
  <c r="F47" i="1"/>
  <c r="F15" i="1"/>
  <c r="F14" i="1"/>
  <c r="F13" i="1"/>
  <c r="A46" i="1"/>
  <c r="A44" i="1"/>
  <c r="A67" i="1"/>
  <c r="A66" i="1"/>
  <c r="A28" i="1"/>
  <c r="A27" i="1"/>
  <c r="A26" i="1"/>
  <c r="A17" i="1"/>
  <c r="A16" i="1"/>
  <c r="A51" i="1"/>
  <c r="A50" i="1"/>
  <c r="A47" i="1"/>
  <c r="A15" i="1"/>
  <c r="A14" i="1"/>
  <c r="A13" i="1"/>
  <c r="H1" i="16" l="1"/>
  <c r="A49" i="1"/>
  <c r="A58" i="1"/>
  <c r="A54" i="1"/>
  <c r="A12" i="1"/>
  <c r="A11" i="1"/>
  <c r="A25" i="1"/>
  <c r="A24" i="1"/>
  <c r="A65" i="1"/>
  <c r="F49" i="1"/>
  <c r="G49" i="1"/>
  <c r="H49" i="1"/>
  <c r="I49" i="1"/>
  <c r="J49" i="1"/>
  <c r="K49" i="1"/>
  <c r="F58" i="1"/>
  <c r="G58" i="1"/>
  <c r="H58" i="1"/>
  <c r="I58" i="1"/>
  <c r="J58" i="1"/>
  <c r="K58" i="1"/>
  <c r="F54" i="1"/>
  <c r="G54" i="1"/>
  <c r="H54" i="1"/>
  <c r="I54" i="1"/>
  <c r="J54" i="1"/>
  <c r="K54" i="1"/>
  <c r="F12" i="1"/>
  <c r="G12" i="1"/>
  <c r="H12" i="1"/>
  <c r="I12" i="1"/>
  <c r="J12" i="1"/>
  <c r="K12" i="1"/>
  <c r="F11" i="1"/>
  <c r="G11" i="1"/>
  <c r="H11" i="1"/>
  <c r="I11" i="1"/>
  <c r="J11" i="1"/>
  <c r="K11" i="1"/>
  <c r="F25" i="1"/>
  <c r="G25" i="1"/>
  <c r="H25" i="1"/>
  <c r="I25" i="1"/>
  <c r="J25" i="1"/>
  <c r="K25" i="1"/>
  <c r="F24" i="1"/>
  <c r="G24" i="1"/>
  <c r="H24" i="1"/>
  <c r="I24" i="1"/>
  <c r="J24" i="1"/>
  <c r="K24" i="1"/>
  <c r="F65" i="1"/>
  <c r="G65" i="1"/>
  <c r="H65" i="1"/>
  <c r="I65" i="1"/>
  <c r="J65" i="1"/>
  <c r="K65" i="1"/>
  <c r="A8" i="1" l="1"/>
  <c r="F8" i="1"/>
  <c r="G8" i="1"/>
  <c r="H8" i="1"/>
  <c r="I8" i="1"/>
  <c r="J8" i="1"/>
  <c r="K8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52" i="1"/>
  <c r="F52" i="1"/>
  <c r="G52" i="1"/>
  <c r="H52" i="1"/>
  <c r="I52" i="1"/>
  <c r="J52" i="1"/>
  <c r="K52" i="1"/>
  <c r="A48" i="1"/>
  <c r="F48" i="1"/>
  <c r="G48" i="1"/>
  <c r="H48" i="1"/>
  <c r="I48" i="1"/>
  <c r="J48" i="1"/>
  <c r="K4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23" i="1"/>
  <c r="F23" i="1"/>
  <c r="G23" i="1"/>
  <c r="H23" i="1"/>
  <c r="I23" i="1"/>
  <c r="J23" i="1"/>
  <c r="K23" i="1"/>
  <c r="A7" i="1"/>
  <c r="F7" i="1"/>
  <c r="G7" i="1"/>
  <c r="H7" i="1"/>
  <c r="I7" i="1"/>
  <c r="J7" i="1"/>
  <c r="K7" i="1"/>
  <c r="A45" i="1"/>
  <c r="F45" i="1"/>
  <c r="G45" i="1"/>
  <c r="H45" i="1"/>
  <c r="I45" i="1"/>
  <c r="J45" i="1"/>
  <c r="K45" i="1"/>
  <c r="A60" i="1"/>
  <c r="F60" i="1"/>
  <c r="G60" i="1"/>
  <c r="H60" i="1"/>
  <c r="I60" i="1"/>
  <c r="J60" i="1"/>
  <c r="K60" i="1"/>
  <c r="F55" i="1" l="1"/>
  <c r="G55" i="1"/>
  <c r="H55" i="1"/>
  <c r="I55" i="1"/>
  <c r="J55" i="1"/>
  <c r="K55" i="1"/>
  <c r="A55" i="1"/>
  <c r="K4" i="16" l="1"/>
  <c r="K53" i="1" l="1"/>
  <c r="K6" i="1"/>
  <c r="J53" i="1"/>
  <c r="J6" i="1"/>
  <c r="I53" i="1"/>
  <c r="I6" i="1"/>
  <c r="H53" i="1"/>
  <c r="H6" i="1"/>
  <c r="G53" i="1"/>
  <c r="G6" i="1"/>
  <c r="F53" i="1"/>
  <c r="F6" i="1"/>
  <c r="A53" i="1"/>
  <c r="A6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5" i="1"/>
  <c r="F5" i="1"/>
  <c r="G5" i="1"/>
  <c r="H5" i="1"/>
  <c r="I5" i="1"/>
  <c r="J5" i="1"/>
  <c r="K5" i="1"/>
  <c r="A59" i="1" l="1"/>
  <c r="F59" i="1"/>
  <c r="G59" i="1"/>
  <c r="H59" i="1"/>
  <c r="I59" i="1"/>
  <c r="J59" i="1"/>
  <c r="K59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<sst xmlns="http://schemas.openxmlformats.org/spreadsheetml/2006/main" count="13669" uniqueCount="2682">
  <si>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</si>
  <si>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</si>
  <si>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</si>
  <si>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</si>
  <si>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</si>
  <si>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</si>
  <si>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</si>
  <si>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</si>
  <si>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</si>
  <si>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</si>
  <si>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</si>
  <si>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</si>
  <si>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</si>
  <si>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</si>
  <si>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</si>
  <si>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</si>
  <si>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</si>
  <si>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</si>
  <si>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</si>
  <si>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</si>
  <si>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</si>
  <si>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</si>
  <si>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</si>
  <si>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</si>
  <si>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</si>
  <si>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</si>
  <si>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</si>
  <si>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</si>
  <si>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</si>
  <si>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</si>
  <si>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</si>
  <si>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</si>
  <si>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</si>
  <si>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</si>
  <si>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</si>
  <si>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</si>
  <si>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</si>
  <si>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</si>
  <si>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</si>
  <si>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</si>
  <si>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</si>
  <si>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</si>
  <si>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</si>
  <si>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</si>
  <si>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</si>
  <si>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</si>
  <si>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</si>
  <si>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</si>
  <si>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</si>
  <si>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</si>
  <si>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</si>
  <si>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</si>
  <si>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</si>
  <si>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</si>
  <si>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</si>
  <si>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</si>
  <si>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</si>
  <si>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</si>
  <si>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</si>
  <si>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</si>
  <si>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</si>
  <si>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</si>
  <si>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</si>
  <si>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</si>
  <si>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</si>
  <si>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</si>
  <si>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</si>
  <si>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</si>
  <si>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</si>
  <si>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</si>
  <si>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</si>
  <si>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</si>
  <si>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</si>
  <si>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</si>
  <si>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</si>
  <si>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</si>
  <si>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</si>
  <si>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</si>
  <si>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</si>
  <si>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</si>
  <si>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</si>
  <si>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</si>
  <si>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</si>
  <si>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</si>
  <si>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</si>
  <si>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</si>
  <si>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</si>
  <si>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</si>
  <si>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</si>
  <si>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</si>
  <si>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</si>
  <si>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</si>
  <si>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</si>
  <si>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</si>
  <si>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</si>
  <si>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</si>
  <si>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</si>
  <si>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</si>
  <si>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</si>
  <si>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</si>
  <si>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</si>
  <si>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</si>
  <si>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</si>
  <si>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</si>
  <si>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</si>
  <si>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</si>
  <si>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</si>
  <si>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</si>
  <si>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</si>
  <si>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</si>
  <si>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</si>
  <si>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</si>
  <si>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</si>
  <si>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</si>
  <si>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</si>
  <si>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</si>
  <si>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</si>
  <si>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</si>
  <si>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</si>
  <si>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</si>
  <si>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</si>
  <si>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</si>
  <si>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</si>
  <si>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</si>
  <si>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</si>
  <si>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</si>
  <si>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</si>
  <si>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</si>
  <si>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</si>
  <si>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</si>
  <si>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</si>
  <si>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</si>
  <si>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</si>
  <si>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</si>
  <si>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</si>
  <si>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</si>
  <si>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</si>
  <si>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</si>
  <si>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</si>
  <si>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</si>
  <si>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</si>
  <si>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</si>
  <si>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</si>
  <si>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</si>
  <si>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</si>
  <si>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</si>
  <si>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</si>
  <si>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</si>
  <si>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</si>
  <si>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</si>
  <si>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</si>
  <si>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</si>
  <si>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</si>
  <si>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</si>
  <si>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</si>
  <si>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</si>
  <si>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</si>
  <si>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</si>
  <si>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</si>
  <si>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</si>
  <si>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</si>
  <si>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</si>
  <si>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</si>
  <si>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</si>
  <si>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</si>
  <si>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</si>
  <si>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</si>
  <si>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</si>
  <si>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</si>
  <si>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</si>
  <si>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</si>
  <si>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</si>
  <si>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</si>
  <si>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</si>
  <si>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</si>
  <si>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</si>
  <si>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</si>
  <si>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</si>
  <si>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</si>
  <si>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</si>
  <si>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</si>
  <si>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</si>
  <si>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</si>
  <si>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</si>
  <si>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</si>
  <si>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</si>
  <si>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</si>
  <si>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</si>
  <si>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</si>
  <si>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</si>
  <si>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</si>
  <si>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</si>
  <si>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</si>
  <si>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</si>
  <si>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</si>
  <si>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</si>
  <si>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</si>
  <si>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</si>
  <si>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</si>
  <si>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</si>
  <si>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</si>
  <si>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</si>
  <si>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</si>
  <si>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</si>
  <si>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</si>
  <si>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</si>
  <si>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</si>
  <si>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</si>
  <si>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</si>
  <si>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</si>
  <si>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</si>
  <si>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</si>
  <si>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</si>
  <si>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</si>
  <si>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</si>
  <si>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</si>
  <si>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</si>
  <si>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</si>
  <si>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</si>
  <si>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</si>
  <si>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</si>
  <si>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</si>
  <si>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</si>
  <si>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</si>
  <si>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</si>
  <si>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</si>
  <si>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</si>
  <si>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</si>
  <si>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</si>
  <si>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</si>
  <si>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</si>
  <si>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</si>
  <si>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</si>
  <si>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</si>
  <si>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</si>
  <si>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</si>
  <si>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</si>
  <si>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</si>
  <si>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</si>
  <si>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</si>
  <si>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</si>
  <si>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</si>
  <si>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</si>
  <si>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</si>
  <si>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</si>
  <si>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</si>
  <si>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</si>
  <si>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</si>
  <si>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</si>
  <si>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</si>
  <si>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</si>
  <si>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</si>
  <si>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</si>
  <si>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</si>
  <si>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</si>
  <si>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</si>
  <si>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</si>
  <si>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</si>
  <si>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</si>
  <si>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</si>
  <si>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</si>
  <si>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</si>
  <si>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</si>
  <si>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</si>
  <si>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</si>
  <si>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</si>
  <si>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</si>
  <si>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</si>
  <si>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</si>
  <si>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</si>
  <si>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</si>
  <si>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</si>
  <si>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</si>
  <si>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</si>
  <si>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</si>
  <si>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</si>
  <si>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</si>
  <si>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</si>
  <si>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</si>
  <si>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</si>
  <si>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</si>
  <si>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</si>
  <si>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</si>
  <si>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</si>
  <si>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</si>
  <si>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</si>
  <si>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</si>
  <si>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</si>
  <si>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</si>
  <si>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</si>
  <si>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</si>
  <si>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</si>
  <si>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</si>
  <si>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</si>
  <si>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</si>
  <si>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</si>
  <si>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</si>
  <si>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</si>
  <si>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</si>
  <si>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</si>
  <si>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</si>
  <si>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</si>
  <si>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</si>
  <si>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</si>
  <si>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</si>
  <si>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</si>
  <si>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</si>
  <si>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</si>
  <si>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</si>
  <si>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</si>
  <si>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</si>
  <si>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</si>
  <si>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</si>
  <si>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</si>
  <si>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</si>
  <si>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</si>
  <si>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</si>
  <si>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</si>
  <si>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</si>
  <si>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</si>
  <si>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</si>
  <si>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</si>
  <si>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</si>
  <si>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</si>
  <si>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</si>
  <si>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</si>
  <si>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</si>
  <si>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</si>
  <si>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</si>
  <si>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</si>
  <si>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</si>
  <si>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</si>
  <si>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</si>
  <si>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</si>
  <si>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</si>
  <si>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</si>
  <si>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</si>
  <si>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</si>
  <si>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</si>
  <si>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</si>
  <si>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</si>
  <si>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</si>
  <si>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</si>
  <si>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</si>
  <si>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</si>
  <si>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</si>
  <si>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</si>
  <si>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</si>
  <si>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</si>
  <si>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</si>
  <si>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</si>
  <si>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</si>
  <si>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</si>
  <si>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</si>
  <si>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</si>
  <si>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</si>
  <si>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</si>
  <si>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</si>
  <si>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</si>
  <si>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</si>
  <si>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</si>
  <si>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</si>
  <si>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</si>
  <si>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</si>
  <si>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</si>
  <si>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</si>
  <si>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</si>
  <si>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</si>
  <si>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</si>
  <si>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</si>
  <si>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</si>
  <si>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</si>
  <si>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</si>
  <si>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</si>
  <si>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</si>
  <si>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</si>
  <si>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</si>
  <si>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</si>
  <si>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</si>
  <si>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</si>
  <si>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</si>
  <si>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</si>
  <si>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</si>
  <si>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</si>
  <si>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</si>
  <si>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</si>
  <si>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</si>
  <si>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</si>
  <si>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</si>
  <si>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</si>
  <si>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</si>
  <si>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</si>
  <si>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</si>
  <si>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</si>
  <si>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</si>
  <si>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</si>
  <si>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</si>
  <si>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</si>
  <si>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</si>
  <si>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</si>
  <si>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</si>
  <si>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</si>
  <si>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</si>
  <si>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</si>
  <si>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</si>
  <si>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</si>
  <si>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</si>
  <si>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</si>
  <si>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</si>
  <si>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</si>
  <si>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</si>
  <si>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</si>
  <si>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</si>
  <si>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</si>
  <si>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</si>
  <si>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</si>
  <si>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</si>
  <si>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</si>
  <si>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</si>
  <si>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</si>
  <si>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</si>
  <si>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</si>
  <si>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</si>
  <si>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</si>
  <si>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</si>
  <si>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</si>
  <si>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</si>
  <si>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</si>
  <si>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</si>
  <si>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</si>
  <si>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</si>
  <si>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</si>
  <si>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</si>
  <si>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</si>
  <si>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</si>
  <si>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</si>
  <si>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</si>
  <si>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</si>
  <si>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</si>
  <si>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</si>
  <si>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</si>
  <si>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</si>
  <si>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</si>
  <si>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</si>
  <si>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</si>
  <si>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</si>
  <si>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</si>
  <si>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</si>
  <si>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</si>
  <si>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</si>
  <si>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</si>
  <si>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</si>
  <si>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</si>
  <si>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</si>
  <si>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</si>
  <si>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</si>
  <si>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</si>
  <si>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</si>
  <si>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</si>
  <si>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</si>
  <si>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</si>
  <si>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</si>
  <si>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</si>
  <si>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</si>
  <si>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</si>
  <si>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</si>
  <si>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</si>
  <si>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</si>
  <si>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</si>
  <si>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</si>
  <si>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</si>
  <si>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</si>
  <si>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</si>
  <si>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</si>
  <si>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</si>
  <si>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</si>
  <si>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</si>
  <si>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</si>
  <si>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</si>
  <si>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</si>
  <si>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</si>
  <si>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</si>
  <si>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</si>
  <si>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</si>
  <si>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</si>
  <si>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</si>
  <si>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</si>
  <si>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</si>
  <si>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</si>
  <si>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</si>
  <si>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</si>
  <si>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</si>
  <si>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</si>
  <si>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</si>
  <si>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</si>
  <si>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</si>
  <si>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</si>
  <si>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</si>
  <si>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</si>
  <si>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</si>
  <si>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</si>
  <si>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</si>
  <si>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</si>
  <si>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</si>
  <si>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</si>
  <si>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</si>
  <si>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</si>
  <si>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</si>
  <si>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</si>
  <si>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</si>
  <si>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</si>
  <si>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</si>
  <si>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</si>
  <si>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</si>
  <si>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</si>
  <si>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</si>
  <si>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</si>
  <si>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</si>
  <si>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</si>
  <si>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</si>
  <si>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</si>
  <si>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</si>
  <si>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</si>
  <si>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</si>
  <si>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</si>
  <si>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</si>
  <si>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</si>
  <si>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</si>
  <si>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</si>
  <si>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</si>
  <si>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</si>
  <si>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</si>
  <si>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</si>
  <si>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</si>
  <si>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</si>
  <si>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</si>
  <si>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</si>
  <si>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</si>
  <si>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</si>
  <si>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</si>
  <si>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</si>
  <si>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</si>
  <si>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</si>
  <si>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</si>
  <si>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</si>
  <si>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</si>
  <si>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</si>
  <si>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</si>
  <si>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</si>
  <si>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</si>
  <si>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</si>
  <si>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</si>
  <si>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</si>
  <si>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</si>
  <si>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</si>
  <si>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</si>
  <si>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</si>
  <si>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</si>
  <si>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</si>
  <si>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</si>
  <si>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</si>
  <si>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</si>
  <si>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</si>
  <si>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</si>
  <si>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</si>
  <si>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</si>
  <si>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</si>
  <si>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</si>
  <si>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</si>
  <si>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</si>
  <si>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</si>
  <si>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</si>
  <si>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</si>
  <si>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</si>
  <si>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</si>
  <si>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</si>
  <si>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</si>
  <si>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</si>
  <si>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</si>
  <si>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</si>
  <si>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</si>
  <si>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</si>
  <si>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</si>
  <si>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</si>
  <si>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</si>
  <si>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</si>
  <si>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</si>
  <si>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</si>
  <si>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</si>
  <si>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</si>
  <si>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</si>
  <si>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</si>
  <si>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</si>
  <si>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</si>
  <si>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</si>
  <si>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</si>
  <si>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</si>
  <si>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</si>
  <si>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</si>
  <si>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</si>
  <si>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</si>
  <si>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</si>
  <si>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</si>
  <si>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</si>
  <si>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</si>
  <si>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</si>
  <si>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</si>
  <si>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</si>
  <si>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</si>
  <si>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</si>
  <si>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</si>
  <si>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</si>
  <si>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</si>
  <si>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</si>
  <si>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</si>
  <si>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</si>
  <si>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</si>
  <si>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</si>
  <si>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</si>
  <si>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</si>
  <si>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</si>
  <si>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</si>
  <si>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</si>
  <si>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</si>
  <si>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</si>
  <si>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</si>
  <si>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</si>
  <si>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</si>
  <si>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</si>
  <si>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</si>
  <si>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</si>
  <si>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</si>
  <si>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</si>
  <si>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</si>
  <si>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</si>
  <si>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</si>
  <si>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</si>
  <si>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</si>
  <si>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</si>
  <si>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</si>
  <si>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</si>
  <si>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</si>
  <si>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</si>
  <si>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</si>
  <si>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</si>
  <si>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</si>
  <si>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</si>
  <si>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</si>
  <si>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</si>
  <si>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</si>
  <si>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</si>
  <si>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</si>
  <si>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</si>
  <si>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</si>
  <si>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</si>
  <si>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</si>
  <si>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</si>
  <si>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</si>
  <si>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</si>
  <si>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</si>
  <si>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</si>
  <si>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</si>
  <si>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</si>
  <si>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</si>
  <si>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</si>
  <si>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</si>
  <si>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</si>
  <si>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</si>
  <si>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</si>
  <si>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</si>
  <si>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</si>
  <si>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</si>
  <si>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</si>
  <si>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</si>
  <si>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</si>
  <si>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</si>
  <si>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</si>
  <si>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</si>
  <si>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</si>
  <si>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</si>
  <si>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</si>
  <si>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</si>
  <si>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</si>
  <si>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</si>
  <si>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</si>
  <si>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</si>
  <si>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</si>
  <si>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</si>
  <si>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</si>
  <si>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</si>
  <si>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</si>
  <si>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</si>
  <si>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</si>
  <si>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</si>
  <si>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</si>
  <si>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</si>
  <si>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</si>
  <si>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</si>
  <si>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</si>
  <si>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</si>
  <si>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</si>
  <si>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</si>
  <si>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</si>
  <si>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</si>
  <si>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</si>
  <si>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</si>
  <si>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</si>
  <si>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</si>
  <si>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</si>
  <si>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</si>
  <si>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</si>
  <si>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</si>
  <si>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</si>
  <si>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</si>
  <si>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</si>
  <si>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</si>
  <si>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</si>
  <si>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</si>
  <si>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</si>
  <si>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</si>
  <si>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</si>
  <si>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</si>
  <si>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</si>
  <si>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</si>
  <si>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</si>
  <si>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</si>
  <si>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</si>
  <si>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</si>
  <si>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</si>
  <si>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</si>
  <si>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</si>
  <si>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</si>
  <si>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</si>
  <si>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</si>
  <si>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</si>
  <si>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</si>
  <si>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</si>
  <si>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</si>
  <si>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</si>
  <si>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</si>
  <si>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</si>
  <si>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</si>
  <si>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</si>
  <si>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</si>
  <si>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</si>
  <si>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</si>
  <si>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</si>
  <si>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</si>
  <si>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</si>
  <si>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</si>
  <si>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</si>
  <si>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</si>
  <si>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</si>
  <si>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</si>
  <si>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</si>
  <si>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</si>
  <si>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</si>
  <si>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</si>
  <si>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</si>
  <si>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</si>
  <si>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</si>
  <si>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</si>
  <si>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</si>
  <si>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</si>
  <si>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</si>
  <si>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</si>
  <si>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</si>
  <si>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</si>
  <si>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</si>
  <si>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</si>
  <si>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</si>
  <si>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</si>
  <si>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</si>
  <si>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</si>
  <si>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</si>
  <si>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</si>
  <si>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</si>
  <si>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</si>
  <si>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</si>
  <si>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</si>
  <si>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</si>
  <si>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</si>
  <si>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</si>
  <si>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</si>
  <si>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</si>
  <si>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</si>
  <si>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</si>
  <si>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</si>
  <si>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</si>
  <si>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</si>
  <si>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</si>
  <si>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</si>
  <si>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</si>
  <si>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</si>
  <si>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</si>
  <si>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</si>
  <si>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</si>
  <si>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</si>
  <si>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</si>
  <si>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</si>
  <si>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</si>
  <si>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</si>
  <si>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</si>
  <si>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</si>
  <si>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</si>
  <si>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</si>
  <si>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</si>
  <si>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</si>
  <si>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</si>
  <si>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</si>
  <si>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</si>
  <si>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</si>
  <si>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</si>
  <si>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</si>
  <si>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</si>
  <si>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</si>
  <si>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</si>
  <si>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</si>
  <si>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</si>
  <si>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</si>
  <si>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</si>
  <si>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</si>
  <si>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</si>
  <si>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</si>
  <si>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</si>
  <si>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</si>
  <si>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</si>
  <si>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</si>
  <si>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</si>
  <si>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</si>
  <si>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</si>
  <si>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</si>
  <si>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</si>
  <si>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</si>
  <si>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</si>
  <si>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</si>
  <si>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</si>
  <si>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</si>
  <si>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</si>
  <si>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</si>
  <si>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</si>
  <si>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</si>
  <si>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</si>
  <si>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</si>
  <si>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</si>
  <si>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</si>
  <si>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</si>
  <si>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</si>
  <si>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</si>
  <si>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</si>
  <si>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</si>
  <si>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</si>
  <si>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</si>
  <si>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</si>
  <si>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</si>
  <si>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</si>
  <si>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</si>
  <si>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</si>
  <si>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</si>
  <si>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</si>
  <si>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</si>
  <si>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</si>
  <si>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</si>
  <si>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</si>
  <si>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</si>
  <si>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</si>
  <si>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</si>
  <si>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</si>
  <si>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</si>
  <si>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</si>
  <si>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</si>
  <si>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</si>
  <si>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</si>
  <si>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</si>
  <si>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</si>
  <si>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</si>
  <si>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</si>
  <si>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</si>
  <si>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</si>
  <si>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</si>
  <si>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</si>
  <si>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</si>
  <si>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</si>
  <si>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</si>
  <si>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</si>
  <si>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</si>
  <si>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</si>
  <si>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</si>
  <si>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</si>
  <si>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</si>
  <si>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</si>
  <si>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</si>
  <si>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</si>
  <si>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</si>
  <si>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</si>
  <si>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</si>
  <si>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</si>
  <si>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</si>
  <si>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</si>
  <si>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</si>
  <si>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</si>
  <si>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</si>
  <si>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</si>
  <si>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</si>
  <si>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</si>
  <si>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</si>
  <si>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</si>
  <si>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</si>
  <si>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</si>
  <si>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</si>
  <si>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</si>
  <si>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</si>
  <si>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</si>
  <si>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</si>
  <si>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</si>
  <si>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</si>
  <si>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</si>
  <si>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</si>
  <si>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</si>
  <si>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</si>
  <si>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</si>
  <si>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</si>
  <si>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</si>
  <si>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</si>
  <si>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</si>
  <si>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</si>
  <si>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</si>
  <si>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</si>
  <si>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</si>
  <si>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</si>
  <si>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</si>
  <si>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</si>
  <si>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</si>
  <si>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</si>
  <si>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</si>
  <si>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</si>
  <si>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</si>
  <si>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</si>
  <si>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</si>
  <si>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</si>
  <si>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</si>
  <si>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</si>
  <si>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</si>
  <si>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</si>
  <si>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</si>
  <si>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</si>
  <si>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</si>
  <si>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</si>
  <si>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</si>
  <si>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</si>
  <si>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</si>
  <si>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</si>
  <si>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</si>
  <si>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</si>
  <si>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</si>
  <si>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</si>
  <si>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</si>
  <si>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</si>
  <si>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</si>
  <si>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</si>
  <si>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</si>
  <si>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</si>
  <si>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</si>
  <si>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</si>
  <si>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</si>
  <si>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</si>
  <si>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</si>
  <si>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</si>
  <si>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</si>
  <si>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</si>
  <si>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</si>
  <si>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</si>
  <si>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</si>
  <si>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</si>
  <si>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</si>
  <si>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</si>
  <si>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</si>
  <si>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</si>
  <si>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</si>
  <si>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</si>
  <si>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</si>
  <si>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</si>
  <si>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</si>
  <si>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</si>
  <si>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</si>
  <si>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</si>
  <si>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</si>
  <si>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</si>
  <si>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</si>
  <si>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</si>
  <si>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</si>
  <si>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</si>
  <si>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</si>
  <si>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</si>
  <si>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</si>
  <si>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</si>
  <si>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</si>
  <si>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</si>
  <si>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</si>
  <si>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</si>
  <si>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</si>
  <si>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</si>
  <si>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</si>
  <si>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</si>
  <si>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</si>
  <si>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</si>
  <si>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</si>
  <si>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</si>
  <si>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</si>
  <si>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</si>
  <si>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</si>
  <si>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</si>
  <si>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</si>
  <si>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</si>
  <si>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</si>
  <si>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</si>
  <si>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</si>
  <si>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</si>
  <si>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</si>
  <si>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</si>
  <si>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</si>
  <si>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</si>
  <si>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</si>
  <si>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</si>
  <si>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</si>
  <si>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</si>
  <si>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</si>
  <si>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</si>
  <si>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</si>
  <si>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</si>
  <si>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</si>
  <si>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</si>
  <si>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</si>
  <si>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</si>
  <si>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</si>
  <si>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</si>
  <si>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</si>
  <si>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</si>
  <si>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</si>
  <si>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</si>
  <si>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</si>
  <si>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</si>
  <si>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</si>
  <si>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</si>
  <si>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</si>
  <si>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</si>
  <si>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</si>
  <si>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</si>
  <si>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</si>
  <si>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</si>
  <si>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</si>
  <si>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</si>
  <si>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</si>
  <si>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</si>
  <si>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</si>
  <si>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</si>
  <si>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</si>
  <si>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</si>
  <si>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</si>
  <si>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</si>
  <si>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</si>
  <si>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</si>
  <si>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</si>
  <si>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</si>
  <si>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</si>
  <si>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</si>
  <si>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</si>
  <si>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</si>
  <si>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</si>
  <si>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</si>
  <si>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</si>
  <si>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</si>
  <si>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</si>
  <si>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</si>
  <si>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</si>
  <si>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</si>
  <si>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</si>
  <si>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</si>
  <si>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</si>
  <si>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</si>
  <si>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</si>
  <si>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</si>
  <si>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</si>
  <si>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</si>
  <si>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</si>
  <si>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</si>
  <si>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</si>
  <si>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</si>
  <si>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</si>
  <si>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</si>
  <si>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</si>
  <si>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</si>
  <si>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</si>
  <si>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</si>
  <si>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</si>
  <si>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</si>
  <si>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</si>
  <si>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</si>
  <si>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</si>
  <si>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</si>
  <si>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</si>
  <si>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</si>
  <si>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</si>
  <si>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</si>
  <si>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</si>
  <si>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</si>
  <si>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</si>
  <si>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</si>
  <si>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</si>
  <si>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</si>
  <si>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</si>
  <si>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</si>
  <si>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</si>
  <si>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</si>
  <si>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</si>
  <si>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</si>
  <si>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</si>
  <si>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</si>
  <si>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</si>
  <si>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</si>
  <si>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</si>
  <si>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</si>
  <si>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</si>
  <si>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</si>
  <si>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</si>
  <si>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</si>
  <si>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</si>
  <si>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</si>
  <si>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</si>
  <si>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</si>
  <si>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</si>
  <si>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</si>
  <si>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</si>
  <si>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</si>
  <si>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</si>
  <si>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</si>
  <si>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</si>
  <si>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</si>
  <si>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</si>
  <si>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</si>
  <si>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</si>
  <si>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</si>
  <si>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</si>
  <si>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</si>
  <si>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</si>
  <si>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</si>
  <si>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</si>
  <si>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</si>
  <si>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</si>
  <si>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</si>
  <si>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</si>
  <si>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</si>
  <si>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</si>
  <si>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</si>
  <si>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</si>
  <si>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</si>
  <si>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</si>
  <si>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</si>
  <si>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</si>
  <si>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</si>
  <si>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</si>
  <si>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</si>
  <si>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</si>
  <si>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</si>
  <si>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</si>
  <si>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</si>
  <si>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</si>
  <si>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</si>
  <si>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</si>
  <si>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</si>
  <si>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</si>
  <si>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</si>
  <si>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</si>
  <si>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</si>
  <si>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</si>
  <si>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</si>
  <si>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</si>
  <si>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</si>
  <si>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</si>
  <si>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</si>
  <si>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</si>
  <si>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</si>
  <si>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</si>
  <si>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</si>
  <si>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</si>
  <si>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</si>
  <si>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</si>
  <si>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</si>
  <si>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</si>
  <si>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</si>
  <si>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</si>
  <si>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</si>
  <si>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</si>
  <si>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</si>
  <si>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</si>
  <si>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</si>
  <si>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</si>
  <si>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</si>
  <si>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</si>
  <si>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</si>
  <si>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</si>
  <si>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</si>
  <si>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</si>
  <si>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</si>
  <si>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</si>
  <si>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</si>
  <si>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</si>
  <si>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</si>
  <si>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</si>
  <si>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</si>
  <si>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</si>
  <si>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</si>
  <si>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</si>
  <si>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</si>
  <si>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</si>
  <si>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</si>
  <si>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</si>
  <si>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</si>
  <si>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</si>
  <si>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</si>
  <si>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</si>
  <si>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</si>
  <si>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</si>
  <si>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</si>
  <si>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</si>
  <si>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</si>
  <si>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</si>
  <si>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</si>
  <si>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</si>
  <si>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</si>
  <si>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</si>
  <si>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</si>
  <si>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</si>
  <si>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</si>
  <si>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</si>
  <si>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</si>
  <si>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</si>
  <si>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</si>
  <si>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</si>
  <si>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</si>
  <si>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</si>
  <si>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</si>
  <si>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</si>
  <si>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</si>
  <si>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</si>
  <si>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</si>
  <si>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</si>
  <si>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</si>
  <si>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</si>
  <si>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</si>
  <si>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</si>
  <si>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</si>
  <si>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</si>
  <si>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</si>
  <si>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</si>
  <si>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</si>
  <si>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</si>
  <si>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</si>
  <si>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</si>
  <si>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</si>
  <si>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</si>
  <si>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</si>
  <si>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</si>
  <si>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</si>
  <si>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</si>
  <si>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</si>
  <si>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</si>
  <si>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</si>
  <si>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</si>
  <si>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</si>
  <si>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</si>
  <si>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</si>
  <si>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</si>
  <si>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</si>
  <si>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</si>
  <si>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</si>
  <si>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</si>
  <si>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</si>
  <si>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</si>
  <si>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</si>
  <si>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</si>
  <si>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</si>
  <si>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</si>
  <si>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</si>
  <si>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</si>
  <si>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</si>
  <si>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</si>
  <si>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</si>
  <si>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</si>
  <si>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</si>
  <si>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</si>
  <si>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</si>
  <si>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</si>
  <si>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</si>
  <si>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</si>
  <si>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</si>
  <si>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</si>
  <si>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</si>
  <si>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</si>
  <si>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</si>
  <si>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</si>
  <si>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</si>
  <si>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</si>
  <si>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</si>
  <si>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</si>
  <si>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</si>
  <si>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</si>
  <si>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</si>
  <si>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</si>
  <si>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</si>
  <si>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</si>
  <si>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</si>
  <si>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</si>
  <si>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</si>
  <si>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</si>
  <si>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</si>
  <si>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</si>
  <si>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</si>
  <si>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</si>
  <si>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</si>
  <si>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</si>
  <si>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</si>
  <si>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</si>
  <si>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</si>
  <si>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</si>
  <si>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</si>
  <si>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</si>
  <si>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</si>
  <si>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</si>
  <si>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</si>
  <si>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</si>
  <si>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</si>
  <si>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</si>
  <si>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</si>
  <si>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</si>
  <si>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</si>
  <si>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</si>
  <si>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</si>
  <si>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</si>
  <si>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</si>
  <si>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</si>
  <si>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</si>
  <si>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</si>
  <si>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</si>
  <si>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</si>
  <si>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</si>
  <si>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</si>
  <si>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</si>
  <si>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</si>
  <si>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</si>
  <si>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</si>
  <si>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</si>
  <si>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</si>
  <si>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</si>
  <si>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</si>
  <si>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</si>
  <si>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</si>
  <si>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</si>
  <si>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</si>
  <si>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</si>
  <si>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</si>
  <si>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</si>
  <si>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</si>
  <si>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</si>
  <si>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</si>
  <si>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</si>
  <si>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</si>
  <si>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</si>
  <si>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</si>
  <si>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</si>
  <si>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</si>
  <si>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</si>
  <si>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</si>
  <si>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</si>
  <si>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</si>
  <si>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</si>
  <si>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</si>
  <si>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</si>
  <si>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</si>
  <si>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</si>
  <si>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</si>
  <si>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</si>
  <si>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</si>
  <si>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</si>
  <si>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</si>
  <si>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</si>
  <si>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</si>
  <si>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</si>
  <si>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</si>
  <si>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</si>
  <si>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</si>
  <si>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</si>
  <si>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</si>
  <si>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</si>
  <si>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</si>
  <si>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</si>
  <si>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</si>
  <si>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</si>
  <si>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</si>
  <si>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</si>
  <si>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</si>
  <si>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</si>
  <si>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</si>
  <si>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</si>
  <si>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</si>
  <si>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</si>
  <si>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</si>
  <si>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</si>
  <si>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</si>
  <si>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</si>
  <si>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</si>
  <si>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</si>
  <si>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</si>
  <si>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</si>
  <si>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</si>
  <si>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</si>
  <si>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</si>
  <si>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</si>
  <si>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</si>
  <si>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</si>
  <si>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</si>
  <si>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</si>
  <si>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</si>
  <si>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</si>
  <si>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</si>
  <si>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</si>
  <si>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</si>
  <si>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</si>
  <si>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</si>
  <si>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</si>
  <si>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</si>
  <si>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</si>
  <si>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</si>
  <si>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</si>
  <si>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</si>
  <si>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</si>
  <si>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</si>
  <si>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</si>
  <si>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</si>
  <si>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</si>
  <si>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</si>
  <si>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</si>
  <si>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</si>
  <si>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</si>
  <si>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</si>
  <si>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</si>
  <si>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</si>
  <si>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</si>
  <si>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</si>
  <si>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</si>
  <si>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</si>
  <si>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</si>
  <si>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</si>
  <si>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</si>
  <si>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</si>
  <si>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</si>
  <si>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</si>
  <si>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</si>
  <si>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</si>
  <si>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</si>
  <si>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</si>
  <si>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</si>
  <si>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</si>
  <si>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</si>
  <si>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</si>
  <si>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</si>
  <si>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</si>
  <si>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</si>
  <si>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</si>
  <si>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</si>
  <si>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</si>
  <si>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</si>
  <si>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</si>
  <si>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</si>
  <si>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</si>
  <si>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</si>
  <si>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</si>
  <si>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</si>
  <si>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</si>
  <si>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</si>
  <si>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</si>
  <si>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</si>
  <si>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</si>
  <si>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</si>
  <si>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</si>
  <si>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</si>
  <si>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</si>
  <si>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</si>
  <si>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</si>
  <si>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</si>
  <si>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</si>
  <si>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</si>
  <si>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</si>
  <si>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</si>
  <si>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</si>
  <si>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</si>
  <si>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</si>
  <si>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</si>
  <si>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</si>
  <si>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</si>
  <si>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</si>
  <si>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</si>
  <si>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</si>
  <si>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</si>
  <si>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</si>
  <si>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</si>
  <si>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</si>
  <si>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</si>
  <si>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</si>
  <si>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</si>
  <si>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</si>
  <si>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</si>
  <si>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</si>
  <si>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</si>
  <si>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</si>
  <si>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</si>
  <si>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</si>
  <si>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</si>
  <si>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</si>
  <si>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</si>
  <si>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</si>
  <si>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</si>
  <si>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</si>
  <si>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</si>
  <si>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</si>
  <si>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</si>
  <si>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</si>
  <si>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</si>
  <si>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</si>
  <si>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</si>
  <si>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</si>
  <si>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</si>
  <si>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</si>
  <si>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</si>
  <si>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</si>
  <si>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</si>
  <si>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</si>
  <si>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</si>
  <si>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</si>
  <si>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</si>
  <si>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</si>
  <si>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</si>
  <si>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</si>
  <si>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</si>
  <si>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</si>
  <si>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</si>
  <si>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</si>
  <si>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</si>
  <si>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</si>
  <si>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</si>
  <si>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</si>
  <si>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</si>
  <si>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</si>
  <si>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</si>
  <si>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</si>
  <si>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</si>
  <si>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</si>
  <si>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</si>
  <si>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</si>
  <si>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</si>
  <si>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</si>
  <si>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</si>
  <si>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</si>
  <si>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</si>
  <si>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</si>
  <si>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</si>
  <si>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</si>
  <si>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</si>
  <si>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</si>
  <si>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</si>
  <si>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</si>
  <si>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</si>
  <si>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</si>
  <si>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</si>
  <si>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</si>
  <si>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</si>
  <si>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</si>
  <si>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</si>
  <si>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</si>
  <si>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</si>
  <si>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</si>
  <si>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</si>
  <si>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</si>
  <si>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</si>
  <si>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</si>
  <si>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</si>
  <si>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</si>
  <si>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</si>
  <si>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</si>
  <si>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</si>
  <si>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</si>
  <si>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</si>
  <si>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</si>
  <si>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</si>
  <si>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</si>
  <si>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</si>
  <si>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</si>
  <si>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</si>
  <si>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</si>
  <si>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</si>
  <si>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</si>
  <si>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</si>
  <si>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</si>
  <si>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</si>
  <si>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</si>
  <si>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</si>
  <si>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</si>
  <si>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</si>
  <si>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</si>
  <si>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</si>
  <si>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</si>
  <si>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</si>
  <si>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</si>
  <si>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</si>
  <si>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</si>
  <si>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</si>
  <si>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</si>
  <si>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</si>
  <si>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</si>
  <si>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</si>
  <si>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</si>
  <si>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</si>
  <si>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</si>
  <si>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</si>
  <si>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</si>
  <si>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</si>
  <si>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</si>
  <si>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</si>
  <si>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</si>
  <si>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</si>
  <si>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</si>
  <si>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</si>
  <si>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</si>
  <si>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</si>
  <si>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</si>
  <si>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</si>
  <si>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</si>
  <si>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</si>
  <si>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</si>
  <si>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</si>
  <si>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</si>
  <si>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</si>
  <si>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</si>
  <si>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</si>
  <si>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</si>
  <si>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</si>
  <si>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</si>
  <si>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</si>
  <si>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</si>
  <si>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</si>
  <si>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</si>
  <si>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</si>
  <si>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</si>
  <si>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</si>
  <si>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</si>
  <si>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</si>
  <si>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</si>
  <si>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</si>
  <si>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</si>
  <si>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</si>
  <si>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</si>
  <si>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</si>
  <si>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</si>
  <si>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</si>
  <si>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</si>
  <si>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</si>
  <si>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</si>
  <si>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</si>
  <si>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</si>
  <si>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</si>
  <si>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</si>
  <si>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</si>
  <si>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</si>
  <si>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</si>
  <si>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</si>
  <si>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</si>
  <si>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</si>
  <si>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</si>
  <si>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</si>
  <si>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</si>
  <si>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</si>
  <si>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</si>
  <si>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</si>
  <si>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</si>
  <si>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</si>
  <si>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</si>
  <si>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</si>
  <si>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</si>
  <si>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</si>
  <si>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</si>
  <si>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</si>
  <si>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</si>
  <si>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</si>
  <si>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</si>
  <si>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</si>
  <si>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</si>
  <si>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</si>
  <si>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</si>
  <si>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</si>
  <si>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</si>
  <si>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</si>
  <si>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</si>
  <si>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</si>
  <si>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</si>
  <si>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</si>
  <si>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</si>
  <si>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</si>
  <si>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</si>
  <si>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</si>
  <si>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</si>
  <si>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</si>
  <si>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</si>
  <si>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</si>
  <si>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</si>
  <si>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</si>
  <si>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</si>
  <si>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</si>
  <si>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</si>
  <si>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</si>
  <si>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</si>
  <si>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</si>
  <si>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</si>
  <si>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</si>
  <si>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</si>
  <si>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</si>
  <si>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</si>
  <si>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</si>
  <si>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</si>
  <si>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</si>
  <si>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</si>
  <si>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</si>
  <si>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</si>
  <si>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</si>
  <si>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</si>
  <si>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</si>
  <si>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</si>
  <si>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</si>
  <si>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</si>
  <si>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</si>
  <si>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</si>
  <si>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</si>
  <si>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</si>
  <si>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</si>
  <si>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</si>
  <si>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</si>
  <si>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</si>
  <si>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</si>
  <si>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</si>
  <si>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</si>
  <si>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</si>
  <si>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</si>
  <si>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</si>
  <si>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</si>
  <si>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</si>
  <si>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</si>
  <si>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</si>
  <si>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</si>
  <si>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</si>
  <si>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</si>
  <si>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</si>
  <si>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</si>
  <si>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</si>
  <si>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</si>
  <si>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</si>
  <si>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</si>
  <si>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</si>
  <si>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</si>
  <si>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</si>
  <si>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</si>
  <si>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</si>
  <si>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</si>
  <si>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</si>
  <si>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</si>
  <si>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</si>
  <si>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</si>
  <si>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</si>
  <si>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</si>
  <si>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</si>
  <si>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</si>
  <si>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</si>
  <si>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</si>
  <si>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</si>
  <si>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</si>
  <si>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</si>
  <si>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</si>
  <si>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</si>
  <si>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</si>
  <si>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</si>
  <si>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</si>
  <si>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</si>
  <si>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</si>
  <si>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</si>
  <si>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</si>
  <si>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</si>
  <si>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</si>
  <si>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</si>
  <si>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</si>
  <si>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</si>
  <si>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</si>
  <si>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</si>
  <si>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</si>
  <si>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</si>
  <si>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</si>
  <si>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</si>
  <si>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</si>
  <si>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</si>
  <si>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</si>
  <si>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</si>
  <si>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</si>
  <si>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</si>
  <si>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</si>
  <si>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</si>
  <si>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</si>
  <si>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</si>
  <si>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</si>
  <si>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</si>
  <si>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</si>
  <si>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</si>
  <si>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</si>
  <si>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</si>
  <si>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</si>
  <si>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</si>
  <si>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</si>
  <si>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</si>
  <si>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</si>
  <si>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</si>
  <si>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</si>
  <si>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</si>
  <si>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</si>
  <si>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</si>
  <si>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</si>
  <si>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</si>
  <si>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</si>
  <si>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</si>
  <si>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</si>
  <si>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</si>
  <si>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</si>
  <si>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</si>
  <si>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</si>
  <si>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</si>
  <si>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</si>
  <si>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</si>
  <si>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</si>
  <si>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</si>
  <si>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</si>
  <si>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</si>
  <si>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</si>
  <si>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</si>
  <si>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</si>
  <si>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</si>
  <si>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</si>
  <si>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</si>
  <si>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</si>
  <si>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</si>
  <si>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</si>
  <si>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</si>
  <si>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</si>
  <si>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</si>
  <si>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</si>
  <si>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</si>
  <si>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</si>
  <si>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</si>
  <si>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</si>
  <si>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</si>
  <si>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</si>
  <si>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</si>
  <si>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</si>
  <si>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</si>
  <si>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</si>
  <si>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</si>
  <si>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</si>
  <si>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</si>
  <si>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</si>
  <si>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</si>
  <si>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</si>
  <si>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</si>
  <si>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</si>
  <si>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</si>
  <si>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</si>
  <si>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</si>
  <si>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</si>
  <si>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</si>
  <si>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</si>
  <si>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</si>
  <si>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</si>
  <si>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</si>
  <si>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</si>
  <si>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</si>
  <si>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</si>
  <si>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</si>
  <si>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</si>
  <si>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</si>
  <si>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</si>
  <si>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</si>
  <si>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</si>
  <si>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</si>
  <si>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</si>
  <si>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</si>
  <si>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</si>
  <si>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</si>
  <si>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</si>
  <si>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</si>
  <si>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</si>
  <si>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</si>
  <si>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</si>
  <si>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</si>
  <si>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</si>
  <si>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</si>
  <si>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</si>
  <si>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</si>
  <si>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</si>
  <si>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</si>
  <si>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</si>
  <si>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</si>
  <si>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</si>
  <si>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</si>
  <si>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</si>
  <si>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</si>
  <si>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</si>
  <si>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</si>
  <si>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</si>
  <si>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</si>
  <si>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</si>
  <si>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</si>
  <si>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</si>
  <si>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</si>
  <si>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</si>
  <si>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</si>
  <si>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</si>
  <si>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</si>
  <si>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</si>
  <si>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</si>
  <si>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</si>
  <si>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</si>
  <si>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</si>
  <si>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</si>
  <si>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</si>
  <si>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</si>
  <si>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</si>
  <si>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</si>
  <si>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</si>
  <si>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</si>
  <si>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</si>
  <si>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</si>
  <si>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</si>
  <si>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</si>
  <si>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</si>
  <si>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</si>
  <si>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</si>
  <si>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</si>
  <si>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</si>
  <si>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</si>
  <si>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</si>
  <si>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</si>
  <si>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</si>
  <si>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</si>
  <si>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</si>
  <si>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</si>
  <si>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</si>
  <si>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</si>
  <si>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</si>
  <si>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</si>
  <si>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</si>
  <si>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</si>
  <si>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</si>
  <si>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</si>
  <si>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</si>
  <si>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</si>
  <si>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</si>
  <si>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</si>
  <si>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</si>
  <si>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</si>
  <si>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</si>
  <si>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</si>
  <si>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</si>
  <si>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</si>
  <si>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</si>
  <si>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</si>
  <si>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</si>
  <si>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</si>
  <si>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</si>
  <si>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</si>
  <si>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</si>
  <si>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</si>
  <si>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</si>
  <si>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</si>
  <si>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</si>
  <si>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</si>
  <si>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</si>
  <si>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</si>
  <si>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</si>
  <si>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</si>
  <si>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</si>
  <si>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</si>
  <si>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</si>
  <si>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</si>
  <si>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</si>
  <si>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</si>
  <si>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</si>
  <si>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</si>
  <si>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</si>
  <si>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</si>
  <si>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</si>
  <si>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</si>
  <si>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</si>
  <si>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</si>
  <si>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</si>
  <si>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</si>
  <si>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</si>
  <si>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</si>
  <si>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</si>
  <si>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</si>
  <si>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</si>
  <si>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</si>
  <si>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</si>
  <si>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</si>
  <si>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</si>
  <si>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</si>
  <si>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</si>
  <si>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</si>
  <si>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</si>
  <si>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</si>
  <si>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</si>
  <si>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</si>
  <si>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</si>
  <si>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</si>
  <si>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</si>
  <si>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</si>
  <si>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</si>
  <si>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</si>
  <si>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</si>
  <si>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</si>
  <si>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</si>
  <si>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</si>
  <si>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</si>
  <si>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</si>
  <si>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</si>
  <si>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</si>
  <si>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</si>
  <si>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</si>
  <si>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</si>
  <si>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</si>
  <si>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</si>
  <si>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</si>
  <si>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</si>
  <si>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</si>
  <si>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</si>
  <si>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</si>
  <si>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</si>
  <si>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</si>
  <si>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</si>
  <si>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</si>
  <si>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</si>
  <si>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</si>
  <si>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</si>
  <si>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</si>
  <si>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</si>
  <si>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</si>
  <si>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</si>
  <si>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</si>
  <si>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</si>
  <si>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</si>
  <si>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</si>
  <si>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</si>
  <si>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</si>
  <si>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</si>
  <si>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</si>
  <si>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</si>
  <si>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</si>
  <si>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</si>
  <si>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</si>
  <si>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</si>
  <si>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</si>
  <si>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</si>
  <si>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</si>
  <si>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</si>
  <si>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</si>
  <si>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</si>
  <si>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</si>
  <si>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</si>
  <si>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</si>
  <si>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</si>
  <si>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</si>
  <si>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</si>
  <si>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</si>
  <si>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</si>
  <si>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</si>
  <si>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</si>
  <si>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</si>
  <si>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</si>
  <si>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</si>
  <si>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</si>
  <si>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</si>
  <si>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</si>
  <si>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</si>
  <si>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</si>
  <si>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</si>
  <si>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</si>
  <si>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</si>
  <si>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</si>
  <si>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</si>
  <si>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</si>
  <si>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</si>
  <si>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</si>
  <si>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</si>
  <si>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</si>
  <si>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</si>
  <si>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</si>
  <si>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</si>
  <si>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</si>
  <si>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</si>
  <si>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</si>
  <si>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</si>
  <si>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</si>
  <si>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</si>
  <si>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</si>
  <si>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</si>
  <si>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</si>
  <si>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</si>
  <si>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</si>
  <si>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</si>
  <si>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</si>
  <si>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</si>
  <si>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</si>
  <si>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</si>
  <si>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</si>
  <si>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</si>
  <si>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</si>
  <si>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</si>
  <si>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</si>
  <si>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</si>
  <si>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</si>
  <si>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</si>
  <si>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</si>
  <si>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</si>
  <si>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</si>
  <si>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</si>
  <si>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</si>
  <si>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</si>
  <si>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</si>
  <si>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</si>
  <si>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</si>
  <si>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</si>
  <si>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</si>
  <si>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</si>
  <si>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</si>
  <si>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</si>
  <si>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</si>
  <si>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</si>
  <si>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</si>
  <si>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</si>
  <si>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</si>
  <si>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</si>
  <si>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</si>
  <si>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</si>
  <si>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</si>
  <si>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</si>
  <si>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</si>
  <si>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</si>
  <si>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</si>
  <si>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</si>
  <si>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</si>
  <si>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</si>
  <si>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</si>
  <si>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</si>
  <si>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</si>
  <si>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</si>
  <si>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</si>
  <si>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</si>
  <si>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</si>
  <si>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</si>
  <si>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</si>
  <si>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</si>
  <si>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</si>
  <si>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</si>
  <si>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</si>
  <si>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</si>
  <si>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</si>
  <si>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</si>
  <si>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</si>
  <si>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</si>
  <si>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</si>
  <si>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</si>
  <si>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</si>
  <si>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</si>
  <si>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</si>
  <si>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</si>
  <si>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</si>
  <si>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</si>
  <si>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</si>
  <si>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</si>
  <si>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</si>
  <si>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</si>
  <si>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</si>
  <si>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</si>
  <si>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</si>
  <si>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</si>
  <si>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</si>
  <si>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</si>
  <si>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</si>
  <si>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</si>
  <si>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</si>
  <si>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</si>
  <si>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</si>
  <si>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</si>
  <si>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</si>
  <si>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</si>
  <si>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</si>
  <si>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</si>
  <si>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</si>
  <si>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</si>
  <si>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</si>
  <si>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</si>
  <si>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</si>
  <si>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</si>
  <si>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</si>
  <si>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</si>
  <si>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</si>
  <si>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</si>
  <si>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</si>
  <si>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</si>
  <si>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</si>
  <si>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</si>
  <si>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</si>
  <si>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</si>
  <si>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</si>
  <si>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</si>
  <si>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</si>
  <si>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</si>
  <si>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</si>
  <si>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</si>
  <si>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</si>
  <si>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</si>
  <si>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</si>
  <si>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</si>
  <si>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</si>
  <si>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</si>
  <si>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</si>
  <si>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</si>
  <si>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</si>
  <si>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</si>
  <si>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</si>
  <si>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</si>
  <si>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</si>
  <si>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</si>
  <si>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</si>
  <si>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</si>
  <si>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</si>
  <si>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</si>
  <si>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</si>
  <si>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</si>
  <si>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</si>
  <si>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</si>
  <si>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</si>
  <si>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</si>
  <si>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</si>
  <si>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</si>
  <si>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</si>
  <si>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</si>
  <si>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</si>
  <si>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</si>
  <si>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</si>
  <si>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</si>
  <si>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</si>
  <si>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</si>
  <si>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</si>
  <si>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</si>
  <si>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</si>
  <si>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</si>
  <si>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</si>
  <si>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</si>
  <si>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</si>
  <si>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</si>
  <si>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</si>
  <si>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</si>
  <si>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</si>
  <si>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</si>
  <si>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</si>
  <si>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</si>
  <si>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</si>
  <si>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</si>
  <si>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</si>
  <si>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</si>
  <si>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</si>
  <si>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</si>
  <si>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</si>
  <si>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</si>
  <si>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</si>
  <si>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</si>
  <si>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</si>
  <si>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</si>
  <si>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</si>
  <si>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</si>
  <si>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</si>
  <si>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</si>
  <si>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</si>
  <si>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</si>
  <si>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</si>
  <si>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</si>
  <si>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</si>
  <si>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</si>
  <si>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</si>
  <si>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</si>
  <si>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</si>
  <si>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</si>
  <si>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</si>
  <si>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</si>
  <si>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</si>
  <si>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</si>
  <si>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</si>
  <si>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</si>
  <si>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</si>
  <si>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</si>
  <si>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</si>
  <si>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</si>
  <si>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</si>
  <si>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</si>
  <si>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</si>
  <si>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</si>
  <si>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</si>
  <si>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</si>
  <si>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</si>
  <si>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</si>
  <si>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</si>
  <si>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</si>
  <si>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</si>
  <si>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</si>
  <si>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</si>
  <si>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</si>
  <si>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</si>
  <si>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</si>
  <si>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</si>
  <si>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</si>
  <si>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</si>
  <si>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</si>
  <si>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</si>
  <si>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</si>
  <si>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</si>
  <si>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</si>
  <si>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</si>
  <si>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</si>
  <si>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</si>
  <si>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</si>
  <si>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</si>
  <si>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</si>
  <si>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</si>
  <si>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</si>
  <si>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</si>
  <si>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</si>
  <si>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</si>
  <si>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</si>
  <si>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</si>
  <si>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</si>
  <si>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</si>
  <si>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</si>
  <si>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</si>
  <si>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</si>
  <si>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</si>
  <si>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</si>
  <si>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</si>
  <si>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</si>
  <si>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</si>
  <si>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</si>
  <si>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</si>
  <si>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</si>
  <si>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</si>
  <si>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</si>
  <si>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</si>
  <si>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</si>
  <si>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</si>
  <si>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</si>
  <si>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</si>
  <si>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</si>
  <si>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</si>
  <si>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</si>
  <si>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</si>
  <si>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</si>
  <si>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</si>
  <si>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</si>
  <si>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</si>
  <si>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</si>
  <si>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</si>
  <si>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</si>
  <si>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</si>
  <si>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</si>
  <si>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</si>
  <si>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</si>
  <si>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</si>
  <si>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</si>
  <si>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</si>
  <si>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</si>
  <si>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</si>
  <si>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</si>
  <si>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</si>
  <si>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</si>
  <si>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</si>
  <si>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</si>
  <si>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</si>
  <si>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</si>
  <si>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</si>
  <si>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</si>
  <si>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</si>
  <si>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</si>
  <si>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</si>
  <si>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</si>
  <si>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</si>
  <si>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</si>
  <si>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</si>
  <si>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</si>
  <si>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</si>
  <si>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</si>
  <si>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</si>
  <si>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</si>
  <si>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</si>
  <si>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</si>
  <si>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</si>
  <si>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</si>
  <si>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</si>
  <si>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</si>
  <si>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</si>
  <si>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</si>
  <si>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</si>
  <si>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</si>
  <si>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</si>
  <si>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</si>
  <si>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</si>
  <si>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</si>
  <si>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</si>
  <si>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</si>
  <si>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</si>
  <si>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</si>
  <si>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</si>
  <si>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</si>
  <si>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</si>
  <si>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</si>
  <si>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</si>
  <si>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</si>
  <si>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</si>
  <si>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</si>
  <si>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</si>
  <si>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</si>
  <si>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</si>
  <si>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</si>
  <si>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</si>
  <si>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</si>
  <si>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</si>
  <si>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</si>
  <si>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</si>
  <si>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</si>
  <si>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</si>
  <si>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</si>
  <si>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</si>
  <si>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</si>
  <si>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</si>
  <si>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</si>
  <si>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</si>
  <si>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</si>
  <si>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</si>
  <si>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</si>
  <si>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</si>
  <si>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</si>
  <si>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</si>
  <si>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</si>
  <si>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</si>
  <si>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</si>
  <si>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</si>
  <si>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</si>
  <si>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</si>
  <si>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</si>
  <si>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</si>
  <si>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</si>
  <si>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</si>
  <si>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</si>
  <si>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</si>
  <si>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</si>
  <si>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</si>
  <si>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</si>
  <si>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</si>
  <si>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</si>
  <si>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</si>
  <si>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</si>
  <si>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</si>
  <si>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</si>
  <si>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</si>
  <si>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</si>
  <si>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</si>
  <si>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</si>
  <si>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</si>
  <si>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</si>
  <si>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</si>
  <si>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</si>
  <si>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</si>
  <si>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</si>
  <si>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</si>
  <si>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</si>
  <si>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</si>
  <si>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</si>
  <si>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</si>
  <si>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</si>
  <si>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</si>
  <si>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</si>
  <si>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</si>
  <si>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</si>
  <si>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</si>
  <si>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</si>
  <si>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</si>
  <si>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</si>
  <si>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</si>
  <si>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</si>
  <si>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</si>
  <si>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</si>
  <si>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</si>
  <si>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</si>
  <si>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</si>
  <si>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</si>
  <si>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</si>
  <si>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</si>
  <si>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</si>
  <si>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</si>
  <si>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</si>
  <si>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</si>
  <si>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</si>
  <si>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</si>
  <si>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</si>
  <si>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</si>
  <si>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</si>
  <si>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</si>
  <si>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</si>
  <si>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</si>
  <si>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</si>
  <si>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</si>
  <si>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</si>
  <si>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</si>
  <si>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</si>
  <si>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</si>
  <si>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</si>
  <si>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</si>
  <si>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</si>
  <si>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</si>
  <si>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</si>
  <si>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</si>
  <si>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</si>
  <si>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</si>
  <si>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</si>
  <si>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</si>
  <si>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</si>
  <si>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</si>
  <si>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</si>
  <si>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</si>
  <si>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</si>
  <si>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</si>
  <si>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</si>
  <si>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</si>
  <si>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</si>
  <si>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</si>
  <si>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</si>
  <si>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</si>
  <si>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</si>
  <si>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</si>
  <si>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</si>
  <si>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</si>
  <si>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</si>
  <si>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</si>
  <si>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</si>
  <si>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</si>
  <si>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</si>
  <si>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</si>
  <si>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</si>
  <si>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</si>
  <si>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</si>
  <si>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</si>
  <si>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</si>
  <si>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</si>
  <si>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</si>
  <si>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</si>
  <si>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</si>
  <si>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</si>
  <si>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</si>
  <si>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</si>
  <si>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</si>
  <si>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</si>
  <si>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</si>
  <si>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</si>
  <si>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</si>
  <si>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</si>
  <si>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</si>
  <si>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</si>
  <si>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</si>
  <si>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</si>
  <si>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</si>
  <si>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</si>
  <si>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</si>
  <si>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</si>
  <si>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</si>
  <si>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</si>
  <si>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</si>
  <si>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</si>
  <si>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</si>
  <si>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</si>
  <si>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</si>
  <si>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</si>
  <si>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</si>
  <si>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</si>
  <si>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</si>
  <si>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</si>
  <si>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</si>
  <si>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</si>
  <si>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</si>
  <si>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</si>
  <si>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</si>
  <si>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</si>
  <si>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</si>
  <si>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</si>
  <si>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</si>
  <si>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</si>
  <si>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</si>
  <si>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</si>
  <si>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</si>
  <si>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</si>
  <si>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</si>
  <si>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</si>
  <si>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</si>
  <si>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</si>
  <si>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</si>
  <si>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</si>
  <si>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</si>
  <si>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</si>
  <si>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</si>
  <si>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</si>
  <si>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</si>
  <si>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</si>
  <si>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</si>
  <si>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08 Septiembre de 2021</t>
  </si>
  <si>
    <t>INHIBIDO</t>
  </si>
  <si>
    <t>3336019384 </t>
  </si>
  <si>
    <t>3336019422 </t>
  </si>
  <si>
    <t>3336019793</t>
  </si>
  <si>
    <t>Moreta, Christian Aury</t>
  </si>
  <si>
    <t>3336019782</t>
  </si>
  <si>
    <t>3336019773</t>
  </si>
  <si>
    <t>3336019750</t>
  </si>
  <si>
    <t>3336019749</t>
  </si>
  <si>
    <t>3336019705</t>
  </si>
  <si>
    <t>3336019701</t>
  </si>
  <si>
    <t>3336019501</t>
  </si>
  <si>
    <t>`</t>
  </si>
  <si>
    <t>REINICIO FALLIDO</t>
  </si>
  <si>
    <t>3336019828</t>
  </si>
  <si>
    <t>GAVETA RECHAZO LLENA</t>
  </si>
  <si>
    <t>3336019827</t>
  </si>
  <si>
    <t>3336019826</t>
  </si>
  <si>
    <t>3336019825</t>
  </si>
  <si>
    <t>3336019824</t>
  </si>
  <si>
    <t>3336019823</t>
  </si>
  <si>
    <t>3336019821</t>
  </si>
  <si>
    <t>3336019811</t>
  </si>
  <si>
    <t>3336019810</t>
  </si>
  <si>
    <t>3336019801</t>
  </si>
  <si>
    <t>3336019800</t>
  </si>
  <si>
    <t>3336019799</t>
  </si>
  <si>
    <t>GAVETAS DE RECHAZO LLENA</t>
  </si>
  <si>
    <t>3336019798</t>
  </si>
  <si>
    <t>3336019797</t>
  </si>
  <si>
    <t>3336019796</t>
  </si>
  <si>
    <t>3336019852</t>
  </si>
  <si>
    <t>3336019851</t>
  </si>
  <si>
    <t>3336019850</t>
  </si>
  <si>
    <t>3336019849</t>
  </si>
  <si>
    <t>3336019847</t>
  </si>
  <si>
    <t>3336019846</t>
  </si>
  <si>
    <t>3336019845</t>
  </si>
  <si>
    <t>3336019844</t>
  </si>
  <si>
    <t>3336019842</t>
  </si>
  <si>
    <t>3336019840</t>
  </si>
  <si>
    <t>3336019839</t>
  </si>
  <si>
    <t>3336019838</t>
  </si>
  <si>
    <t>3336019837</t>
  </si>
  <si>
    <t>3336019836</t>
  </si>
  <si>
    <t>3336019833</t>
  </si>
  <si>
    <t>3336019831</t>
  </si>
  <si>
    <t>ERROR DE PRINTER</t>
  </si>
  <si>
    <t>3336019854 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</si>
</sst>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4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6"/>
      <tableStyleElement type="headerRow" dxfId="405"/>
      <tableStyleElement type="totalRow" dxfId="404"/>
      <tableStyleElement type="firstColumn" dxfId="403"/>
      <tableStyleElement type="lastColumn" dxfId="402"/>
      <tableStyleElement type="firstRowStripe" dxfId="401"/>
      <tableStyleElement type="firstColumnStripe" dxfId="4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122.832442129627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85.4985879629603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75.4985879629603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75.5651273148178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46.0556018518546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40.4964583333349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27.0611689814832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29.1852893518517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25.2875578703679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25.1782986111139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92" priority="99402"/>
  </conditionalFormatting>
  <conditionalFormatting sqref="E3">
    <cfRule type="duplicateValues" dxfId="291" priority="121765"/>
  </conditionalFormatting>
  <conditionalFormatting sqref="E3">
    <cfRule type="duplicateValues" dxfId="290" priority="121766"/>
    <cfRule type="duplicateValues" dxfId="289" priority="121767"/>
  </conditionalFormatting>
  <conditionalFormatting sqref="E3">
    <cfRule type="duplicateValues" dxfId="288" priority="121768"/>
    <cfRule type="duplicateValues" dxfId="287" priority="121769"/>
    <cfRule type="duplicateValues" dxfId="286" priority="121770"/>
    <cfRule type="duplicateValues" dxfId="285" priority="121771"/>
  </conditionalFormatting>
  <conditionalFormatting sqref="B3">
    <cfRule type="duplicateValues" dxfId="284" priority="121772"/>
  </conditionalFormatting>
  <conditionalFormatting sqref="E4">
    <cfRule type="duplicateValues" dxfId="283" priority="117"/>
  </conditionalFormatting>
  <conditionalFormatting sqref="E4">
    <cfRule type="duplicateValues" dxfId="282" priority="114"/>
    <cfRule type="duplicateValues" dxfId="281" priority="115"/>
    <cfRule type="duplicateValues" dxfId="280" priority="116"/>
  </conditionalFormatting>
  <conditionalFormatting sqref="E4">
    <cfRule type="duplicateValues" dxfId="279" priority="113"/>
  </conditionalFormatting>
  <conditionalFormatting sqref="E4">
    <cfRule type="duplicateValues" dxfId="278" priority="110"/>
    <cfRule type="duplicateValues" dxfId="277" priority="111"/>
    <cfRule type="duplicateValues" dxfId="276" priority="112"/>
  </conditionalFormatting>
  <conditionalFormatting sqref="B4">
    <cfRule type="duplicateValues" dxfId="275" priority="109"/>
  </conditionalFormatting>
  <conditionalFormatting sqref="E4">
    <cfRule type="duplicateValues" dxfId="274" priority="108"/>
  </conditionalFormatting>
  <conditionalFormatting sqref="B5">
    <cfRule type="duplicateValues" dxfId="273" priority="92"/>
  </conditionalFormatting>
  <conditionalFormatting sqref="E5">
    <cfRule type="duplicateValues" dxfId="272" priority="91"/>
  </conditionalFormatting>
  <conditionalFormatting sqref="E5">
    <cfRule type="duplicateValues" dxfId="271" priority="88"/>
    <cfRule type="duplicateValues" dxfId="270" priority="89"/>
    <cfRule type="duplicateValues" dxfId="269" priority="90"/>
  </conditionalFormatting>
  <conditionalFormatting sqref="E5">
    <cfRule type="duplicateValues" dxfId="268" priority="87"/>
  </conditionalFormatting>
  <conditionalFormatting sqref="E5">
    <cfRule type="duplicateValues" dxfId="267" priority="84"/>
    <cfRule type="duplicateValues" dxfId="266" priority="85"/>
    <cfRule type="duplicateValues" dxfId="265" priority="86"/>
  </conditionalFormatting>
  <conditionalFormatting sqref="E5">
    <cfRule type="duplicateValues" dxfId="264" priority="83"/>
  </conditionalFormatting>
  <conditionalFormatting sqref="E7">
    <cfRule type="duplicateValues" dxfId="263" priority="36"/>
  </conditionalFormatting>
  <conditionalFormatting sqref="E7">
    <cfRule type="duplicateValues" dxfId="262" priority="34"/>
    <cfRule type="duplicateValues" dxfId="261" priority="35"/>
  </conditionalFormatting>
  <conditionalFormatting sqref="E7">
    <cfRule type="duplicateValues" dxfId="260" priority="31"/>
    <cfRule type="duplicateValues" dxfId="259" priority="32"/>
    <cfRule type="duplicateValues" dxfId="258" priority="33"/>
  </conditionalFormatting>
  <conditionalFormatting sqref="E7">
    <cfRule type="duplicateValues" dxfId="257" priority="27"/>
    <cfRule type="duplicateValues" dxfId="256" priority="28"/>
    <cfRule type="duplicateValues" dxfId="255" priority="29"/>
    <cfRule type="duplicateValues" dxfId="254" priority="30"/>
  </conditionalFormatting>
  <conditionalFormatting sqref="B7">
    <cfRule type="duplicateValues" dxfId="253" priority="26"/>
  </conditionalFormatting>
  <conditionalFormatting sqref="B7">
    <cfRule type="duplicateValues" dxfId="252" priority="24"/>
    <cfRule type="duplicateValues" dxfId="251" priority="25"/>
  </conditionalFormatting>
  <conditionalFormatting sqref="E8">
    <cfRule type="duplicateValues" dxfId="250" priority="23"/>
  </conditionalFormatting>
  <conditionalFormatting sqref="E8">
    <cfRule type="duplicateValues" dxfId="249" priority="22"/>
  </conditionalFormatting>
  <conditionalFormatting sqref="B8">
    <cfRule type="duplicateValues" dxfId="248" priority="21"/>
  </conditionalFormatting>
  <conditionalFormatting sqref="E8">
    <cfRule type="duplicateValues" dxfId="247" priority="20"/>
  </conditionalFormatting>
  <conditionalFormatting sqref="B8">
    <cfRule type="duplicateValues" dxfId="246" priority="19"/>
  </conditionalFormatting>
  <conditionalFormatting sqref="E8">
    <cfRule type="duplicateValues" dxfId="245" priority="18"/>
  </conditionalFormatting>
  <conditionalFormatting sqref="E9">
    <cfRule type="duplicateValues" dxfId="244" priority="7"/>
    <cfRule type="duplicateValues" dxfId="243" priority="8"/>
    <cfRule type="duplicateValues" dxfId="242" priority="9"/>
    <cfRule type="duplicateValues" dxfId="241" priority="10"/>
  </conditionalFormatting>
  <conditionalFormatting sqref="B9">
    <cfRule type="duplicateValues" dxfId="240" priority="130228"/>
  </conditionalFormatting>
  <conditionalFormatting sqref="E6">
    <cfRule type="duplicateValues" dxfId="239" priority="130230"/>
  </conditionalFormatting>
  <conditionalFormatting sqref="B6">
    <cfRule type="duplicateValues" dxfId="238" priority="130231"/>
  </conditionalFormatting>
  <conditionalFormatting sqref="B6">
    <cfRule type="duplicateValues" dxfId="237" priority="130232"/>
    <cfRule type="duplicateValues" dxfId="236" priority="130233"/>
    <cfRule type="duplicateValues" dxfId="235" priority="130234"/>
  </conditionalFormatting>
  <conditionalFormatting sqref="E6">
    <cfRule type="duplicateValues" dxfId="234" priority="130235"/>
    <cfRule type="duplicateValues" dxfId="233" priority="130236"/>
  </conditionalFormatting>
  <conditionalFormatting sqref="E6">
    <cfRule type="duplicateValues" dxfId="232" priority="130237"/>
    <cfRule type="duplicateValues" dxfId="231" priority="130238"/>
    <cfRule type="duplicateValues" dxfId="230" priority="130239"/>
  </conditionalFormatting>
  <conditionalFormatting sqref="E6">
    <cfRule type="duplicateValues" dxfId="229" priority="130240"/>
    <cfRule type="duplicateValues" dxfId="228" priority="130241"/>
    <cfRule type="duplicateValues" dxfId="227" priority="130242"/>
    <cfRule type="duplicateValues" dxfId="226" priority="130243"/>
  </conditionalFormatting>
  <conditionalFormatting sqref="B10:B12">
    <cfRule type="duplicateValues" dxfId="225" priority="2"/>
  </conditionalFormatting>
  <conditionalFormatting sqref="E10:E12">
    <cfRule type="duplicateValues" dxfId="224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9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3" priority="12"/>
  </conditionalFormatting>
  <conditionalFormatting sqref="B1:B810 B823:B1048576">
    <cfRule type="duplicateValues" dxfId="222" priority="11"/>
  </conditionalFormatting>
  <conditionalFormatting sqref="A811:A814">
    <cfRule type="duplicateValues" dxfId="221" priority="10"/>
  </conditionalFormatting>
  <conditionalFormatting sqref="B811:B814">
    <cfRule type="duplicateValues" dxfId="220" priority="9"/>
  </conditionalFormatting>
  <conditionalFormatting sqref="A823:A1048576 A1:A814">
    <cfRule type="duplicateValues" dxfId="219" priority="8"/>
  </conditionalFormatting>
  <conditionalFormatting sqref="A815:A821">
    <cfRule type="duplicateValues" dxfId="218" priority="7"/>
  </conditionalFormatting>
  <conditionalFormatting sqref="B815:B821">
    <cfRule type="duplicateValues" dxfId="217" priority="6"/>
  </conditionalFormatting>
  <conditionalFormatting sqref="A815:A821">
    <cfRule type="duplicateValues" dxfId="216" priority="5"/>
  </conditionalFormatting>
  <conditionalFormatting sqref="A822">
    <cfRule type="duplicateValues" dxfId="215" priority="4"/>
  </conditionalFormatting>
  <conditionalFormatting sqref="A822">
    <cfRule type="duplicateValues" dxfId="214" priority="2"/>
  </conditionalFormatting>
  <conditionalFormatting sqref="B822">
    <cfRule type="duplicateValues" dxfId="21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9096"/>
  <sheetViews>
    <sheetView tabSelected="1" zoomScale="70" zoomScaleNormal="70" workbookViewId="0">
      <pane ySplit="4" topLeftCell="A5" activePane="bottomLeft" state="frozen"/>
      <selection pane="bottomLeft" activeCell="I74" sqref="I74"/>
    </sheetView>
  </sheetViews>
  <sheetFormatPr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6.42578125" style="43" customWidth="1"/>
    <col min="4" max="4" width="28.28515625" style="100" bestFit="1" customWidth="1"/>
    <col min="5" max="5" width="8.7109375" style="75" bestFit="1" customWidth="1"/>
    <col min="6" max="6" width="11.7109375" style="44" customWidth="1"/>
    <col min="7" max="7" width="55.7109375" style="44" customWidth="1"/>
    <col min="8" max="11" width="6.85546875" style="44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32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2632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2645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1"/>
      <c r="Q4" s="91" t="s">
        <v>2430</v>
      </c>
    </row>
    <row r="5" spans="1:17" s="121" customFormat="1" ht="18" x14ac:dyDescent="0.25">
      <c r="A5" s="129" t="str">
        <f>VLOOKUP(E5,'LISTADO ATM'!$A$2:$C$901,3,0)</f>
        <v>DISTRITO NACIONAL</v>
      </c>
      <c r="B5" s="124">
        <v>3336016684</v>
      </c>
      <c r="C5" s="95">
        <v>44446.315289351849</v>
      </c>
      <c r="D5" s="95" t="s">
        <v>2174</v>
      </c>
      <c r="E5" s="124">
        <v>718</v>
      </c>
      <c r="F5" s="129" t="str">
        <f>VLOOKUP(E5,VIP!$A$2:$O15857,2,0)</f>
        <v>DRBR24Y</v>
      </c>
      <c r="G5" s="129" t="str">
        <f>VLOOKUP(E5,'LISTADO ATM'!$A$2:$B$900,2,0)</f>
        <v xml:space="preserve">ATM Feria Ganadera </v>
      </c>
      <c r="H5" s="129" t="str">
        <f>VLOOKUP(E5,VIP!$A$2:$O20818,7,FALSE)</f>
        <v>Si</v>
      </c>
      <c r="I5" s="129" t="str">
        <f>VLOOKUP(E5,VIP!$A$2:$O12783,8,FALSE)</f>
        <v>Si</v>
      </c>
      <c r="J5" s="129" t="str">
        <f>VLOOKUP(E5,VIP!$A$2:$O12733,8,FALSE)</f>
        <v>Si</v>
      </c>
      <c r="K5" s="129" t="str">
        <f>VLOOKUP(E5,VIP!$A$2:$O16307,6,0)</f>
        <v>NO</v>
      </c>
      <c r="L5" s="130" t="s">
        <v>2213</v>
      </c>
      <c r="M5" s="94" t="s">
        <v>2438</v>
      </c>
      <c r="N5" s="94" t="s">
        <v>2619</v>
      </c>
      <c r="O5" s="129" t="s">
        <v>2446</v>
      </c>
      <c r="P5" s="146"/>
      <c r="Q5" s="94" t="s">
        <v>2213</v>
      </c>
    </row>
    <row r="6" spans="1:17" s="121" customFormat="1" ht="18" x14ac:dyDescent="0.25">
      <c r="A6" s="129" t="str">
        <f>VLOOKUP(E6,'LISTADO ATM'!$A$2:$C$901,3,0)</f>
        <v>DISTRITO NACIONAL</v>
      </c>
      <c r="B6" s="124">
        <v>3336018080</v>
      </c>
      <c r="C6" s="95">
        <v>44446.71875</v>
      </c>
      <c r="D6" s="95" t="s">
        <v>2174</v>
      </c>
      <c r="E6" s="124">
        <v>488</v>
      </c>
      <c r="F6" s="129" t="str">
        <f>VLOOKUP(E6,VIP!$A$2:$O15866,2,0)</f>
        <v>DRBR488</v>
      </c>
      <c r="G6" s="129" t="str">
        <f>VLOOKUP(E6,'LISTADO ATM'!$A$2:$B$900,2,0)</f>
        <v xml:space="preserve">ATM Aeropuerto El Higuero </v>
      </c>
      <c r="H6" s="129" t="str">
        <f>VLOOKUP(E6,VIP!$A$2:$O20827,7,FALSE)</f>
        <v>Si</v>
      </c>
      <c r="I6" s="129" t="str">
        <f>VLOOKUP(E6,VIP!$A$2:$O12792,8,FALSE)</f>
        <v>Si</v>
      </c>
      <c r="J6" s="129" t="str">
        <f>VLOOKUP(E6,VIP!$A$2:$O12742,8,FALSE)</f>
        <v>Si</v>
      </c>
      <c r="K6" s="129" t="str">
        <f>VLOOKUP(E6,VIP!$A$2:$O16316,6,0)</f>
        <v>NO</v>
      </c>
      <c r="L6" s="130" t="s">
        <v>2213</v>
      </c>
      <c r="M6" s="94" t="s">
        <v>2438</v>
      </c>
      <c r="N6" s="94" t="s">
        <v>2619</v>
      </c>
      <c r="O6" s="129" t="s">
        <v>2446</v>
      </c>
      <c r="P6" s="135"/>
      <c r="Q6" s="127" t="s">
        <v>2213</v>
      </c>
    </row>
    <row r="7" spans="1:17" s="121" customFormat="1" ht="18" x14ac:dyDescent="0.25">
      <c r="A7" s="129" t="str">
        <f>VLOOKUP(E7,'LISTADO ATM'!$A$2:$C$901,3,0)</f>
        <v>DISTRITO NACIONAL</v>
      </c>
      <c r="B7" s="124">
        <v>3336018679</v>
      </c>
      <c r="C7" s="95">
        <v>44447.414768518516</v>
      </c>
      <c r="D7" s="95" t="s">
        <v>2174</v>
      </c>
      <c r="E7" s="124">
        <v>113</v>
      </c>
      <c r="F7" s="129" t="str">
        <f>VLOOKUP(E7,VIP!$A$2:$O15847,2,0)</f>
        <v>DRBR113</v>
      </c>
      <c r="G7" s="129" t="str">
        <f>VLOOKUP(E7,'LISTADO ATM'!$A$2:$B$900,2,0)</f>
        <v xml:space="preserve">ATM Autoservicio Atalaya del Mar </v>
      </c>
      <c r="H7" s="129" t="str">
        <f>VLOOKUP(E7,VIP!$A$2:$O20808,7,FALSE)</f>
        <v>Si</v>
      </c>
      <c r="I7" s="129" t="str">
        <f>VLOOKUP(E7,VIP!$A$2:$O12773,8,FALSE)</f>
        <v>No</v>
      </c>
      <c r="J7" s="129" t="str">
        <f>VLOOKUP(E7,VIP!$A$2:$O12723,8,FALSE)</f>
        <v>No</v>
      </c>
      <c r="K7" s="129" t="str">
        <f>VLOOKUP(E7,VIP!$A$2:$O16297,6,0)</f>
        <v>NO</v>
      </c>
      <c r="L7" s="130" t="s">
        <v>2213</v>
      </c>
      <c r="M7" s="94" t="s">
        <v>2438</v>
      </c>
      <c r="N7" s="94" t="s">
        <v>2619</v>
      </c>
      <c r="O7" s="129" t="s">
        <v>2446</v>
      </c>
      <c r="P7" s="146"/>
      <c r="Q7" s="94" t="s">
        <v>2213</v>
      </c>
    </row>
    <row r="8" spans="1:17" s="121" customFormat="1" ht="18" x14ac:dyDescent="0.25">
      <c r="A8" s="129" t="str">
        <f>VLOOKUP(E8,'LISTADO ATM'!$A$2:$C$901,3,0)</f>
        <v>NORTE</v>
      </c>
      <c r="B8" s="124">
        <v>3336019148</v>
      </c>
      <c r="C8" s="95">
        <v>44447.52847222222</v>
      </c>
      <c r="D8" s="95" t="s">
        <v>2174</v>
      </c>
      <c r="E8" s="124">
        <v>91</v>
      </c>
      <c r="F8" s="129" t="str">
        <f>VLOOKUP(E8,VIP!$A$2:$O15850,2,0)</f>
        <v>DRBR091</v>
      </c>
      <c r="G8" s="129" t="str">
        <f>VLOOKUP(E8,'LISTADO ATM'!$A$2:$B$900,2,0)</f>
        <v xml:space="preserve">ATM UNP Villa Isabela </v>
      </c>
      <c r="H8" s="129" t="str">
        <f>VLOOKUP(E8,VIP!$A$2:$O20811,7,FALSE)</f>
        <v>Si</v>
      </c>
      <c r="I8" s="129" t="str">
        <f>VLOOKUP(E8,VIP!$A$2:$O12776,8,FALSE)</f>
        <v>Si</v>
      </c>
      <c r="J8" s="129" t="str">
        <f>VLOOKUP(E8,VIP!$A$2:$O12726,8,FALSE)</f>
        <v>Si</v>
      </c>
      <c r="K8" s="129" t="str">
        <f>VLOOKUP(E8,VIP!$A$2:$O16300,6,0)</f>
        <v>NO</v>
      </c>
      <c r="L8" s="130" t="s">
        <v>2213</v>
      </c>
      <c r="M8" s="94" t="s">
        <v>2438</v>
      </c>
      <c r="N8" s="94" t="s">
        <v>2444</v>
      </c>
      <c r="O8" s="129" t="s">
        <v>2446</v>
      </c>
      <c r="P8" s="146"/>
      <c r="Q8" s="94" t="s">
        <v>2213</v>
      </c>
    </row>
    <row r="9" spans="1:17" s="121" customFormat="1" ht="18" x14ac:dyDescent="0.25">
      <c r="A9" s="129" t="str">
        <f>VLOOKUP(E9,'LISTADO ATM'!$A$2:$C$901,3,0)</f>
        <v>DISTRITO NACIONAL</v>
      </c>
      <c r="B9" s="124">
        <v>3336019292</v>
      </c>
      <c r="C9" s="95">
        <v>44447.595138888886</v>
      </c>
      <c r="D9" s="95" t="s">
        <v>2174</v>
      </c>
      <c r="E9" s="124">
        <v>490</v>
      </c>
      <c r="F9" s="129" t="str">
        <f>VLOOKUP(E9,VIP!$A$2:$O15864,2,0)</f>
        <v>DRBR490</v>
      </c>
      <c r="G9" s="129" t="str">
        <f>VLOOKUP(E9,'LISTADO ATM'!$A$2:$B$900,2,0)</f>
        <v xml:space="preserve">ATM Hospital Ney Arias Lora </v>
      </c>
      <c r="H9" s="129" t="str">
        <f>VLOOKUP(E9,VIP!$A$2:$O20825,7,FALSE)</f>
        <v>Si</v>
      </c>
      <c r="I9" s="129" t="str">
        <f>VLOOKUP(E9,VIP!$A$2:$O12790,8,FALSE)</f>
        <v>Si</v>
      </c>
      <c r="J9" s="129" t="str">
        <f>VLOOKUP(E9,VIP!$A$2:$O12740,8,FALSE)</f>
        <v>Si</v>
      </c>
      <c r="K9" s="129" t="str">
        <f>VLOOKUP(E9,VIP!$A$2:$O16314,6,0)</f>
        <v>NO</v>
      </c>
      <c r="L9" s="130" t="s">
        <v>2213</v>
      </c>
      <c r="M9" s="94" t="s">
        <v>2438</v>
      </c>
      <c r="N9" s="94" t="s">
        <v>2444</v>
      </c>
      <c r="O9" s="129" t="s">
        <v>2446</v>
      </c>
      <c r="P9" s="146"/>
      <c r="Q9" s="94" t="s">
        <v>2213</v>
      </c>
    </row>
    <row r="10" spans="1:17" s="121" customFormat="1" ht="18" x14ac:dyDescent="0.25">
      <c r="A10" s="129" t="str">
        <f>VLOOKUP(E10,'LISTADO ATM'!$A$2:$C$901,3,0)</f>
        <v>SUR</v>
      </c>
      <c r="B10" s="124">
        <v>3336019302</v>
      </c>
      <c r="C10" s="95">
        <v>44447.597337962965</v>
      </c>
      <c r="D10" s="95" t="s">
        <v>2174</v>
      </c>
      <c r="E10" s="124">
        <v>968</v>
      </c>
      <c r="F10" s="129" t="str">
        <f>VLOOKUP(E10,VIP!$A$2:$O15863,2,0)</f>
        <v>DRBR24I</v>
      </c>
      <c r="G10" s="129" t="str">
        <f>VLOOKUP(E10,'LISTADO ATM'!$A$2:$B$900,2,0)</f>
        <v xml:space="preserve">ATM UNP Mercado Baní </v>
      </c>
      <c r="H10" s="129" t="str">
        <f>VLOOKUP(E10,VIP!$A$2:$O20824,7,FALSE)</f>
        <v>Si</v>
      </c>
      <c r="I10" s="129" t="str">
        <f>VLOOKUP(E10,VIP!$A$2:$O12789,8,FALSE)</f>
        <v>Si</v>
      </c>
      <c r="J10" s="129" t="str">
        <f>VLOOKUP(E10,VIP!$A$2:$O12739,8,FALSE)</f>
        <v>Si</v>
      </c>
      <c r="K10" s="129" t="str">
        <f>VLOOKUP(E10,VIP!$A$2:$O16313,6,0)</f>
        <v>SI</v>
      </c>
      <c r="L10" s="130" t="s">
        <v>2213</v>
      </c>
      <c r="M10" s="94" t="s">
        <v>2438</v>
      </c>
      <c r="N10" s="94" t="s">
        <v>2444</v>
      </c>
      <c r="O10" s="129" t="s">
        <v>2446</v>
      </c>
      <c r="P10" s="146"/>
      <c r="Q10" s="94" t="s">
        <v>2213</v>
      </c>
    </row>
    <row r="11" spans="1:17" s="121" customFormat="1" ht="18" x14ac:dyDescent="0.25">
      <c r="A11" s="129" t="str">
        <f>VLOOKUP(E11,'LISTADO ATM'!$A$2:$C$901,3,0)</f>
        <v>DISTRITO NACIONAL</v>
      </c>
      <c r="B11" s="124" t="s">
        <v>2641</v>
      </c>
      <c r="C11" s="95">
        <v>44447.733738425923</v>
      </c>
      <c r="D11" s="95" t="s">
        <v>2174</v>
      </c>
      <c r="E11" s="124">
        <v>515</v>
      </c>
      <c r="F11" s="129" t="str">
        <f>VLOOKUP(E11,VIP!$A$2:$O15871,2,0)</f>
        <v>DRBR515</v>
      </c>
      <c r="G11" s="129" t="str">
        <f>VLOOKUP(E11,'LISTADO ATM'!$A$2:$B$900,2,0)</f>
        <v xml:space="preserve">ATM Oficina Agora Mall I </v>
      </c>
      <c r="H11" s="129" t="str">
        <f>VLOOKUP(E11,VIP!$A$2:$O20832,7,FALSE)</f>
        <v>Si</v>
      </c>
      <c r="I11" s="129" t="str">
        <f>VLOOKUP(E11,VIP!$A$2:$O12797,8,FALSE)</f>
        <v>Si</v>
      </c>
      <c r="J11" s="129" t="str">
        <f>VLOOKUP(E11,VIP!$A$2:$O12747,8,FALSE)</f>
        <v>Si</v>
      </c>
      <c r="K11" s="129" t="str">
        <f>VLOOKUP(E11,VIP!$A$2:$O16321,6,0)</f>
        <v>SI</v>
      </c>
      <c r="L11" s="130" t="s">
        <v>2213</v>
      </c>
      <c r="M11" s="94" t="s">
        <v>2438</v>
      </c>
      <c r="N11" s="94" t="s">
        <v>2444</v>
      </c>
      <c r="O11" s="129" t="s">
        <v>2446</v>
      </c>
      <c r="P11" s="146"/>
      <c r="Q11" s="94" t="s">
        <v>2213</v>
      </c>
    </row>
    <row r="12" spans="1:17" s="121" customFormat="1" ht="18" x14ac:dyDescent="0.25">
      <c r="A12" s="129" t="str">
        <f>VLOOKUP(E12,'LISTADO ATM'!$A$2:$C$901,3,0)</f>
        <v>NORTE</v>
      </c>
      <c r="B12" s="124" t="s">
        <v>2640</v>
      </c>
      <c r="C12" s="95">
        <v>44447.734143518515</v>
      </c>
      <c r="D12" s="95" t="s">
        <v>2175</v>
      </c>
      <c r="E12" s="124">
        <v>679</v>
      </c>
      <c r="F12" s="129" t="str">
        <f>VLOOKUP(E12,VIP!$A$2:$O15870,2,0)</f>
        <v>DRBR679</v>
      </c>
      <c r="G12" s="129" t="str">
        <f>VLOOKUP(E12,'LISTADO ATM'!$A$2:$B$900,2,0)</f>
        <v>ATM Base Aerea Puerto Plata</v>
      </c>
      <c r="H12" s="129" t="str">
        <f>VLOOKUP(E12,VIP!$A$2:$O20831,7,FALSE)</f>
        <v>Si</v>
      </c>
      <c r="I12" s="129" t="str">
        <f>VLOOKUP(E12,VIP!$A$2:$O12796,8,FALSE)</f>
        <v>Si</v>
      </c>
      <c r="J12" s="129" t="str">
        <f>VLOOKUP(E12,VIP!$A$2:$O12746,8,FALSE)</f>
        <v>Si</v>
      </c>
      <c r="K12" s="129" t="str">
        <f>VLOOKUP(E12,VIP!$A$2:$O16320,6,0)</f>
        <v>NO</v>
      </c>
      <c r="L12" s="130" t="s">
        <v>2213</v>
      </c>
      <c r="M12" s="94" t="s">
        <v>2438</v>
      </c>
      <c r="N12" s="94" t="s">
        <v>2444</v>
      </c>
      <c r="O12" s="129" t="s">
        <v>2578</v>
      </c>
      <c r="P12" s="146"/>
      <c r="Q12" s="94" t="s">
        <v>2213</v>
      </c>
    </row>
    <row r="13" spans="1:17" s="121" customFormat="1" ht="18" x14ac:dyDescent="0.25">
      <c r="A13" s="129" t="str">
        <f>VLOOKUP(E13,'LISTADO ATM'!$A$2:$C$901,3,0)</f>
        <v>ESTE</v>
      </c>
      <c r="B13" s="124" t="s">
        <v>2663</v>
      </c>
      <c r="C13" s="95">
        <v>44447.83121527778</v>
      </c>
      <c r="D13" s="95" t="s">
        <v>2174</v>
      </c>
      <c r="E13" s="124">
        <v>513</v>
      </c>
      <c r="F13" s="129" t="str">
        <f>VLOOKUP(E13,VIP!$A$2:$O15875,2,0)</f>
        <v>DRBR513</v>
      </c>
      <c r="G13" s="129" t="str">
        <f>VLOOKUP(E13,'LISTADO ATM'!$A$2:$B$900,2,0)</f>
        <v xml:space="preserve">ATM UNP Lagunas de Nisibón </v>
      </c>
      <c r="H13" s="129" t="str">
        <f>VLOOKUP(E13,VIP!$A$2:$O20836,7,FALSE)</f>
        <v>Si</v>
      </c>
      <c r="I13" s="129" t="str">
        <f>VLOOKUP(E13,VIP!$A$2:$O12801,8,FALSE)</f>
        <v>Si</v>
      </c>
      <c r="J13" s="129" t="str">
        <f>VLOOKUP(E13,VIP!$A$2:$O12751,8,FALSE)</f>
        <v>Si</v>
      </c>
      <c r="K13" s="129" t="str">
        <f>VLOOKUP(E13,VIP!$A$2:$O16325,6,0)</f>
        <v>NO</v>
      </c>
      <c r="L13" s="130" t="s">
        <v>2213</v>
      </c>
      <c r="M13" s="94" t="s">
        <v>2438</v>
      </c>
      <c r="N13" s="94" t="s">
        <v>2444</v>
      </c>
      <c r="O13" s="129" t="s">
        <v>2446</v>
      </c>
      <c r="P13" s="146"/>
      <c r="Q13" s="94" t="s">
        <v>2213</v>
      </c>
    </row>
    <row r="14" spans="1:17" s="121" customFormat="1" ht="18" x14ac:dyDescent="0.25">
      <c r="A14" s="129" t="str">
        <f>VLOOKUP(E14,'LISTADO ATM'!$A$2:$C$901,3,0)</f>
        <v>ESTE</v>
      </c>
      <c r="B14" s="124" t="s">
        <v>2662</v>
      </c>
      <c r="C14" s="95">
        <v>44447.831608796296</v>
      </c>
      <c r="D14" s="95" t="s">
        <v>2174</v>
      </c>
      <c r="E14" s="124">
        <v>519</v>
      </c>
      <c r="F14" s="129" t="str">
        <f>VLOOKUP(E14,VIP!$A$2:$O15874,2,0)</f>
        <v>DRBR519</v>
      </c>
      <c r="G14" s="129" t="str">
        <f>VLOOKUP(E14,'LISTADO ATM'!$A$2:$B$900,2,0)</f>
        <v xml:space="preserve">ATM Plaza Estrella (Bávaro) </v>
      </c>
      <c r="H14" s="129" t="str">
        <f>VLOOKUP(E14,VIP!$A$2:$O20835,7,FALSE)</f>
        <v>Si</v>
      </c>
      <c r="I14" s="129" t="str">
        <f>VLOOKUP(E14,VIP!$A$2:$O12800,8,FALSE)</f>
        <v>Si</v>
      </c>
      <c r="J14" s="129" t="str">
        <f>VLOOKUP(E14,VIP!$A$2:$O12750,8,FALSE)</f>
        <v>Si</v>
      </c>
      <c r="K14" s="129" t="str">
        <f>VLOOKUP(E14,VIP!$A$2:$O16324,6,0)</f>
        <v>NO</v>
      </c>
      <c r="L14" s="130" t="s">
        <v>2213</v>
      </c>
      <c r="M14" s="94" t="s">
        <v>2438</v>
      </c>
      <c r="N14" s="94" t="s">
        <v>2444</v>
      </c>
      <c r="O14" s="129" t="s">
        <v>2446</v>
      </c>
      <c r="P14" s="146"/>
      <c r="Q14" s="94" t="s">
        <v>2213</v>
      </c>
    </row>
    <row r="15" spans="1:17" s="121" customFormat="1" ht="18" x14ac:dyDescent="0.25">
      <c r="A15" s="129" t="str">
        <f>VLOOKUP(E15,'LISTADO ATM'!$A$2:$C$901,3,0)</f>
        <v>DISTRITO NACIONAL</v>
      </c>
      <c r="B15" s="124" t="s">
        <v>2661</v>
      </c>
      <c r="C15" s="95">
        <v>44447.832291666666</v>
      </c>
      <c r="D15" s="95" t="s">
        <v>2174</v>
      </c>
      <c r="E15" s="124">
        <v>952</v>
      </c>
      <c r="F15" s="129" t="str">
        <f>VLOOKUP(E15,VIP!$A$2:$O15873,2,0)</f>
        <v>DRBR16L</v>
      </c>
      <c r="G15" s="129" t="str">
        <f>VLOOKUP(E15,'LISTADO ATM'!$A$2:$B$900,2,0)</f>
        <v xml:space="preserve">ATM Alvarez Rivas </v>
      </c>
      <c r="H15" s="129" t="str">
        <f>VLOOKUP(E15,VIP!$A$2:$O20834,7,FALSE)</f>
        <v>Si</v>
      </c>
      <c r="I15" s="129" t="str">
        <f>VLOOKUP(E15,VIP!$A$2:$O12799,8,FALSE)</f>
        <v>Si</v>
      </c>
      <c r="J15" s="129" t="str">
        <f>VLOOKUP(E15,VIP!$A$2:$O12749,8,FALSE)</f>
        <v>Si</v>
      </c>
      <c r="K15" s="129" t="str">
        <f>VLOOKUP(E15,VIP!$A$2:$O16323,6,0)</f>
        <v>NO</v>
      </c>
      <c r="L15" s="130" t="s">
        <v>2213</v>
      </c>
      <c r="M15" s="94" t="s">
        <v>2438</v>
      </c>
      <c r="N15" s="94" t="s">
        <v>2444</v>
      </c>
      <c r="O15" s="129" t="s">
        <v>2446</v>
      </c>
      <c r="P15" s="146"/>
      <c r="Q15" s="94" t="s">
        <v>2213</v>
      </c>
    </row>
    <row r="16" spans="1:17" s="121" customFormat="1" ht="18" x14ac:dyDescent="0.25">
      <c r="A16" s="129" t="str">
        <f>VLOOKUP(E16,'LISTADO ATM'!$A$2:$C$901,3,0)</f>
        <v>DISTRITO NACIONAL</v>
      </c>
      <c r="B16" s="124" t="s">
        <v>2656</v>
      </c>
      <c r="C16" s="95">
        <v>44447.888425925928</v>
      </c>
      <c r="D16" s="95" t="s">
        <v>2174</v>
      </c>
      <c r="E16" s="124">
        <v>721</v>
      </c>
      <c r="F16" s="129" t="str">
        <f>VLOOKUP(E16,VIP!$A$2:$O15869,2,0)</f>
        <v>DRBR23A</v>
      </c>
      <c r="G16" s="129" t="str">
        <f>VLOOKUP(E16,'LISTADO ATM'!$A$2:$B$900,2,0)</f>
        <v xml:space="preserve">ATM Oficina Charles de Gaulle II </v>
      </c>
      <c r="H16" s="129" t="str">
        <f>VLOOKUP(E16,VIP!$A$2:$O20830,7,FALSE)</f>
        <v>Si</v>
      </c>
      <c r="I16" s="129" t="str">
        <f>VLOOKUP(E16,VIP!$A$2:$O12795,8,FALSE)</f>
        <v>Si</v>
      </c>
      <c r="J16" s="129" t="str">
        <f>VLOOKUP(E16,VIP!$A$2:$O12745,8,FALSE)</f>
        <v>Si</v>
      </c>
      <c r="K16" s="129" t="str">
        <f>VLOOKUP(E16,VIP!$A$2:$O16319,6,0)</f>
        <v>NO</v>
      </c>
      <c r="L16" s="130" t="s">
        <v>2213</v>
      </c>
      <c r="M16" s="94" t="s">
        <v>2438</v>
      </c>
      <c r="N16" s="94" t="s">
        <v>2444</v>
      </c>
      <c r="O16" s="129" t="s">
        <v>2446</v>
      </c>
      <c r="P16" s="146"/>
      <c r="Q16" s="94" t="s">
        <v>2213</v>
      </c>
    </row>
    <row r="17" spans="1:22" s="121" customFormat="1" ht="18" x14ac:dyDescent="0.25">
      <c r="A17" s="129" t="str">
        <f>VLOOKUP(E17,'LISTADO ATM'!$A$2:$C$901,3,0)</f>
        <v>SUR</v>
      </c>
      <c r="B17" s="124" t="s">
        <v>2655</v>
      </c>
      <c r="C17" s="95">
        <v>44447.889467592591</v>
      </c>
      <c r="D17" s="95" t="s">
        <v>2174</v>
      </c>
      <c r="E17" s="124">
        <v>512</v>
      </c>
      <c r="F17" s="129" t="str">
        <f>VLOOKUP(E17,VIP!$A$2:$O15868,2,0)</f>
        <v>DRBR512</v>
      </c>
      <c r="G17" s="129" t="str">
        <f>VLOOKUP(E17,'LISTADO ATM'!$A$2:$B$900,2,0)</f>
        <v>ATM Plaza Jesús Ferreira</v>
      </c>
      <c r="H17" s="129" t="str">
        <f>VLOOKUP(E17,VIP!$A$2:$O20829,7,FALSE)</f>
        <v>N/A</v>
      </c>
      <c r="I17" s="129" t="str">
        <f>VLOOKUP(E17,VIP!$A$2:$O12794,8,FALSE)</f>
        <v>N/A</v>
      </c>
      <c r="J17" s="129" t="str">
        <f>VLOOKUP(E17,VIP!$A$2:$O12744,8,FALSE)</f>
        <v>N/A</v>
      </c>
      <c r="K17" s="129" t="str">
        <f>VLOOKUP(E17,VIP!$A$2:$O16318,6,0)</f>
        <v>N/A</v>
      </c>
      <c r="L17" s="130" t="s">
        <v>2213</v>
      </c>
      <c r="M17" s="94" t="s">
        <v>2438</v>
      </c>
      <c r="N17" s="94" t="s">
        <v>2444</v>
      </c>
      <c r="O17" s="129" t="s">
        <v>2446</v>
      </c>
      <c r="P17" s="146"/>
      <c r="Q17" s="94" t="s">
        <v>2213</v>
      </c>
    </row>
    <row r="18" spans="1:22" s="121" customFormat="1" ht="18" x14ac:dyDescent="0.25">
      <c r="A18" s="129" t="str">
        <f>VLOOKUP(E18,'LISTADO ATM'!$A$2:$C$901,3,0)</f>
        <v>DISTRITO NACIONAL</v>
      </c>
      <c r="B18" s="124" t="s">
        <v>2667</v>
      </c>
      <c r="C18" s="95">
        <v>44448.059398148151</v>
      </c>
      <c r="D18" s="95" t="s">
        <v>2174</v>
      </c>
      <c r="E18" s="124">
        <v>858</v>
      </c>
      <c r="F18" s="129" t="str">
        <f>VLOOKUP(E18,VIP!$A$2:$O15865,2,0)</f>
        <v>DRBR858</v>
      </c>
      <c r="G18" s="129" t="str">
        <f>VLOOKUP(E18,'LISTADO ATM'!$A$2:$B$900,2,0)</f>
        <v xml:space="preserve">ATM Cooperativa Maestros (COOPNAMA) </v>
      </c>
      <c r="H18" s="129" t="str">
        <f>VLOOKUP(E18,VIP!$A$2:$O20826,7,FALSE)</f>
        <v>Si</v>
      </c>
      <c r="I18" s="129" t="str">
        <f>VLOOKUP(E18,VIP!$A$2:$O12791,8,FALSE)</f>
        <v>No</v>
      </c>
      <c r="J18" s="129" t="str">
        <f>VLOOKUP(E18,VIP!$A$2:$O12741,8,FALSE)</f>
        <v>No</v>
      </c>
      <c r="K18" s="129" t="str">
        <f>VLOOKUP(E18,VIP!$A$2:$O16315,6,0)</f>
        <v>NO</v>
      </c>
      <c r="L18" s="130" t="s">
        <v>2213</v>
      </c>
      <c r="M18" s="94" t="s">
        <v>2438</v>
      </c>
      <c r="N18" s="94" t="s">
        <v>2444</v>
      </c>
      <c r="O18" s="129" t="s">
        <v>2446</v>
      </c>
      <c r="P18" s="146"/>
      <c r="Q18" s="94" t="s">
        <v>2213</v>
      </c>
    </row>
    <row r="19" spans="1:22" s="121" customFormat="1" ht="18" x14ac:dyDescent="0.25">
      <c r="A19" s="129" t="str">
        <f>VLOOKUP(E19,'LISTADO ATM'!$A$2:$C$901,3,0)</f>
        <v>SUR</v>
      </c>
      <c r="B19" s="124" t="s">
        <v>2664</v>
      </c>
      <c r="C19" s="95">
        <v>44448.139340277776</v>
      </c>
      <c r="D19" s="95" t="s">
        <v>2174</v>
      </c>
      <c r="E19" s="124">
        <v>297</v>
      </c>
      <c r="F19" s="129" t="str">
        <f>VLOOKUP(E19,VIP!$A$2:$O15862,2,0)</f>
        <v>DRBR297</v>
      </c>
      <c r="G19" s="129" t="str">
        <f>VLOOKUP(E19,'LISTADO ATM'!$A$2:$B$900,2,0)</f>
        <v xml:space="preserve">ATM S/M Cadena Ocoa </v>
      </c>
      <c r="H19" s="129" t="str">
        <f>VLOOKUP(E19,VIP!$A$2:$O20823,7,FALSE)</f>
        <v>Si</v>
      </c>
      <c r="I19" s="129" t="str">
        <f>VLOOKUP(E19,VIP!$A$2:$O12788,8,FALSE)</f>
        <v>Si</v>
      </c>
      <c r="J19" s="129" t="str">
        <f>VLOOKUP(E19,VIP!$A$2:$O12738,8,FALSE)</f>
        <v>Si</v>
      </c>
      <c r="K19" s="129" t="str">
        <f>VLOOKUP(E19,VIP!$A$2:$O16312,6,0)</f>
        <v>NO</v>
      </c>
      <c r="L19" s="130" t="s">
        <v>2213</v>
      </c>
      <c r="M19" s="94" t="s">
        <v>2438</v>
      </c>
      <c r="N19" s="94" t="s">
        <v>2444</v>
      </c>
      <c r="O19" s="129" t="s">
        <v>2446</v>
      </c>
      <c r="P19" s="146"/>
      <c r="Q19" s="94" t="s">
        <v>2213</v>
      </c>
    </row>
    <row r="20" spans="1:22" s="121" customFormat="1" ht="18" x14ac:dyDescent="0.25">
      <c r="A20" s="129" t="str">
        <f>VLOOKUP(E20,'LISTADO ATM'!$A$2:$C$901,3,0)</f>
        <v>DISTRITO NACIONAL</v>
      </c>
      <c r="B20" s="124" t="s">
        <v>2677</v>
      </c>
      <c r="C20" s="95">
        <v>44447.98165509259</v>
      </c>
      <c r="D20" s="95" t="s">
        <v>2174</v>
      </c>
      <c r="E20" s="124">
        <v>836</v>
      </c>
      <c r="F20" s="129" t="str">
        <f>VLOOKUP(E20,VIP!$A$2:$O15875,2,0)</f>
        <v>DRBR836</v>
      </c>
      <c r="G20" s="129" t="str">
        <f>VLOOKUP(E20,'LISTADO ATM'!$A$2:$B$900,2,0)</f>
        <v xml:space="preserve">ATM UNP Plaza Luperón </v>
      </c>
      <c r="H20" s="129" t="str">
        <f>VLOOKUP(E20,VIP!$A$2:$O20836,7,FALSE)</f>
        <v>Si</v>
      </c>
      <c r="I20" s="129" t="str">
        <f>VLOOKUP(E20,VIP!$A$2:$O12801,8,FALSE)</f>
        <v>Si</v>
      </c>
      <c r="J20" s="129" t="str">
        <f>VLOOKUP(E20,VIP!$A$2:$O12751,8,FALSE)</f>
        <v>Si</v>
      </c>
      <c r="K20" s="129" t="str">
        <f>VLOOKUP(E20,VIP!$A$2:$O16325,6,0)</f>
        <v>NO</v>
      </c>
      <c r="L20" s="130" t="s">
        <v>2680</v>
      </c>
      <c r="M20" s="94" t="s">
        <v>2438</v>
      </c>
      <c r="N20" s="94" t="s">
        <v>2444</v>
      </c>
      <c r="O20" s="129" t="s">
        <v>2446</v>
      </c>
      <c r="P20" s="146"/>
      <c r="Q20" s="94" t="s">
        <v>2680</v>
      </c>
    </row>
    <row r="21" spans="1:22" ht="18" x14ac:dyDescent="0.25">
      <c r="A21" s="137" t="str">
        <f>VLOOKUP(E21,'LISTADO ATM'!$A$2:$C$901,3,0)</f>
        <v>DISTRITO NACIONAL</v>
      </c>
      <c r="B21" s="124" t="s">
        <v>2676</v>
      </c>
      <c r="C21" s="95">
        <v>44447.982094907406</v>
      </c>
      <c r="D21" s="95" t="s">
        <v>2174</v>
      </c>
      <c r="E21" s="124">
        <v>701</v>
      </c>
      <c r="F21" s="137" t="str">
        <f>VLOOKUP(E21,VIP!$A$2:$O15874,2,0)</f>
        <v>DRBR701</v>
      </c>
      <c r="G21" s="137" t="str">
        <f>VLOOKUP(E21,'LISTADO ATM'!$A$2:$B$900,2,0)</f>
        <v>ATM Autoservicio Los Alcarrizos</v>
      </c>
      <c r="H21" s="137" t="str">
        <f>VLOOKUP(E21,VIP!$A$2:$O20835,7,FALSE)</f>
        <v>Si</v>
      </c>
      <c r="I21" s="137" t="str">
        <f>VLOOKUP(E21,VIP!$A$2:$O12800,8,FALSE)</f>
        <v>Si</v>
      </c>
      <c r="J21" s="137" t="str">
        <f>VLOOKUP(E21,VIP!$A$2:$O12750,8,FALSE)</f>
        <v>Si</v>
      </c>
      <c r="K21" s="137" t="str">
        <f>VLOOKUP(E21,VIP!$A$2:$O16324,6,0)</f>
        <v>NO</v>
      </c>
      <c r="L21" s="146" t="s">
        <v>2680</v>
      </c>
      <c r="M21" s="94" t="s">
        <v>2438</v>
      </c>
      <c r="N21" s="94" t="s">
        <v>2444</v>
      </c>
      <c r="O21" s="137" t="s">
        <v>2446</v>
      </c>
      <c r="P21" s="146"/>
      <c r="Q21" s="94" t="s">
        <v>2680</v>
      </c>
      <c r="R21" s="100"/>
      <c r="S21" s="100"/>
      <c r="T21" s="100"/>
      <c r="U21" s="132"/>
      <c r="V21" s="69"/>
    </row>
    <row r="22" spans="1:22" ht="18" x14ac:dyDescent="0.25">
      <c r="A22" s="137" t="str">
        <f>VLOOKUP(E22,'LISTADO ATM'!$A$2:$C$901,3,0)</f>
        <v>ESTE</v>
      </c>
      <c r="B22" s="124" t="s">
        <v>2675</v>
      </c>
      <c r="C22" s="95">
        <v>44447.982430555552</v>
      </c>
      <c r="D22" s="95" t="s">
        <v>2174</v>
      </c>
      <c r="E22" s="124">
        <v>608</v>
      </c>
      <c r="F22" s="137" t="str">
        <f>VLOOKUP(E22,VIP!$A$2:$O15873,2,0)</f>
        <v>DRBR305</v>
      </c>
      <c r="G22" s="137" t="str">
        <f>VLOOKUP(E22,'LISTADO ATM'!$A$2:$B$900,2,0)</f>
        <v xml:space="preserve">ATM Oficina Jumbo (San Pedro) </v>
      </c>
      <c r="H22" s="137" t="str">
        <f>VLOOKUP(E22,VIP!$A$2:$O20834,7,FALSE)</f>
        <v>Si</v>
      </c>
      <c r="I22" s="137" t="str">
        <f>VLOOKUP(E22,VIP!$A$2:$O12799,8,FALSE)</f>
        <v>Si</v>
      </c>
      <c r="J22" s="137" t="str">
        <f>VLOOKUP(E22,VIP!$A$2:$O12749,8,FALSE)</f>
        <v>Si</v>
      </c>
      <c r="K22" s="137" t="str">
        <f>VLOOKUP(E22,VIP!$A$2:$O16323,6,0)</f>
        <v>SI</v>
      </c>
      <c r="L22" s="146" t="s">
        <v>2680</v>
      </c>
      <c r="M22" s="94" t="s">
        <v>2438</v>
      </c>
      <c r="N22" s="94" t="s">
        <v>2444</v>
      </c>
      <c r="O22" s="137" t="s">
        <v>2446</v>
      </c>
      <c r="P22" s="146"/>
      <c r="Q22" s="94" t="s">
        <v>2680</v>
      </c>
      <c r="R22" s="100"/>
      <c r="S22" s="100"/>
      <c r="T22" s="100"/>
      <c r="U22" s="132"/>
      <c r="V22" s="69"/>
    </row>
    <row r="23" spans="1:22" ht="18" x14ac:dyDescent="0.25">
      <c r="A23" s="137" t="str">
        <f>VLOOKUP(E23,'LISTADO ATM'!$A$2:$C$901,3,0)</f>
        <v>DISTRITO NACIONAL</v>
      </c>
      <c r="B23" s="124">
        <v>3336018836</v>
      </c>
      <c r="C23" s="95">
        <v>44447.446006944447</v>
      </c>
      <c r="D23" s="95" t="s">
        <v>2174</v>
      </c>
      <c r="E23" s="124">
        <v>327</v>
      </c>
      <c r="F23" s="137" t="str">
        <f>VLOOKUP(E23,VIP!$A$2:$O15843,2,0)</f>
        <v>DRBR327</v>
      </c>
      <c r="G23" s="137" t="str">
        <f>VLOOKUP(E23,'LISTADO ATM'!$A$2:$B$900,2,0)</f>
        <v xml:space="preserve">ATM UNP CCN (Nacional 27 de Febrero) </v>
      </c>
      <c r="H23" s="137" t="str">
        <f>VLOOKUP(E23,VIP!$A$2:$O20804,7,FALSE)</f>
        <v>Si</v>
      </c>
      <c r="I23" s="137" t="str">
        <f>VLOOKUP(E23,VIP!$A$2:$O12769,8,FALSE)</f>
        <v>Si</v>
      </c>
      <c r="J23" s="137" t="str">
        <f>VLOOKUP(E23,VIP!$A$2:$O12719,8,FALSE)</f>
        <v>Si</v>
      </c>
      <c r="K23" s="137" t="str">
        <f>VLOOKUP(E23,VIP!$A$2:$O16293,6,0)</f>
        <v>NO</v>
      </c>
      <c r="L23" s="146" t="s">
        <v>2239</v>
      </c>
      <c r="M23" s="94" t="s">
        <v>2438</v>
      </c>
      <c r="N23" s="94" t="s">
        <v>2444</v>
      </c>
      <c r="O23" s="137" t="s">
        <v>2446</v>
      </c>
      <c r="P23" s="146"/>
      <c r="Q23" s="94" t="s">
        <v>2239</v>
      </c>
      <c r="R23" s="100"/>
      <c r="S23" s="100"/>
      <c r="T23" s="100"/>
      <c r="U23" s="132"/>
      <c r="V23" s="69"/>
    </row>
    <row r="24" spans="1:22" ht="18" x14ac:dyDescent="0.25">
      <c r="A24" s="137" t="str">
        <f>VLOOKUP(E24,'LISTADO ATM'!$A$2:$C$901,3,0)</f>
        <v>DISTRITO NACIONAL</v>
      </c>
      <c r="B24" s="124" t="s">
        <v>2643</v>
      </c>
      <c r="C24" s="95">
        <v>44447.709513888891</v>
      </c>
      <c r="D24" s="95" t="s">
        <v>2174</v>
      </c>
      <c r="E24" s="124">
        <v>618</v>
      </c>
      <c r="F24" s="137" t="str">
        <f>VLOOKUP(E24,VIP!$A$2:$O15875,2,0)</f>
        <v>DRBR618</v>
      </c>
      <c r="G24" s="137" t="str">
        <f>VLOOKUP(E24,'LISTADO ATM'!$A$2:$B$900,2,0)</f>
        <v xml:space="preserve">ATM Bienes Nacionales </v>
      </c>
      <c r="H24" s="137" t="str">
        <f>VLOOKUP(E24,VIP!$A$2:$O20836,7,FALSE)</f>
        <v>Si</v>
      </c>
      <c r="I24" s="137" t="str">
        <f>VLOOKUP(E24,VIP!$A$2:$O12801,8,FALSE)</f>
        <v>Si</v>
      </c>
      <c r="J24" s="137" t="str">
        <f>VLOOKUP(E24,VIP!$A$2:$O12751,8,FALSE)</f>
        <v>Si</v>
      </c>
      <c r="K24" s="137" t="str">
        <f>VLOOKUP(E24,VIP!$A$2:$O16325,6,0)</f>
        <v>NO</v>
      </c>
      <c r="L24" s="146" t="s">
        <v>2239</v>
      </c>
      <c r="M24" s="94" t="s">
        <v>2438</v>
      </c>
      <c r="N24" s="94" t="s">
        <v>2619</v>
      </c>
      <c r="O24" s="137" t="s">
        <v>2446</v>
      </c>
      <c r="P24" s="146"/>
      <c r="Q24" s="94" t="s">
        <v>2239</v>
      </c>
      <c r="R24" s="100"/>
      <c r="S24" s="100"/>
      <c r="T24" s="100"/>
      <c r="U24" s="132"/>
      <c r="V24" s="69"/>
    </row>
    <row r="25" spans="1:22" ht="18" x14ac:dyDescent="0.25">
      <c r="A25" s="137" t="str">
        <f>VLOOKUP(E25,'LISTADO ATM'!$A$2:$C$901,3,0)</f>
        <v>DISTRITO NACIONAL</v>
      </c>
      <c r="B25" s="124" t="s">
        <v>2642</v>
      </c>
      <c r="C25" s="95">
        <v>44447.710335648146</v>
      </c>
      <c r="D25" s="95" t="s">
        <v>2174</v>
      </c>
      <c r="E25" s="124">
        <v>917</v>
      </c>
      <c r="F25" s="137" t="str">
        <f>VLOOKUP(E25,VIP!$A$2:$O15874,2,0)</f>
        <v>DRBR01B</v>
      </c>
      <c r="G25" s="137" t="str">
        <f>VLOOKUP(E25,'LISTADO ATM'!$A$2:$B$900,2,0)</f>
        <v xml:space="preserve">ATM Oficina Los Mina </v>
      </c>
      <c r="H25" s="137" t="str">
        <f>VLOOKUP(E25,VIP!$A$2:$O20835,7,FALSE)</f>
        <v>Si</v>
      </c>
      <c r="I25" s="137" t="str">
        <f>VLOOKUP(E25,VIP!$A$2:$O12800,8,FALSE)</f>
        <v>Si</v>
      </c>
      <c r="J25" s="137" t="str">
        <f>VLOOKUP(E25,VIP!$A$2:$O12750,8,FALSE)</f>
        <v>Si</v>
      </c>
      <c r="K25" s="137" t="str">
        <f>VLOOKUP(E25,VIP!$A$2:$O16324,6,0)</f>
        <v>NO</v>
      </c>
      <c r="L25" s="146" t="s">
        <v>2239</v>
      </c>
      <c r="M25" s="94" t="s">
        <v>2438</v>
      </c>
      <c r="N25" s="94" t="s">
        <v>2619</v>
      </c>
      <c r="O25" s="137" t="s">
        <v>2446</v>
      </c>
      <c r="P25" s="146"/>
      <c r="Q25" s="94" t="s">
        <v>2239</v>
      </c>
      <c r="R25" s="100"/>
      <c r="S25" s="100"/>
      <c r="T25" s="100"/>
      <c r="U25" s="132"/>
      <c r="V25" s="69"/>
    </row>
    <row r="26" spans="1:22" ht="18" x14ac:dyDescent="0.25">
      <c r="A26" s="137" t="str">
        <f>VLOOKUP(E26,'LISTADO ATM'!$A$2:$C$901,3,0)</f>
        <v>NORTE</v>
      </c>
      <c r="B26" s="124" t="s">
        <v>2654</v>
      </c>
      <c r="C26" s="95">
        <v>44447.913680555554</v>
      </c>
      <c r="D26" s="95" t="s">
        <v>2175</v>
      </c>
      <c r="E26" s="124">
        <v>358</v>
      </c>
      <c r="F26" s="137" t="str">
        <f>VLOOKUP(E26,VIP!$A$2:$O15867,2,0)</f>
        <v>DRBR358</v>
      </c>
      <c r="G26" s="137" t="str">
        <f>VLOOKUP(E26,'LISTADO ATM'!$A$2:$B$900,2,0)</f>
        <v>ATM Ayuntamiento Cevico</v>
      </c>
      <c r="H26" s="137" t="str">
        <f>VLOOKUP(E26,VIP!$A$2:$O20828,7,FALSE)</f>
        <v>Si</v>
      </c>
      <c r="I26" s="137" t="str">
        <f>VLOOKUP(E26,VIP!$A$2:$O12793,8,FALSE)</f>
        <v>Si</v>
      </c>
      <c r="J26" s="137" t="str">
        <f>VLOOKUP(E26,VIP!$A$2:$O12743,8,FALSE)</f>
        <v>Si</v>
      </c>
      <c r="K26" s="137" t="str">
        <f>VLOOKUP(E26,VIP!$A$2:$O16317,6,0)</f>
        <v>NO</v>
      </c>
      <c r="L26" s="146" t="s">
        <v>2239</v>
      </c>
      <c r="M26" s="94" t="s">
        <v>2438</v>
      </c>
      <c r="N26" s="94" t="s">
        <v>2444</v>
      </c>
      <c r="O26" s="137" t="s">
        <v>2578</v>
      </c>
      <c r="P26" s="146"/>
      <c r="Q26" s="94" t="s">
        <v>2239</v>
      </c>
      <c r="R26" s="100"/>
      <c r="S26" s="100"/>
      <c r="T26" s="100"/>
      <c r="U26" s="132"/>
      <c r="V26" s="69"/>
    </row>
    <row r="27" spans="1:22" ht="18" x14ac:dyDescent="0.25">
      <c r="A27" s="137" t="str">
        <f>VLOOKUP(E27,'LISTADO ATM'!$A$2:$C$901,3,0)</f>
        <v>DISTRITO NACIONAL</v>
      </c>
      <c r="B27" s="124" t="s">
        <v>2653</v>
      </c>
      <c r="C27" s="95">
        <v>44447.924756944441</v>
      </c>
      <c r="D27" s="95" t="s">
        <v>2174</v>
      </c>
      <c r="E27" s="124">
        <v>558</v>
      </c>
      <c r="F27" s="137" t="str">
        <f>VLOOKUP(E27,VIP!$A$2:$O15866,2,0)</f>
        <v>DRBR106</v>
      </c>
      <c r="G27" s="137" t="str">
        <f>VLOOKUP(E27,'LISTADO ATM'!$A$2:$B$900,2,0)</f>
        <v xml:space="preserve">ATM Base Naval 27 de Febrero (Sans Soucí) </v>
      </c>
      <c r="H27" s="137" t="str">
        <f>VLOOKUP(E27,VIP!$A$2:$O20827,7,FALSE)</f>
        <v>Si</v>
      </c>
      <c r="I27" s="137" t="str">
        <f>VLOOKUP(E27,VIP!$A$2:$O12792,8,FALSE)</f>
        <v>Si</v>
      </c>
      <c r="J27" s="137" t="str">
        <f>VLOOKUP(E27,VIP!$A$2:$O12742,8,FALSE)</f>
        <v>Si</v>
      </c>
      <c r="K27" s="137" t="str">
        <f>VLOOKUP(E27,VIP!$A$2:$O16316,6,0)</f>
        <v>NO</v>
      </c>
      <c r="L27" s="146" t="s">
        <v>2239</v>
      </c>
      <c r="M27" s="94" t="s">
        <v>2438</v>
      </c>
      <c r="N27" s="94" t="s">
        <v>2444</v>
      </c>
      <c r="O27" s="137" t="s">
        <v>2446</v>
      </c>
      <c r="P27" s="146"/>
      <c r="Q27" s="94" t="s">
        <v>2239</v>
      </c>
      <c r="R27" s="100"/>
      <c r="S27" s="100"/>
      <c r="T27" s="100"/>
      <c r="U27" s="132"/>
      <c r="V27" s="69"/>
    </row>
    <row r="28" spans="1:22" ht="18" x14ac:dyDescent="0.25">
      <c r="A28" s="137" t="str">
        <f>VLOOKUP(E28,'LISTADO ATM'!$A$2:$C$901,3,0)</f>
        <v>NORTE</v>
      </c>
      <c r="B28" s="124" t="s">
        <v>2652</v>
      </c>
      <c r="C28" s="95">
        <v>44447.925347222219</v>
      </c>
      <c r="D28" s="95" t="s">
        <v>2175</v>
      </c>
      <c r="E28" s="124">
        <v>886</v>
      </c>
      <c r="F28" s="137" t="str">
        <f>VLOOKUP(E28,VIP!$A$2:$O15865,2,0)</f>
        <v>DRBR886</v>
      </c>
      <c r="G28" s="137" t="str">
        <f>VLOOKUP(E28,'LISTADO ATM'!$A$2:$B$900,2,0)</f>
        <v xml:space="preserve">ATM Oficina Guayubín </v>
      </c>
      <c r="H28" s="137" t="str">
        <f>VLOOKUP(E28,VIP!$A$2:$O20826,7,FALSE)</f>
        <v>Si</v>
      </c>
      <c r="I28" s="137" t="str">
        <f>VLOOKUP(E28,VIP!$A$2:$O12791,8,FALSE)</f>
        <v>Si</v>
      </c>
      <c r="J28" s="137" t="str">
        <f>VLOOKUP(E28,VIP!$A$2:$O12741,8,FALSE)</f>
        <v>Si</v>
      </c>
      <c r="K28" s="137" t="str">
        <f>VLOOKUP(E28,VIP!$A$2:$O16315,6,0)</f>
        <v>NO</v>
      </c>
      <c r="L28" s="146" t="s">
        <v>2239</v>
      </c>
      <c r="M28" s="94" t="s">
        <v>2438</v>
      </c>
      <c r="N28" s="94" t="s">
        <v>2444</v>
      </c>
      <c r="O28" s="137" t="s">
        <v>2578</v>
      </c>
      <c r="P28" s="146"/>
      <c r="Q28" s="94" t="s">
        <v>2239</v>
      </c>
      <c r="R28" s="100"/>
      <c r="S28" s="100"/>
      <c r="T28" s="100"/>
      <c r="U28" s="132"/>
      <c r="V28" s="69"/>
    </row>
    <row r="29" spans="1:22" ht="18" x14ac:dyDescent="0.25">
      <c r="A29" s="137" t="str">
        <f>VLOOKUP(E29,'LISTADO ATM'!$A$2:$C$901,3,0)</f>
        <v>ESTE</v>
      </c>
      <c r="B29" s="124" t="s">
        <v>2679</v>
      </c>
      <c r="C29" s="95">
        <v>44447.954652777778</v>
      </c>
      <c r="D29" s="95" t="s">
        <v>2174</v>
      </c>
      <c r="E29" s="124">
        <v>427</v>
      </c>
      <c r="F29" s="137" t="str">
        <f>VLOOKUP(E29,VIP!$A$2:$O15877,2,0)</f>
        <v>DRBR427</v>
      </c>
      <c r="G29" s="137" t="str">
        <f>VLOOKUP(E29,'LISTADO ATM'!$A$2:$B$900,2,0)</f>
        <v xml:space="preserve">ATM Almacenes Iberia (Hato Mayor) </v>
      </c>
      <c r="H29" s="137" t="str">
        <f>VLOOKUP(E29,VIP!$A$2:$O20838,7,FALSE)</f>
        <v>Si</v>
      </c>
      <c r="I29" s="137" t="str">
        <f>VLOOKUP(E29,VIP!$A$2:$O12803,8,FALSE)</f>
        <v>Si</v>
      </c>
      <c r="J29" s="137" t="str">
        <f>VLOOKUP(E29,VIP!$A$2:$O12753,8,FALSE)</f>
        <v>Si</v>
      </c>
      <c r="K29" s="137" t="str">
        <f>VLOOKUP(E29,VIP!$A$2:$O16327,6,0)</f>
        <v>NO</v>
      </c>
      <c r="L29" s="146" t="s">
        <v>2239</v>
      </c>
      <c r="M29" s="94" t="s">
        <v>2438</v>
      </c>
      <c r="N29" s="94" t="s">
        <v>2444</v>
      </c>
      <c r="O29" s="137" t="s">
        <v>2446</v>
      </c>
      <c r="P29" s="146"/>
      <c r="Q29" s="94" t="s">
        <v>2239</v>
      </c>
      <c r="R29" s="100"/>
      <c r="S29" s="100"/>
      <c r="T29" s="100"/>
      <c r="U29" s="132"/>
      <c r="V29" s="69"/>
    </row>
    <row r="30" spans="1:22" ht="18" x14ac:dyDescent="0.25">
      <c r="A30" s="137" t="str">
        <f>VLOOKUP(E30,'LISTADO ATM'!$A$2:$C$901,3,0)</f>
        <v>SUR</v>
      </c>
      <c r="B30" s="124" t="s">
        <v>2678</v>
      </c>
      <c r="C30" s="95">
        <v>44447.955185185187</v>
      </c>
      <c r="D30" s="95" t="s">
        <v>2174</v>
      </c>
      <c r="E30" s="124">
        <v>576</v>
      </c>
      <c r="F30" s="137" t="str">
        <f>VLOOKUP(E30,VIP!$A$2:$O15876,2,0)</f>
        <v>DRBR576</v>
      </c>
      <c r="G30" s="137" t="str">
        <f>VLOOKUP(E30,'LISTADO ATM'!$A$2:$B$900,2,0)</f>
        <v>ATM Nizao</v>
      </c>
      <c r="H30" s="137">
        <f>VLOOKUP(E30,VIP!$A$2:$O20837,7,FALSE)</f>
        <v>0</v>
      </c>
      <c r="I30" s="137">
        <f>VLOOKUP(E30,VIP!$A$2:$O12802,8,FALSE)</f>
        <v>0</v>
      </c>
      <c r="J30" s="137">
        <f>VLOOKUP(E30,VIP!$A$2:$O12752,8,FALSE)</f>
        <v>0</v>
      </c>
      <c r="K30" s="137">
        <f>VLOOKUP(E30,VIP!$A$2:$O16326,6,0)</f>
        <v>0</v>
      </c>
      <c r="L30" s="146" t="s">
        <v>2239</v>
      </c>
      <c r="M30" s="94" t="s">
        <v>2438</v>
      </c>
      <c r="N30" s="94" t="s">
        <v>2444</v>
      </c>
      <c r="O30" s="137" t="s">
        <v>2446</v>
      </c>
      <c r="P30" s="146"/>
      <c r="Q30" s="94" t="s">
        <v>2239</v>
      </c>
      <c r="R30" s="100"/>
      <c r="S30" s="100"/>
      <c r="T30" s="100"/>
      <c r="U30" s="132"/>
      <c r="V30" s="69"/>
    </row>
    <row r="31" spans="1:22" ht="18" x14ac:dyDescent="0.25">
      <c r="A31" s="137" t="str">
        <f>VLOOKUP(E31,'LISTADO ATM'!$A$2:$C$901,3,0)</f>
        <v>SUR</v>
      </c>
      <c r="B31" s="124" t="s">
        <v>2674</v>
      </c>
      <c r="C31" s="95">
        <v>44447.990532407406</v>
      </c>
      <c r="D31" s="95" t="s">
        <v>2174</v>
      </c>
      <c r="E31" s="124">
        <v>137</v>
      </c>
      <c r="F31" s="137" t="str">
        <f>VLOOKUP(E31,VIP!$A$2:$O15872,2,0)</f>
        <v>DRBR137</v>
      </c>
      <c r="G31" s="137" t="str">
        <f>VLOOKUP(E31,'LISTADO ATM'!$A$2:$B$900,2,0)</f>
        <v xml:space="preserve">ATM Oficina Nizao </v>
      </c>
      <c r="H31" s="137" t="str">
        <f>VLOOKUP(E31,VIP!$A$2:$O20833,7,FALSE)</f>
        <v>Si</v>
      </c>
      <c r="I31" s="137" t="str">
        <f>VLOOKUP(E31,VIP!$A$2:$O12798,8,FALSE)</f>
        <v>Si</v>
      </c>
      <c r="J31" s="137" t="str">
        <f>VLOOKUP(E31,VIP!$A$2:$O12748,8,FALSE)</f>
        <v>Si</v>
      </c>
      <c r="K31" s="137" t="str">
        <f>VLOOKUP(E31,VIP!$A$2:$O16322,6,0)</f>
        <v>NO</v>
      </c>
      <c r="L31" s="146" t="s">
        <v>2239</v>
      </c>
      <c r="M31" s="94" t="s">
        <v>2438</v>
      </c>
      <c r="N31" s="94" t="s">
        <v>2444</v>
      </c>
      <c r="O31" s="137" t="s">
        <v>2446</v>
      </c>
      <c r="P31" s="146"/>
      <c r="Q31" s="94" t="s">
        <v>2239</v>
      </c>
      <c r="R31" s="100"/>
      <c r="S31" s="100"/>
      <c r="T31" s="100"/>
      <c r="U31" s="132"/>
      <c r="V31" s="69"/>
    </row>
    <row r="32" spans="1:22" ht="18" x14ac:dyDescent="0.25">
      <c r="A32" s="137" t="str">
        <f>VLOOKUP(E32,'LISTADO ATM'!$A$2:$C$901,3,0)</f>
        <v>NORTE</v>
      </c>
      <c r="B32" s="124" t="s">
        <v>2673</v>
      </c>
      <c r="C32" s="95">
        <v>44447.992210648146</v>
      </c>
      <c r="D32" s="95" t="s">
        <v>2175</v>
      </c>
      <c r="E32" s="124">
        <v>9</v>
      </c>
      <c r="F32" s="137" t="str">
        <f>VLOOKUP(E32,VIP!$A$2:$O15871,2,0)</f>
        <v>DRBR009</v>
      </c>
      <c r="G32" s="137" t="str">
        <f>VLOOKUP(E32,'LISTADO ATM'!$A$2:$B$900,2,0)</f>
        <v>ATM Hispañiola Fresh Fruit</v>
      </c>
      <c r="H32" s="137" t="str">
        <f>VLOOKUP(E32,VIP!$A$2:$O20832,7,FALSE)</f>
        <v>Si</v>
      </c>
      <c r="I32" s="137" t="str">
        <f>VLOOKUP(E32,VIP!$A$2:$O12797,8,FALSE)</f>
        <v>Si</v>
      </c>
      <c r="J32" s="137" t="str">
        <f>VLOOKUP(E32,VIP!$A$2:$O12747,8,FALSE)</f>
        <v>Si</v>
      </c>
      <c r="K32" s="137" t="str">
        <f>VLOOKUP(E32,VIP!$A$2:$O16321,6,0)</f>
        <v>NO</v>
      </c>
      <c r="L32" s="146" t="s">
        <v>2239</v>
      </c>
      <c r="M32" s="94" t="s">
        <v>2438</v>
      </c>
      <c r="N32" s="94" t="s">
        <v>2444</v>
      </c>
      <c r="O32" s="137" t="s">
        <v>2578</v>
      </c>
      <c r="P32" s="146"/>
      <c r="Q32" s="94" t="s">
        <v>2239</v>
      </c>
      <c r="R32" s="100"/>
      <c r="S32" s="100"/>
      <c r="T32" s="100"/>
      <c r="U32" s="132"/>
      <c r="V32" s="69"/>
    </row>
    <row r="33" spans="1:22" ht="18" x14ac:dyDescent="0.25">
      <c r="A33" s="137" t="str">
        <f>VLOOKUP(E33,'LISTADO ATM'!$A$2:$C$901,3,0)</f>
        <v>ESTE</v>
      </c>
      <c r="B33" s="124" t="s">
        <v>2672</v>
      </c>
      <c r="C33" s="95">
        <v>44447.996701388889</v>
      </c>
      <c r="D33" s="95" t="s">
        <v>2174</v>
      </c>
      <c r="E33" s="124">
        <v>651</v>
      </c>
      <c r="F33" s="137" t="str">
        <f>VLOOKUP(E33,VIP!$A$2:$O15870,2,0)</f>
        <v>DRBR651</v>
      </c>
      <c r="G33" s="137" t="str">
        <f>VLOOKUP(E33,'LISTADO ATM'!$A$2:$B$900,2,0)</f>
        <v>ATM Eco Petroleo Romana</v>
      </c>
      <c r="H33" s="137" t="str">
        <f>VLOOKUP(E33,VIP!$A$2:$O20831,7,FALSE)</f>
        <v>Si</v>
      </c>
      <c r="I33" s="137" t="str">
        <f>VLOOKUP(E33,VIP!$A$2:$O12796,8,FALSE)</f>
        <v>Si</v>
      </c>
      <c r="J33" s="137" t="str">
        <f>VLOOKUP(E33,VIP!$A$2:$O12746,8,FALSE)</f>
        <v>Si</v>
      </c>
      <c r="K33" s="137" t="str">
        <f>VLOOKUP(E33,VIP!$A$2:$O16320,6,0)</f>
        <v>NO</v>
      </c>
      <c r="L33" s="146" t="s">
        <v>2239</v>
      </c>
      <c r="M33" s="94" t="s">
        <v>2438</v>
      </c>
      <c r="N33" s="94" t="s">
        <v>2444</v>
      </c>
      <c r="O33" s="137" t="s">
        <v>2446</v>
      </c>
      <c r="P33" s="146"/>
      <c r="Q33" s="94" t="s">
        <v>2239</v>
      </c>
      <c r="R33" s="100"/>
      <c r="S33" s="100"/>
      <c r="T33" s="100"/>
      <c r="U33" s="132"/>
      <c r="V33" s="69"/>
    </row>
    <row r="34" spans="1:22" ht="18" x14ac:dyDescent="0.25">
      <c r="A34" s="137" t="str">
        <f>VLOOKUP(E34,'LISTADO ATM'!$A$2:$C$901,3,0)</f>
        <v>SUR</v>
      </c>
      <c r="B34" s="124" t="s">
        <v>2671</v>
      </c>
      <c r="C34" s="95">
        <v>44447.998333333337</v>
      </c>
      <c r="D34" s="95" t="s">
        <v>2174</v>
      </c>
      <c r="E34" s="124">
        <v>45</v>
      </c>
      <c r="F34" s="137" t="str">
        <f>VLOOKUP(E34,VIP!$A$2:$O15869,2,0)</f>
        <v>DRBR045</v>
      </c>
      <c r="G34" s="137" t="str">
        <f>VLOOKUP(E34,'LISTADO ATM'!$A$2:$B$900,2,0)</f>
        <v xml:space="preserve">ATM Oficina Tamayo </v>
      </c>
      <c r="H34" s="137" t="str">
        <f>VLOOKUP(E34,VIP!$A$2:$O20830,7,FALSE)</f>
        <v>Si</v>
      </c>
      <c r="I34" s="137" t="str">
        <f>VLOOKUP(E34,VIP!$A$2:$O12795,8,FALSE)</f>
        <v>Si</v>
      </c>
      <c r="J34" s="137" t="str">
        <f>VLOOKUP(E34,VIP!$A$2:$O12745,8,FALSE)</f>
        <v>Si</v>
      </c>
      <c r="K34" s="137" t="str">
        <f>VLOOKUP(E34,VIP!$A$2:$O16319,6,0)</f>
        <v>SI</v>
      </c>
      <c r="L34" s="146" t="s">
        <v>2239</v>
      </c>
      <c r="M34" s="94" t="s">
        <v>2438</v>
      </c>
      <c r="N34" s="94" t="s">
        <v>2444</v>
      </c>
      <c r="O34" s="137" t="s">
        <v>2446</v>
      </c>
      <c r="P34" s="146"/>
      <c r="Q34" s="94" t="s">
        <v>2239</v>
      </c>
      <c r="R34" s="100"/>
      <c r="S34" s="100"/>
      <c r="T34" s="100"/>
      <c r="U34" s="132"/>
      <c r="V34" s="69"/>
    </row>
    <row r="35" spans="1:22" ht="18" x14ac:dyDescent="0.25">
      <c r="A35" s="137" t="str">
        <f>VLOOKUP(E35,'LISTADO ATM'!$A$2:$C$901,3,0)</f>
        <v>DISTRITO NACIONAL</v>
      </c>
      <c r="B35" s="124" t="s">
        <v>2670</v>
      </c>
      <c r="C35" s="95">
        <v>44447.999872685185</v>
      </c>
      <c r="D35" s="95" t="s">
        <v>2174</v>
      </c>
      <c r="E35" s="124">
        <v>744</v>
      </c>
      <c r="F35" s="137" t="str">
        <f>VLOOKUP(E35,VIP!$A$2:$O15868,2,0)</f>
        <v>DRBR289</v>
      </c>
      <c r="G35" s="137" t="str">
        <f>VLOOKUP(E35,'LISTADO ATM'!$A$2:$B$900,2,0)</f>
        <v xml:space="preserve">ATM Multicentro La Sirena Venezuela </v>
      </c>
      <c r="H35" s="137" t="str">
        <f>VLOOKUP(E35,VIP!$A$2:$O20829,7,FALSE)</f>
        <v>Si</v>
      </c>
      <c r="I35" s="137" t="str">
        <f>VLOOKUP(E35,VIP!$A$2:$O12794,8,FALSE)</f>
        <v>Si</v>
      </c>
      <c r="J35" s="137" t="str">
        <f>VLOOKUP(E35,VIP!$A$2:$O12744,8,FALSE)</f>
        <v>Si</v>
      </c>
      <c r="K35" s="137" t="str">
        <f>VLOOKUP(E35,VIP!$A$2:$O16318,6,0)</f>
        <v>SI</v>
      </c>
      <c r="L35" s="146" t="s">
        <v>2239</v>
      </c>
      <c r="M35" s="94" t="s">
        <v>2438</v>
      </c>
      <c r="N35" s="94" t="s">
        <v>2444</v>
      </c>
      <c r="O35" s="137" t="s">
        <v>2446</v>
      </c>
      <c r="P35" s="146"/>
      <c r="Q35" s="94" t="s">
        <v>2239</v>
      </c>
      <c r="R35" s="100"/>
      <c r="S35" s="100"/>
      <c r="T35" s="100"/>
      <c r="U35" s="132"/>
      <c r="V35" s="69"/>
    </row>
    <row r="36" spans="1:22" ht="18" x14ac:dyDescent="0.25">
      <c r="A36" s="137" t="str">
        <f>VLOOKUP(E36,'LISTADO ATM'!$A$2:$C$901,3,0)</f>
        <v>ESTE</v>
      </c>
      <c r="B36" s="124" t="s">
        <v>2669</v>
      </c>
      <c r="C36" s="95">
        <v>44448.010393518518</v>
      </c>
      <c r="D36" s="95" t="s">
        <v>2174</v>
      </c>
      <c r="E36" s="124">
        <v>368</v>
      </c>
      <c r="F36" s="137" t="str">
        <f>VLOOKUP(E36,VIP!$A$2:$O15867,2,0)</f>
        <v xml:space="preserve">DRBR368 </v>
      </c>
      <c r="G36" s="137" t="str">
        <f>VLOOKUP(E36,'LISTADO ATM'!$A$2:$B$900,2,0)</f>
        <v>ATM Ayuntamiento Peralvillo</v>
      </c>
      <c r="H36" s="137" t="str">
        <f>VLOOKUP(E36,VIP!$A$2:$O20828,7,FALSE)</f>
        <v>N/A</v>
      </c>
      <c r="I36" s="137" t="str">
        <f>VLOOKUP(E36,VIP!$A$2:$O12793,8,FALSE)</f>
        <v>N/A</v>
      </c>
      <c r="J36" s="137" t="str">
        <f>VLOOKUP(E36,VIP!$A$2:$O12743,8,FALSE)</f>
        <v>N/A</v>
      </c>
      <c r="K36" s="137" t="str">
        <f>VLOOKUP(E36,VIP!$A$2:$O16317,6,0)</f>
        <v>N/A</v>
      </c>
      <c r="L36" s="146" t="s">
        <v>2239</v>
      </c>
      <c r="M36" s="94" t="s">
        <v>2438</v>
      </c>
      <c r="N36" s="94" t="s">
        <v>2444</v>
      </c>
      <c r="O36" s="137" t="s">
        <v>2446</v>
      </c>
      <c r="P36" s="146"/>
      <c r="Q36" s="94" t="s">
        <v>2239</v>
      </c>
      <c r="R36" s="100"/>
      <c r="S36" s="100"/>
      <c r="T36" s="100"/>
      <c r="U36" s="132"/>
      <c r="V36" s="69"/>
    </row>
    <row r="37" spans="1:22" ht="18" x14ac:dyDescent="0.25">
      <c r="A37" s="137" t="str">
        <f>VLOOKUP(E37,'LISTADO ATM'!$A$2:$C$901,3,0)</f>
        <v>SUR</v>
      </c>
      <c r="B37" s="124" t="s">
        <v>2668</v>
      </c>
      <c r="C37" s="95">
        <v>44448.012777777774</v>
      </c>
      <c r="D37" s="95" t="s">
        <v>2174</v>
      </c>
      <c r="E37" s="124">
        <v>885</v>
      </c>
      <c r="F37" s="137" t="str">
        <f>VLOOKUP(E37,VIP!$A$2:$O15866,2,0)</f>
        <v>DRBR885</v>
      </c>
      <c r="G37" s="137" t="str">
        <f>VLOOKUP(E37,'LISTADO ATM'!$A$2:$B$900,2,0)</f>
        <v xml:space="preserve">ATM UNP Rancho Arriba </v>
      </c>
      <c r="H37" s="137" t="str">
        <f>VLOOKUP(E37,VIP!$A$2:$O20827,7,FALSE)</f>
        <v>Si</v>
      </c>
      <c r="I37" s="137" t="str">
        <f>VLOOKUP(E37,VIP!$A$2:$O12792,8,FALSE)</f>
        <v>Si</v>
      </c>
      <c r="J37" s="137" t="str">
        <f>VLOOKUP(E37,VIP!$A$2:$O12742,8,FALSE)</f>
        <v>Si</v>
      </c>
      <c r="K37" s="137" t="str">
        <f>VLOOKUP(E37,VIP!$A$2:$O16316,6,0)</f>
        <v>NO</v>
      </c>
      <c r="L37" s="146" t="s">
        <v>2239</v>
      </c>
      <c r="M37" s="94" t="s">
        <v>2438</v>
      </c>
      <c r="N37" s="94" t="s">
        <v>2444</v>
      </c>
      <c r="O37" s="137" t="s">
        <v>2446</v>
      </c>
      <c r="P37" s="146"/>
      <c r="Q37" s="94" t="s">
        <v>2239</v>
      </c>
      <c r="R37" s="100"/>
      <c r="S37" s="100"/>
      <c r="T37" s="100"/>
      <c r="U37" s="132"/>
      <c r="V37" s="69"/>
    </row>
    <row r="38" spans="1:22" ht="18" x14ac:dyDescent="0.25">
      <c r="A38" s="137" t="str">
        <f>VLOOKUP(E38,'LISTADO ATM'!$A$2:$C$901,3,0)</f>
        <v>NORTE</v>
      </c>
      <c r="B38" s="124" t="s">
        <v>2666</v>
      </c>
      <c r="C38" s="95">
        <v>44448.086296296293</v>
      </c>
      <c r="D38" s="95" t="s">
        <v>2175</v>
      </c>
      <c r="E38" s="124">
        <v>869</v>
      </c>
      <c r="F38" s="137" t="str">
        <f>VLOOKUP(E38,VIP!$A$2:$O15864,2,0)</f>
        <v>DRBR869</v>
      </c>
      <c r="G38" s="137" t="str">
        <f>VLOOKUP(E38,'LISTADO ATM'!$A$2:$B$900,2,0)</f>
        <v xml:space="preserve">ATM Estación Isla La Cueva (Cotuí) </v>
      </c>
      <c r="H38" s="137" t="str">
        <f>VLOOKUP(E38,VIP!$A$2:$O20825,7,FALSE)</f>
        <v>Si</v>
      </c>
      <c r="I38" s="137" t="str">
        <f>VLOOKUP(E38,VIP!$A$2:$O12790,8,FALSE)</f>
        <v>Si</v>
      </c>
      <c r="J38" s="137" t="str">
        <f>VLOOKUP(E38,VIP!$A$2:$O12740,8,FALSE)</f>
        <v>Si</v>
      </c>
      <c r="K38" s="137" t="str">
        <f>VLOOKUP(E38,VIP!$A$2:$O16314,6,0)</f>
        <v>NO</v>
      </c>
      <c r="L38" s="146" t="s">
        <v>2239</v>
      </c>
      <c r="M38" s="94" t="s">
        <v>2438</v>
      </c>
      <c r="N38" s="94" t="s">
        <v>2444</v>
      </c>
      <c r="O38" s="137" t="s">
        <v>2578</v>
      </c>
      <c r="P38" s="146"/>
      <c r="Q38" s="94" t="s">
        <v>2239</v>
      </c>
    </row>
    <row r="39" spans="1:22" ht="18" x14ac:dyDescent="0.25">
      <c r="A39" s="137" t="str">
        <f>VLOOKUP(E39,'LISTADO ATM'!$A$2:$C$901,3,0)</f>
        <v>DISTRITO NACIONAL</v>
      </c>
      <c r="B39" s="124" t="s">
        <v>2665</v>
      </c>
      <c r="C39" s="95">
        <v>44448.137916666667</v>
      </c>
      <c r="D39" s="95" t="s">
        <v>2175</v>
      </c>
      <c r="E39" s="124">
        <v>690</v>
      </c>
      <c r="F39" s="137" t="str">
        <f>VLOOKUP(E39,VIP!$A$2:$O15863,2,0)</f>
        <v>DRBR690</v>
      </c>
      <c r="G39" s="137" t="str">
        <f>VLOOKUP(E39,'LISTADO ATM'!$A$2:$B$900,2,0)</f>
        <v>ATM Eco Petroleo Esperanza</v>
      </c>
      <c r="H39" s="137" t="str">
        <f>VLOOKUP(E39,VIP!$A$2:$O20824,7,FALSE)</f>
        <v>Si</v>
      </c>
      <c r="I39" s="137" t="str">
        <f>VLOOKUP(E39,VIP!$A$2:$O12789,8,FALSE)</f>
        <v>Si</v>
      </c>
      <c r="J39" s="137" t="str">
        <f>VLOOKUP(E39,VIP!$A$2:$O12739,8,FALSE)</f>
        <v>Si</v>
      </c>
      <c r="K39" s="137" t="str">
        <f>VLOOKUP(E39,VIP!$A$2:$O16313,6,0)</f>
        <v>NO</v>
      </c>
      <c r="L39" s="146" t="s">
        <v>2239</v>
      </c>
      <c r="M39" s="94" t="s">
        <v>2438</v>
      </c>
      <c r="N39" s="94" t="s">
        <v>2444</v>
      </c>
      <c r="O39" s="137" t="s">
        <v>2578</v>
      </c>
      <c r="P39" s="146"/>
      <c r="Q39" s="94" t="s">
        <v>2239</v>
      </c>
    </row>
    <row r="40" spans="1:22" ht="18" x14ac:dyDescent="0.25">
      <c r="A40" s="137" t="str">
        <f>VLOOKUP(E40,'LISTADO ATM'!$A$2:$C$901,3,0)</f>
        <v>DISTRITO NACIONAL</v>
      </c>
      <c r="B40" s="124">
        <v>3336019853</v>
      </c>
      <c r="C40" s="95">
        <v>44446.468263888892</v>
      </c>
      <c r="D40" s="95" t="s">
        <v>2460</v>
      </c>
      <c r="E40" s="124">
        <v>231</v>
      </c>
      <c r="F40" s="137" t="str">
        <f>VLOOKUP(E40,VIP!$A$2:$O15855,2,0)</f>
        <v>DRBR231</v>
      </c>
      <c r="G40" s="137" t="str">
        <f>VLOOKUP(E40,'LISTADO ATM'!$A$2:$B$900,2,0)</f>
        <v xml:space="preserve">ATM Oficina Zona Oriental </v>
      </c>
      <c r="H40" s="137" t="str">
        <f>VLOOKUP(E40,VIP!$A$2:$O20816,7,FALSE)</f>
        <v>Si</v>
      </c>
      <c r="I40" s="137" t="str">
        <f>VLOOKUP(E40,VIP!$A$2:$O12781,8,FALSE)</f>
        <v>Si</v>
      </c>
      <c r="J40" s="137" t="str">
        <f>VLOOKUP(E40,VIP!$A$2:$O12731,8,FALSE)</f>
        <v>Si</v>
      </c>
      <c r="K40" s="137" t="str">
        <f>VLOOKUP(E40,VIP!$A$2:$O16305,6,0)</f>
        <v>SI</v>
      </c>
      <c r="L40" s="146" t="s">
        <v>2618</v>
      </c>
      <c r="M40" s="94" t="s">
        <v>2438</v>
      </c>
      <c r="N40" s="94" t="s">
        <v>2444</v>
      </c>
      <c r="O40" s="137" t="s">
        <v>2461</v>
      </c>
      <c r="P40" s="135"/>
      <c r="Q40" s="127" t="s">
        <v>2618</v>
      </c>
    </row>
    <row r="41" spans="1:22" ht="18" x14ac:dyDescent="0.25">
      <c r="A41" s="137" t="str">
        <f>VLOOKUP(E41,'LISTADO ATM'!$A$2:$C$901,3,0)</f>
        <v>NORTE</v>
      </c>
      <c r="B41" s="124" t="s">
        <v>2681</v>
      </c>
      <c r="C41" s="95">
        <v>44446.473101851851</v>
      </c>
      <c r="D41" s="95" t="s">
        <v>2460</v>
      </c>
      <c r="E41" s="124">
        <v>307</v>
      </c>
      <c r="F41" s="137" t="str">
        <f>VLOOKUP(E41,VIP!$A$2:$O15854,2,0)</f>
        <v>DRBR307</v>
      </c>
      <c r="G41" s="137" t="str">
        <f>VLOOKUP(E41,'LISTADO ATM'!$A$2:$B$900,2,0)</f>
        <v>ATM Oficina Nagua II</v>
      </c>
      <c r="H41" s="137" t="str">
        <f>VLOOKUP(E41,VIP!$A$2:$O20815,7,FALSE)</f>
        <v>Si</v>
      </c>
      <c r="I41" s="137" t="str">
        <f>VLOOKUP(E41,VIP!$A$2:$O12780,8,FALSE)</f>
        <v>Si</v>
      </c>
      <c r="J41" s="137" t="str">
        <f>VLOOKUP(E41,VIP!$A$2:$O12730,8,FALSE)</f>
        <v>Si</v>
      </c>
      <c r="K41" s="137" t="str">
        <f>VLOOKUP(E41,VIP!$A$2:$O16304,6,0)</f>
        <v>SI</v>
      </c>
      <c r="L41" s="146" t="s">
        <v>2618</v>
      </c>
      <c r="M41" s="94" t="s">
        <v>2438</v>
      </c>
      <c r="N41" s="94" t="s">
        <v>2444</v>
      </c>
      <c r="O41" s="137" t="s">
        <v>2461</v>
      </c>
      <c r="P41" s="135"/>
      <c r="Q41" s="127" t="s">
        <v>2618</v>
      </c>
    </row>
    <row r="42" spans="1:22" ht="18" x14ac:dyDescent="0.25">
      <c r="A42" s="137" t="str">
        <f>VLOOKUP(E42,'LISTADO ATM'!$A$2:$C$901,3,0)</f>
        <v>DISTRITO NACIONAL</v>
      </c>
      <c r="B42" s="124">
        <v>3336019855</v>
      </c>
      <c r="C42" s="95">
        <v>44446.480613425927</v>
      </c>
      <c r="D42" s="95" t="s">
        <v>2460</v>
      </c>
      <c r="E42" s="124">
        <v>514</v>
      </c>
      <c r="F42" s="137" t="str">
        <f>VLOOKUP(E42,VIP!$A$2:$O15852,2,0)</f>
        <v>DRBR514</v>
      </c>
      <c r="G42" s="137" t="str">
        <f>VLOOKUP(E42,'LISTADO ATM'!$A$2:$B$900,2,0)</f>
        <v>ATM Autoservicio Charles de Gaulle</v>
      </c>
      <c r="H42" s="137" t="str">
        <f>VLOOKUP(E42,VIP!$A$2:$O20813,7,FALSE)</f>
        <v>Si</v>
      </c>
      <c r="I42" s="137" t="str">
        <f>VLOOKUP(E42,VIP!$A$2:$O12778,8,FALSE)</f>
        <v>No</v>
      </c>
      <c r="J42" s="137" t="str">
        <f>VLOOKUP(E42,VIP!$A$2:$O12728,8,FALSE)</f>
        <v>No</v>
      </c>
      <c r="K42" s="137" t="str">
        <f>VLOOKUP(E42,VIP!$A$2:$O16302,6,0)</f>
        <v>NO</v>
      </c>
      <c r="L42" s="146" t="s">
        <v>2618</v>
      </c>
      <c r="M42" s="94" t="s">
        <v>2438</v>
      </c>
      <c r="N42" s="94" t="s">
        <v>2444</v>
      </c>
      <c r="O42" s="137" t="s">
        <v>2461</v>
      </c>
      <c r="P42" s="135"/>
      <c r="Q42" s="127" t="s">
        <v>2618</v>
      </c>
    </row>
    <row r="43" spans="1:22" ht="18" x14ac:dyDescent="0.25">
      <c r="A43" s="137" t="str">
        <f>VLOOKUP(E43,'LISTADO ATM'!$A$2:$C$901,3,0)</f>
        <v>DISTRITO NACIONAL</v>
      </c>
      <c r="B43" s="124">
        <v>3336017461</v>
      </c>
      <c r="C43" s="95">
        <v>44446.489571759259</v>
      </c>
      <c r="D43" s="95" t="s">
        <v>2441</v>
      </c>
      <c r="E43" s="124">
        <v>835</v>
      </c>
      <c r="F43" s="137" t="str">
        <f>VLOOKUP(E43,VIP!$A$2:$O15850,2,0)</f>
        <v>DRBR835</v>
      </c>
      <c r="G43" s="137" t="str">
        <f>VLOOKUP(E43,'LISTADO ATM'!$A$2:$B$900,2,0)</f>
        <v xml:space="preserve">ATM UNP Megacentro </v>
      </c>
      <c r="H43" s="137" t="str">
        <f>VLOOKUP(E43,VIP!$A$2:$O20811,7,FALSE)</f>
        <v>Si</v>
      </c>
      <c r="I43" s="137" t="str">
        <f>VLOOKUP(E43,VIP!$A$2:$O12776,8,FALSE)</f>
        <v>Si</v>
      </c>
      <c r="J43" s="137" t="str">
        <f>VLOOKUP(E43,VIP!$A$2:$O12726,8,FALSE)</f>
        <v>Si</v>
      </c>
      <c r="K43" s="137" t="str">
        <f>VLOOKUP(E43,VIP!$A$2:$O16300,6,0)</f>
        <v>SI</v>
      </c>
      <c r="L43" s="146" t="s">
        <v>2618</v>
      </c>
      <c r="M43" s="94" t="s">
        <v>2438</v>
      </c>
      <c r="N43" s="94" t="s">
        <v>2444</v>
      </c>
      <c r="O43" s="137" t="s">
        <v>2445</v>
      </c>
      <c r="P43" s="135"/>
      <c r="Q43" s="127" t="s">
        <v>2618</v>
      </c>
    </row>
    <row r="44" spans="1:22" ht="18" x14ac:dyDescent="0.25">
      <c r="A44" s="137" t="str">
        <f>VLOOKUP(E44,'LISTADO ATM'!$A$2:$C$901,3,0)</f>
        <v>NORTE</v>
      </c>
      <c r="B44" s="124" t="s">
        <v>2649</v>
      </c>
      <c r="C44" s="95">
        <v>44447.935243055559</v>
      </c>
      <c r="D44" s="95" t="s">
        <v>2460</v>
      </c>
      <c r="E44" s="124">
        <v>431</v>
      </c>
      <c r="F44" s="137" t="str">
        <f>VLOOKUP(E44,VIP!$A$2:$O15862,2,0)</f>
        <v>DRBR583</v>
      </c>
      <c r="G44" s="137" t="str">
        <f>VLOOKUP(E44,'LISTADO ATM'!$A$2:$B$900,2,0)</f>
        <v xml:space="preserve">ATM Autoservicio Sol (Santiago) </v>
      </c>
      <c r="H44" s="137" t="str">
        <f>VLOOKUP(E44,VIP!$A$2:$O20823,7,FALSE)</f>
        <v>Si</v>
      </c>
      <c r="I44" s="137" t="str">
        <f>VLOOKUP(E44,VIP!$A$2:$O12788,8,FALSE)</f>
        <v>Si</v>
      </c>
      <c r="J44" s="137" t="str">
        <f>VLOOKUP(E44,VIP!$A$2:$O12738,8,FALSE)</f>
        <v>Si</v>
      </c>
      <c r="K44" s="137" t="str">
        <f>VLOOKUP(E44,VIP!$A$2:$O16312,6,0)</f>
        <v>SI</v>
      </c>
      <c r="L44" s="146" t="s">
        <v>2618</v>
      </c>
      <c r="M44" s="94" t="s">
        <v>2438</v>
      </c>
      <c r="N44" s="94" t="s">
        <v>2444</v>
      </c>
      <c r="O44" s="137" t="s">
        <v>2637</v>
      </c>
      <c r="P44" s="146"/>
      <c r="Q44" s="94" t="s">
        <v>2618</v>
      </c>
    </row>
    <row r="45" spans="1:22" ht="18" x14ac:dyDescent="0.25">
      <c r="A45" s="137" t="str">
        <f>VLOOKUP(E45,'LISTADO ATM'!$A$2:$C$901,3,0)</f>
        <v>DISTRITO NACIONAL</v>
      </c>
      <c r="B45" s="124">
        <v>3336018212</v>
      </c>
      <c r="C45" s="95">
        <v>44447.076967592591</v>
      </c>
      <c r="D45" s="95" t="s">
        <v>2460</v>
      </c>
      <c r="E45" s="124">
        <v>527</v>
      </c>
      <c r="F45" s="137" t="str">
        <f>VLOOKUP(E45,VIP!$A$2:$O15843,2,0)</f>
        <v>DRBR527</v>
      </c>
      <c r="G45" s="137" t="str">
        <f>VLOOKUP(E45,'LISTADO ATM'!$A$2:$B$900,2,0)</f>
        <v>ATM Oficina Zona Oriental II</v>
      </c>
      <c r="H45" s="137" t="str">
        <f>VLOOKUP(E45,VIP!$A$2:$O20804,7,FALSE)</f>
        <v>Si</v>
      </c>
      <c r="I45" s="137" t="str">
        <f>VLOOKUP(E45,VIP!$A$2:$O12769,8,FALSE)</f>
        <v>Si</v>
      </c>
      <c r="J45" s="137" t="str">
        <f>VLOOKUP(E45,VIP!$A$2:$O12719,8,FALSE)</f>
        <v>Si</v>
      </c>
      <c r="K45" s="137" t="str">
        <f>VLOOKUP(E45,VIP!$A$2:$O16293,6,0)</f>
        <v>SI</v>
      </c>
      <c r="L45" s="146" t="s">
        <v>2545</v>
      </c>
      <c r="M45" s="94" t="s">
        <v>2438</v>
      </c>
      <c r="N45" s="94" t="s">
        <v>2444</v>
      </c>
      <c r="O45" s="137" t="s">
        <v>2461</v>
      </c>
      <c r="P45" s="146"/>
      <c r="Q45" s="94" t="s">
        <v>2545</v>
      </c>
    </row>
    <row r="46" spans="1:22" ht="18" x14ac:dyDescent="0.25">
      <c r="A46" s="137" t="str">
        <f>VLOOKUP(E46,'LISTADO ATM'!$A$2:$C$901,3,0)</f>
        <v>DISTRITO NACIONAL</v>
      </c>
      <c r="B46" s="124" t="s">
        <v>2647</v>
      </c>
      <c r="C46" s="95">
        <v>44447.936192129629</v>
      </c>
      <c r="D46" s="95" t="s">
        <v>2460</v>
      </c>
      <c r="E46" s="124">
        <v>85</v>
      </c>
      <c r="F46" s="137" t="str">
        <f>VLOOKUP(E46,VIP!$A$2:$O15861,2,0)</f>
        <v>DRBR085</v>
      </c>
      <c r="G46" s="137" t="str">
        <f>VLOOKUP(E46,'LISTADO ATM'!$A$2:$B$900,2,0)</f>
        <v xml:space="preserve">ATM Oficina San Isidro (Fuerza Aérea) </v>
      </c>
      <c r="H46" s="137" t="str">
        <f>VLOOKUP(E46,VIP!$A$2:$O20822,7,FALSE)</f>
        <v>Si</v>
      </c>
      <c r="I46" s="137" t="str">
        <f>VLOOKUP(E46,VIP!$A$2:$O12787,8,FALSE)</f>
        <v>Si</v>
      </c>
      <c r="J46" s="137" t="str">
        <f>VLOOKUP(E46,VIP!$A$2:$O12737,8,FALSE)</f>
        <v>Si</v>
      </c>
      <c r="K46" s="137" t="str">
        <f>VLOOKUP(E46,VIP!$A$2:$O16311,6,0)</f>
        <v>NO</v>
      </c>
      <c r="L46" s="146" t="s">
        <v>2545</v>
      </c>
      <c r="M46" s="94" t="s">
        <v>2438</v>
      </c>
      <c r="N46" s="94" t="s">
        <v>2444</v>
      </c>
      <c r="O46" s="137" t="s">
        <v>2637</v>
      </c>
      <c r="P46" s="146"/>
      <c r="Q46" s="94" t="s">
        <v>2648</v>
      </c>
    </row>
    <row r="47" spans="1:22" ht="18" x14ac:dyDescent="0.25">
      <c r="A47" s="137" t="str">
        <f>VLOOKUP(E47,'LISTADO ATM'!$A$2:$C$901,3,0)</f>
        <v>ESTE</v>
      </c>
      <c r="B47" s="124" t="s">
        <v>2659</v>
      </c>
      <c r="C47" s="95">
        <v>44447.833981481483</v>
      </c>
      <c r="D47" s="95" t="s">
        <v>2460</v>
      </c>
      <c r="E47" s="124">
        <v>912</v>
      </c>
      <c r="F47" s="137" t="str">
        <f>VLOOKUP(E47,VIP!$A$2:$O15872,2,0)</f>
        <v>DRBR973</v>
      </c>
      <c r="G47" s="137" t="str">
        <f>VLOOKUP(E47,'LISTADO ATM'!$A$2:$B$900,2,0)</f>
        <v xml:space="preserve">ATM Oficina San Pedro II </v>
      </c>
      <c r="H47" s="137" t="str">
        <f>VLOOKUP(E47,VIP!$A$2:$O20833,7,FALSE)</f>
        <v>Si</v>
      </c>
      <c r="I47" s="137" t="str">
        <f>VLOOKUP(E47,VIP!$A$2:$O12798,8,FALSE)</f>
        <v>Si</v>
      </c>
      <c r="J47" s="137" t="str">
        <f>VLOOKUP(E47,VIP!$A$2:$O12748,8,FALSE)</f>
        <v>Si</v>
      </c>
      <c r="K47" s="137" t="str">
        <f>VLOOKUP(E47,VIP!$A$2:$O16322,6,0)</f>
        <v>SI</v>
      </c>
      <c r="L47" s="146" t="s">
        <v>2545</v>
      </c>
      <c r="M47" s="94" t="s">
        <v>2438</v>
      </c>
      <c r="N47" s="94" t="s">
        <v>2444</v>
      </c>
      <c r="O47" s="137" t="s">
        <v>2461</v>
      </c>
      <c r="P47" s="146"/>
      <c r="Q47" s="94" t="s">
        <v>2660</v>
      </c>
    </row>
    <row r="48" spans="1:22" ht="18" x14ac:dyDescent="0.25">
      <c r="A48" s="137" t="str">
        <f>VLOOKUP(E48,'LISTADO ATM'!$A$2:$C$901,3,0)</f>
        <v>NORTE</v>
      </c>
      <c r="B48" s="124">
        <v>3336019856</v>
      </c>
      <c r="C48" s="95">
        <v>44447.456446759257</v>
      </c>
      <c r="D48" s="95" t="s">
        <v>2626</v>
      </c>
      <c r="E48" s="124">
        <v>315</v>
      </c>
      <c r="F48" s="137" t="str">
        <f>VLOOKUP(E48,VIP!$A$2:$O15857,2,0)</f>
        <v>DRBR315</v>
      </c>
      <c r="G48" s="137" t="str">
        <f>VLOOKUP(E48,'LISTADO ATM'!$A$2:$B$900,2,0)</f>
        <v xml:space="preserve">ATM Oficina Estrella Sadalá </v>
      </c>
      <c r="H48" s="137" t="str">
        <f>VLOOKUP(E48,VIP!$A$2:$O20818,7,FALSE)</f>
        <v>Si</v>
      </c>
      <c r="I48" s="137" t="str">
        <f>VLOOKUP(E48,VIP!$A$2:$O12783,8,FALSE)</f>
        <v>Si</v>
      </c>
      <c r="J48" s="137" t="str">
        <f>VLOOKUP(E48,VIP!$A$2:$O12733,8,FALSE)</f>
        <v>Si</v>
      </c>
      <c r="K48" s="137" t="str">
        <f>VLOOKUP(E48,VIP!$A$2:$O16307,6,0)</f>
        <v>NO</v>
      </c>
      <c r="L48" s="146" t="s">
        <v>2434</v>
      </c>
      <c r="M48" s="94" t="s">
        <v>2438</v>
      </c>
      <c r="N48" s="94" t="s">
        <v>2444</v>
      </c>
      <c r="O48" s="137" t="s">
        <v>2627</v>
      </c>
      <c r="P48" s="146"/>
      <c r="Q48" s="94" t="s">
        <v>2434</v>
      </c>
    </row>
    <row r="49" spans="1:17" ht="18" x14ac:dyDescent="0.25">
      <c r="A49" s="137" t="str">
        <f>VLOOKUP(E49,'LISTADO ATM'!$A$2:$C$901,3,0)</f>
        <v>NORTE</v>
      </c>
      <c r="B49" s="124" t="s">
        <v>2636</v>
      </c>
      <c r="C49" s="95">
        <v>44447.803935185184</v>
      </c>
      <c r="D49" s="95" t="s">
        <v>2460</v>
      </c>
      <c r="E49" s="124">
        <v>157</v>
      </c>
      <c r="F49" s="137" t="str">
        <f>VLOOKUP(E49,VIP!$A$2:$O15860,2,0)</f>
        <v>DRBR157</v>
      </c>
      <c r="G49" s="137" t="str">
        <f>VLOOKUP(E49,'LISTADO ATM'!$A$2:$B$900,2,0)</f>
        <v xml:space="preserve">ATM Oficina Samaná </v>
      </c>
      <c r="H49" s="137" t="str">
        <f>VLOOKUP(E49,VIP!$A$2:$O20821,7,FALSE)</f>
        <v>Si</v>
      </c>
      <c r="I49" s="137" t="str">
        <f>VLOOKUP(E49,VIP!$A$2:$O12786,8,FALSE)</f>
        <v>Si</v>
      </c>
      <c r="J49" s="137" t="str">
        <f>VLOOKUP(E49,VIP!$A$2:$O12736,8,FALSE)</f>
        <v>Si</v>
      </c>
      <c r="K49" s="137" t="str">
        <f>VLOOKUP(E49,VIP!$A$2:$O16310,6,0)</f>
        <v>SI</v>
      </c>
      <c r="L49" s="146" t="s">
        <v>2434</v>
      </c>
      <c r="M49" s="94" t="s">
        <v>2438</v>
      </c>
      <c r="N49" s="94" t="s">
        <v>2444</v>
      </c>
      <c r="O49" s="137" t="s">
        <v>2620</v>
      </c>
      <c r="P49" s="146"/>
      <c r="Q49" s="94" t="s">
        <v>2434</v>
      </c>
    </row>
    <row r="50" spans="1:17" ht="18" x14ac:dyDescent="0.25">
      <c r="A50" s="137" t="str">
        <f>VLOOKUP(E50,'LISTADO ATM'!$A$2:$C$901,3,0)</f>
        <v>DISTRITO NACIONAL</v>
      </c>
      <c r="B50" s="124" t="s">
        <v>2658</v>
      </c>
      <c r="C50" s="95">
        <v>44447.847280092596</v>
      </c>
      <c r="D50" s="95" t="s">
        <v>2441</v>
      </c>
      <c r="E50" s="124">
        <v>900</v>
      </c>
      <c r="F50" s="137" t="str">
        <f>VLOOKUP(E50,VIP!$A$2:$O15871,2,0)</f>
        <v>DRBR900</v>
      </c>
      <c r="G50" s="137" t="str">
        <f>VLOOKUP(E50,'LISTADO ATM'!$A$2:$B$900,2,0)</f>
        <v xml:space="preserve">ATM UNP Merca Santo Domingo </v>
      </c>
      <c r="H50" s="137" t="str">
        <f>VLOOKUP(E50,VIP!$A$2:$O20832,7,FALSE)</f>
        <v>Si</v>
      </c>
      <c r="I50" s="137" t="str">
        <f>VLOOKUP(E50,VIP!$A$2:$O12797,8,FALSE)</f>
        <v>Si</v>
      </c>
      <c r="J50" s="137" t="str">
        <f>VLOOKUP(E50,VIP!$A$2:$O12747,8,FALSE)</f>
        <v>Si</v>
      </c>
      <c r="K50" s="137" t="str">
        <f>VLOOKUP(E50,VIP!$A$2:$O16321,6,0)</f>
        <v>NO</v>
      </c>
      <c r="L50" s="146" t="s">
        <v>2434</v>
      </c>
      <c r="M50" s="94" t="s">
        <v>2438</v>
      </c>
      <c r="N50" s="94" t="s">
        <v>2444</v>
      </c>
      <c r="O50" s="137" t="s">
        <v>2445</v>
      </c>
      <c r="P50" s="146"/>
      <c r="Q50" s="94" t="s">
        <v>2434</v>
      </c>
    </row>
    <row r="51" spans="1:17" ht="18" x14ac:dyDescent="0.25">
      <c r="A51" s="137" t="str">
        <f>VLOOKUP(E51,'LISTADO ATM'!$A$2:$C$901,3,0)</f>
        <v>DISTRITO NACIONAL</v>
      </c>
      <c r="B51" s="124" t="s">
        <v>2657</v>
      </c>
      <c r="C51" s="95">
        <v>44447.849456018521</v>
      </c>
      <c r="D51" s="95" t="s">
        <v>2441</v>
      </c>
      <c r="E51" s="124">
        <v>302</v>
      </c>
      <c r="F51" s="137" t="str">
        <f>VLOOKUP(E51,VIP!$A$2:$O15870,2,0)</f>
        <v>DRBR302</v>
      </c>
      <c r="G51" s="137" t="str">
        <f>VLOOKUP(E51,'LISTADO ATM'!$A$2:$B$900,2,0)</f>
        <v xml:space="preserve">ATM S/M Aprezio Los Mameyes  </v>
      </c>
      <c r="H51" s="137" t="str">
        <f>VLOOKUP(E51,VIP!$A$2:$O20831,7,FALSE)</f>
        <v>Si</v>
      </c>
      <c r="I51" s="137" t="str">
        <f>VLOOKUP(E51,VIP!$A$2:$O12796,8,FALSE)</f>
        <v>Si</v>
      </c>
      <c r="J51" s="137" t="str">
        <f>VLOOKUP(E51,VIP!$A$2:$O12746,8,FALSE)</f>
        <v>Si</v>
      </c>
      <c r="K51" s="137" t="str">
        <f>VLOOKUP(E51,VIP!$A$2:$O16320,6,0)</f>
        <v>NO</v>
      </c>
      <c r="L51" s="146" t="s">
        <v>2434</v>
      </c>
      <c r="M51" s="94" t="s">
        <v>2438</v>
      </c>
      <c r="N51" s="94" t="s">
        <v>2444</v>
      </c>
      <c r="O51" s="137" t="s">
        <v>2445</v>
      </c>
      <c r="P51" s="146"/>
      <c r="Q51" s="94" t="s">
        <v>2434</v>
      </c>
    </row>
    <row r="52" spans="1:17" s="121" customFormat="1" ht="18" x14ac:dyDescent="0.25">
      <c r="A52" s="137" t="str">
        <f>VLOOKUP(E52,'LISTADO ATM'!$A$2:$C$901,3,0)</f>
        <v>DISTRITO NACIONAL</v>
      </c>
      <c r="B52" s="124">
        <v>3336019099</v>
      </c>
      <c r="C52" s="95">
        <v>44447.511817129627</v>
      </c>
      <c r="D52" s="95" t="s">
        <v>2174</v>
      </c>
      <c r="E52" s="124">
        <v>710</v>
      </c>
      <c r="F52" s="137" t="str">
        <f>VLOOKUP(E52,VIP!$A$2:$O15854,2,0)</f>
        <v>DRBR506</v>
      </c>
      <c r="G52" s="137" t="str">
        <f>VLOOKUP(E52,'LISTADO ATM'!$A$2:$B$900,2,0)</f>
        <v xml:space="preserve">ATM S/M Soberano </v>
      </c>
      <c r="H52" s="137" t="str">
        <f>VLOOKUP(E52,VIP!$A$2:$O20815,7,FALSE)</f>
        <v>Si</v>
      </c>
      <c r="I52" s="137" t="str">
        <f>VLOOKUP(E52,VIP!$A$2:$O12780,8,FALSE)</f>
        <v>Si</v>
      </c>
      <c r="J52" s="137" t="str">
        <f>VLOOKUP(E52,VIP!$A$2:$O12730,8,FALSE)</f>
        <v>Si</v>
      </c>
      <c r="K52" s="137" t="str">
        <f>VLOOKUP(E52,VIP!$A$2:$O16304,6,0)</f>
        <v>NO</v>
      </c>
      <c r="L52" s="146" t="s">
        <v>2633</v>
      </c>
      <c r="M52" s="94" t="s">
        <v>2438</v>
      </c>
      <c r="N52" s="94" t="s">
        <v>2444</v>
      </c>
      <c r="O52" s="137" t="s">
        <v>2446</v>
      </c>
      <c r="P52" s="146"/>
      <c r="Q52" s="94" t="s">
        <v>2633</v>
      </c>
    </row>
    <row r="53" spans="1:17" s="121" customFormat="1" ht="18" x14ac:dyDescent="0.25">
      <c r="A53" s="137" t="str">
        <f>VLOOKUP(E53,'LISTADO ATM'!$A$2:$C$901,3,0)</f>
        <v>DISTRITO NACIONAL</v>
      </c>
      <c r="B53" s="124">
        <v>3336018150</v>
      </c>
      <c r="C53" s="95">
        <v>44446.781168981484</v>
      </c>
      <c r="D53" s="95" t="s">
        <v>2174</v>
      </c>
      <c r="E53" s="124">
        <v>414</v>
      </c>
      <c r="F53" s="137" t="str">
        <f>VLOOKUP(E53,VIP!$A$2:$O15850,2,0)</f>
        <v>DRBR414</v>
      </c>
      <c r="G53" s="137" t="str">
        <f>VLOOKUP(E53,'LISTADO ATM'!$A$2:$B$900,2,0)</f>
        <v>ATM Villa Francisca II</v>
      </c>
      <c r="H53" s="137" t="str">
        <f>VLOOKUP(E53,VIP!$A$2:$O20811,7,FALSE)</f>
        <v>Si</v>
      </c>
      <c r="I53" s="137" t="str">
        <f>VLOOKUP(E53,VIP!$A$2:$O12776,8,FALSE)</f>
        <v>Si</v>
      </c>
      <c r="J53" s="137" t="str">
        <f>VLOOKUP(E53,VIP!$A$2:$O12726,8,FALSE)</f>
        <v>Si</v>
      </c>
      <c r="K53" s="137" t="str">
        <f>VLOOKUP(E53,VIP!$A$2:$O16300,6,0)</f>
        <v>SI</v>
      </c>
      <c r="L53" s="146" t="s">
        <v>2623</v>
      </c>
      <c r="M53" s="94" t="s">
        <v>2438</v>
      </c>
      <c r="N53" s="94" t="s">
        <v>2444</v>
      </c>
      <c r="O53" s="137" t="s">
        <v>2446</v>
      </c>
      <c r="P53" s="146" t="s">
        <v>2646</v>
      </c>
      <c r="Q53" s="127" t="s">
        <v>2623</v>
      </c>
    </row>
    <row r="54" spans="1:17" s="121" customFormat="1" ht="18" x14ac:dyDescent="0.25">
      <c r="A54" s="137" t="str">
        <f>VLOOKUP(E54,'LISTADO ATM'!$A$2:$C$901,3,0)</f>
        <v>DISTRITO NACIONAL</v>
      </c>
      <c r="B54" s="124" t="s">
        <v>2639</v>
      </c>
      <c r="C54" s="95">
        <v>44447.761643518519</v>
      </c>
      <c r="D54" s="95" t="s">
        <v>2174</v>
      </c>
      <c r="E54" s="124">
        <v>13</v>
      </c>
      <c r="F54" s="137" t="str">
        <f>VLOOKUP(E54,VIP!$A$2:$O15867,2,0)</f>
        <v>DRBR013</v>
      </c>
      <c r="G54" s="137" t="str">
        <f>VLOOKUP(E54,'LISTADO ATM'!$A$2:$B$900,2,0)</f>
        <v xml:space="preserve">ATM CDEEE </v>
      </c>
      <c r="H54" s="137" t="str">
        <f>VLOOKUP(E54,VIP!$A$2:$O20828,7,FALSE)</f>
        <v>Si</v>
      </c>
      <c r="I54" s="137" t="str">
        <f>VLOOKUP(E54,VIP!$A$2:$O12793,8,FALSE)</f>
        <v>Si</v>
      </c>
      <c r="J54" s="137" t="str">
        <f>VLOOKUP(E54,VIP!$A$2:$O12743,8,FALSE)</f>
        <v>Si</v>
      </c>
      <c r="K54" s="137" t="str">
        <f>VLOOKUP(E54,VIP!$A$2:$O16317,6,0)</f>
        <v>NO</v>
      </c>
      <c r="L54" s="146" t="s">
        <v>2623</v>
      </c>
      <c r="M54" s="94" t="s">
        <v>2438</v>
      </c>
      <c r="N54" s="94" t="s">
        <v>2444</v>
      </c>
      <c r="O54" s="137" t="s">
        <v>2446</v>
      </c>
      <c r="P54" s="146" t="s">
        <v>2646</v>
      </c>
      <c r="Q54" s="94" t="s">
        <v>2623</v>
      </c>
    </row>
    <row r="55" spans="1:17" s="121" customFormat="1" ht="18" x14ac:dyDescent="0.25">
      <c r="A55" s="137" t="str">
        <f>VLOOKUP(E55,'LISTADO ATM'!$A$2:$C$901,3,0)</f>
        <v>DISTRITO NACIONAL</v>
      </c>
      <c r="B55" s="124">
        <v>3336018181</v>
      </c>
      <c r="C55" s="95">
        <v>44446.824675925927</v>
      </c>
      <c r="D55" s="95" t="s">
        <v>2460</v>
      </c>
      <c r="E55" s="124">
        <v>734</v>
      </c>
      <c r="F55" s="137" t="str">
        <f>VLOOKUP(E55,VIP!$A$2:$O15852,2,0)</f>
        <v>DRBR178</v>
      </c>
      <c r="G55" s="137" t="str">
        <f>VLOOKUP(E55,'LISTADO ATM'!$A$2:$B$900,2,0)</f>
        <v xml:space="preserve">ATM Oficina Independencia I </v>
      </c>
      <c r="H55" s="137" t="str">
        <f>VLOOKUP(E55,VIP!$A$2:$O20813,7,FALSE)</f>
        <v>Si</v>
      </c>
      <c r="I55" s="137" t="str">
        <f>VLOOKUP(E55,VIP!$A$2:$O12778,8,FALSE)</f>
        <v>Si</v>
      </c>
      <c r="J55" s="137" t="str">
        <f>VLOOKUP(E55,VIP!$A$2:$O12728,8,FALSE)</f>
        <v>Si</v>
      </c>
      <c r="K55" s="137" t="str">
        <f>VLOOKUP(E55,VIP!$A$2:$O16302,6,0)</f>
        <v>SI</v>
      </c>
      <c r="L55" s="146" t="s">
        <v>2410</v>
      </c>
      <c r="M55" s="94" t="s">
        <v>2438</v>
      </c>
      <c r="N55" s="94" t="s">
        <v>2444</v>
      </c>
      <c r="O55" s="137" t="s">
        <v>2620</v>
      </c>
      <c r="P55" s="135"/>
      <c r="Q55" s="127" t="s">
        <v>2410</v>
      </c>
    </row>
    <row r="56" spans="1:17" s="121" customFormat="1" ht="18" x14ac:dyDescent="0.25">
      <c r="A56" s="137" t="str">
        <f>VLOOKUP(E56,'LISTADO ATM'!$A$2:$C$901,3,0)</f>
        <v>SUR</v>
      </c>
      <c r="B56" s="124">
        <v>3336019384</v>
      </c>
      <c r="C56" s="95">
        <v>44447.62232638889</v>
      </c>
      <c r="D56" s="95" t="s">
        <v>2460</v>
      </c>
      <c r="E56" s="124">
        <v>984</v>
      </c>
      <c r="F56" s="137" t="str">
        <f>VLOOKUP(E56,VIP!$A$2:$O15860,2,0)</f>
        <v>DRBR984</v>
      </c>
      <c r="G56" s="137" t="str">
        <f>VLOOKUP(E56,'LISTADO ATM'!$A$2:$B$900,2,0)</f>
        <v xml:space="preserve">ATM Oficina Neiba II </v>
      </c>
      <c r="H56" s="137" t="str">
        <f>VLOOKUP(E56,VIP!$A$2:$O20821,7,FALSE)</f>
        <v>Si</v>
      </c>
      <c r="I56" s="137" t="str">
        <f>VLOOKUP(E56,VIP!$A$2:$O12786,8,FALSE)</f>
        <v>Si</v>
      </c>
      <c r="J56" s="137" t="str">
        <f>VLOOKUP(E56,VIP!$A$2:$O12736,8,FALSE)</f>
        <v>Si</v>
      </c>
      <c r="K56" s="137" t="str">
        <f>VLOOKUP(E56,VIP!$A$2:$O16310,6,0)</f>
        <v>NO</v>
      </c>
      <c r="L56" s="146" t="s">
        <v>2410</v>
      </c>
      <c r="M56" s="94" t="s">
        <v>2438</v>
      </c>
      <c r="N56" s="94" t="s">
        <v>2444</v>
      </c>
      <c r="O56" s="137" t="s">
        <v>2461</v>
      </c>
      <c r="P56" s="146"/>
      <c r="Q56" s="94" t="s">
        <v>2410</v>
      </c>
    </row>
    <row r="57" spans="1:17" s="121" customFormat="1" ht="18" x14ac:dyDescent="0.25">
      <c r="A57" s="137" t="str">
        <f>VLOOKUP(E57,'LISTADO ATM'!$A$2:$C$901,3,0)</f>
        <v>DISTRITO NACIONAL</v>
      </c>
      <c r="B57" s="124">
        <v>3336019422</v>
      </c>
      <c r="C57" s="95">
        <v>44447.63622685185</v>
      </c>
      <c r="D57" s="95" t="s">
        <v>2460</v>
      </c>
      <c r="E57" s="124">
        <v>583</v>
      </c>
      <c r="F57" s="137" t="str">
        <f>VLOOKUP(E57,VIP!$A$2:$O15859,2,0)</f>
        <v>DRBR431</v>
      </c>
      <c r="G57" s="137" t="str">
        <f>VLOOKUP(E57,'LISTADO ATM'!$A$2:$B$900,2,0)</f>
        <v xml:space="preserve">ATM Ministerio Fuerzas Armadas I </v>
      </c>
      <c r="H57" s="137" t="str">
        <f>VLOOKUP(E57,VIP!$A$2:$O20820,7,FALSE)</f>
        <v>Si</v>
      </c>
      <c r="I57" s="137" t="str">
        <f>VLOOKUP(E57,VIP!$A$2:$O12785,8,FALSE)</f>
        <v>Si</v>
      </c>
      <c r="J57" s="137" t="str">
        <f>VLOOKUP(E57,VIP!$A$2:$O12735,8,FALSE)</f>
        <v>Si</v>
      </c>
      <c r="K57" s="137" t="str">
        <f>VLOOKUP(E57,VIP!$A$2:$O16309,6,0)</f>
        <v>NO</v>
      </c>
      <c r="L57" s="146" t="s">
        <v>2410</v>
      </c>
      <c r="M57" s="94" t="s">
        <v>2438</v>
      </c>
      <c r="N57" s="94" t="s">
        <v>2444</v>
      </c>
      <c r="O57" s="137" t="s">
        <v>2461</v>
      </c>
      <c r="P57" s="146"/>
      <c r="Q57" s="94" t="s">
        <v>2410</v>
      </c>
    </row>
    <row r="58" spans="1:17" s="121" customFormat="1" ht="18" x14ac:dyDescent="0.25">
      <c r="A58" s="137" t="str">
        <f>VLOOKUP(E58,'LISTADO ATM'!$A$2:$C$901,3,0)</f>
        <v>NORTE</v>
      </c>
      <c r="B58" s="124" t="s">
        <v>2638</v>
      </c>
      <c r="C58" s="95">
        <v>44447.774907407409</v>
      </c>
      <c r="D58" s="95" t="s">
        <v>2460</v>
      </c>
      <c r="E58" s="124">
        <v>728</v>
      </c>
      <c r="F58" s="137" t="str">
        <f>VLOOKUP(E58,VIP!$A$2:$O15865,2,0)</f>
        <v>DRBR051</v>
      </c>
      <c r="G58" s="137" t="str">
        <f>VLOOKUP(E58,'LISTADO ATM'!$A$2:$B$900,2,0)</f>
        <v xml:space="preserve">ATM UNP La Vega Oficina Regional Norcentral </v>
      </c>
      <c r="H58" s="137" t="str">
        <f>VLOOKUP(E58,VIP!$A$2:$O20826,7,FALSE)</f>
        <v>Si</v>
      </c>
      <c r="I58" s="137" t="str">
        <f>VLOOKUP(E58,VIP!$A$2:$O12791,8,FALSE)</f>
        <v>Si</v>
      </c>
      <c r="J58" s="137" t="str">
        <f>VLOOKUP(E58,VIP!$A$2:$O12741,8,FALSE)</f>
        <v>Si</v>
      </c>
      <c r="K58" s="137" t="str">
        <f>VLOOKUP(E58,VIP!$A$2:$O16315,6,0)</f>
        <v>SI</v>
      </c>
      <c r="L58" s="146" t="s">
        <v>2410</v>
      </c>
      <c r="M58" s="94" t="s">
        <v>2438</v>
      </c>
      <c r="N58" s="94" t="s">
        <v>2444</v>
      </c>
      <c r="O58" s="137" t="s">
        <v>2620</v>
      </c>
      <c r="P58" s="146"/>
      <c r="Q58" s="94" t="s">
        <v>2410</v>
      </c>
    </row>
    <row r="59" spans="1:17" s="121" customFormat="1" ht="18" x14ac:dyDescent="0.25">
      <c r="A59" s="137" t="str">
        <f>VLOOKUP(E59,'LISTADO ATM'!$A$2:$C$901,3,0)</f>
        <v>DISTRITO NACIONAL</v>
      </c>
      <c r="B59" s="124">
        <v>3336016227</v>
      </c>
      <c r="C59" s="95">
        <v>44445.652731481481</v>
      </c>
      <c r="D59" s="95" t="s">
        <v>2174</v>
      </c>
      <c r="E59" s="124">
        <v>835</v>
      </c>
      <c r="F59" s="137" t="str">
        <f>VLOOKUP(E59,VIP!$A$2:$O15793,2,0)</f>
        <v>DRBR835</v>
      </c>
      <c r="G59" s="137" t="str">
        <f>VLOOKUP(E59,'LISTADO ATM'!$A$2:$B$900,2,0)</f>
        <v xml:space="preserve">ATM UNP Megacentro </v>
      </c>
      <c r="H59" s="137" t="str">
        <f>VLOOKUP(E59,VIP!$A$2:$O20754,7,FALSE)</f>
        <v>Si</v>
      </c>
      <c r="I59" s="137" t="str">
        <f>VLOOKUP(E59,VIP!$A$2:$O12719,8,FALSE)</f>
        <v>Si</v>
      </c>
      <c r="J59" s="137" t="str">
        <f>VLOOKUP(E59,VIP!$A$2:$O12669,8,FALSE)</f>
        <v>Si</v>
      </c>
      <c r="K59" s="137" t="str">
        <f>VLOOKUP(E59,VIP!$A$2:$O16243,6,0)</f>
        <v>SI</v>
      </c>
      <c r="L59" s="146" t="s">
        <v>2456</v>
      </c>
      <c r="M59" s="94" t="s">
        <v>2438</v>
      </c>
      <c r="N59" s="94" t="s">
        <v>2444</v>
      </c>
      <c r="O59" s="137" t="s">
        <v>2446</v>
      </c>
      <c r="P59" s="146"/>
      <c r="Q59" s="94" t="s">
        <v>2456</v>
      </c>
    </row>
    <row r="60" spans="1:17" s="121" customFormat="1" ht="18" x14ac:dyDescent="0.25">
      <c r="A60" s="137" t="str">
        <f>VLOOKUP(E60,'LISTADO ATM'!$A$2:$C$901,3,0)</f>
        <v>DISTRITO NACIONAL</v>
      </c>
      <c r="B60" s="124">
        <v>3336018208</v>
      </c>
      <c r="C60" s="95">
        <v>44447.038634259261</v>
      </c>
      <c r="D60" s="95" t="s">
        <v>2174</v>
      </c>
      <c r="E60" s="124">
        <v>24</v>
      </c>
      <c r="F60" s="137" t="str">
        <f>VLOOKUP(E60,VIP!$A$2:$O15840,2,0)</f>
        <v>DRBR024</v>
      </c>
      <c r="G60" s="137" t="str">
        <f>VLOOKUP(E60,'LISTADO ATM'!$A$2:$B$900,2,0)</f>
        <v xml:space="preserve">ATM Oficina Eusebio Manzueta </v>
      </c>
      <c r="H60" s="137" t="str">
        <f>VLOOKUP(E60,VIP!$A$2:$O20801,7,FALSE)</f>
        <v>No</v>
      </c>
      <c r="I60" s="137" t="str">
        <f>VLOOKUP(E60,VIP!$A$2:$O12766,8,FALSE)</f>
        <v>No</v>
      </c>
      <c r="J60" s="137" t="str">
        <f>VLOOKUP(E60,VIP!$A$2:$O12716,8,FALSE)</f>
        <v>No</v>
      </c>
      <c r="K60" s="137" t="str">
        <f>VLOOKUP(E60,VIP!$A$2:$O16290,6,0)</f>
        <v>NO</v>
      </c>
      <c r="L60" s="146" t="s">
        <v>2456</v>
      </c>
      <c r="M60" s="94" t="s">
        <v>2438</v>
      </c>
      <c r="N60" s="94" t="s">
        <v>2444</v>
      </c>
      <c r="O60" s="137" t="s">
        <v>2446</v>
      </c>
      <c r="P60" s="146"/>
      <c r="Q60" s="94" t="s">
        <v>2456</v>
      </c>
    </row>
    <row r="61" spans="1:17" s="121" customFormat="1" ht="18" x14ac:dyDescent="0.25">
      <c r="A61" s="137" t="str">
        <f>VLOOKUP(E61,'LISTADO ATM'!$A$2:$C$901,3,0)</f>
        <v>DISTRITO NACIONAL</v>
      </c>
      <c r="B61" s="124">
        <v>3336019118</v>
      </c>
      <c r="C61" s="95">
        <v>44447.516608796293</v>
      </c>
      <c r="D61" s="95" t="s">
        <v>2174</v>
      </c>
      <c r="E61" s="124">
        <v>23</v>
      </c>
      <c r="F61" s="137" t="str">
        <f>VLOOKUP(E61,VIP!$A$2:$O15853,2,0)</f>
        <v>DRBR023</v>
      </c>
      <c r="G61" s="137" t="str">
        <f>VLOOKUP(E61,'LISTADO ATM'!$A$2:$B$900,2,0)</f>
        <v xml:space="preserve">ATM Oficina México </v>
      </c>
      <c r="H61" s="137" t="str">
        <f>VLOOKUP(E61,VIP!$A$2:$O20814,7,FALSE)</f>
        <v>Si</v>
      </c>
      <c r="I61" s="137" t="str">
        <f>VLOOKUP(E61,VIP!$A$2:$O12779,8,FALSE)</f>
        <v>Si</v>
      </c>
      <c r="J61" s="137" t="str">
        <f>VLOOKUP(E61,VIP!$A$2:$O12729,8,FALSE)</f>
        <v>Si</v>
      </c>
      <c r="K61" s="137" t="str">
        <f>VLOOKUP(E61,VIP!$A$2:$O16303,6,0)</f>
        <v>NO</v>
      </c>
      <c r="L61" s="146" t="s">
        <v>2456</v>
      </c>
      <c r="M61" s="94" t="s">
        <v>2438</v>
      </c>
      <c r="N61" s="94" t="s">
        <v>2444</v>
      </c>
      <c r="O61" s="137" t="s">
        <v>2446</v>
      </c>
      <c r="P61" s="146"/>
      <c r="Q61" s="94" t="s">
        <v>2456</v>
      </c>
    </row>
    <row r="62" spans="1:17" s="121" customFormat="1" ht="18" x14ac:dyDescent="0.25">
      <c r="A62" s="137" t="str">
        <f>VLOOKUP(E62,'LISTADO ATM'!$A$2:$C$901,3,0)</f>
        <v>DISTRITO NACIONAL</v>
      </c>
      <c r="B62" s="124">
        <v>3336019133</v>
      </c>
      <c r="C62" s="95">
        <v>44447.520405092589</v>
      </c>
      <c r="D62" s="95" t="s">
        <v>2174</v>
      </c>
      <c r="E62" s="124">
        <v>281</v>
      </c>
      <c r="F62" s="137" t="str">
        <f>VLOOKUP(E62,VIP!$A$2:$O15852,2,0)</f>
        <v>DRBR737</v>
      </c>
      <c r="G62" s="137" t="str">
        <f>VLOOKUP(E62,'LISTADO ATM'!$A$2:$B$900,2,0)</f>
        <v xml:space="preserve">ATM S/M Pola Independencia </v>
      </c>
      <c r="H62" s="137" t="str">
        <f>VLOOKUP(E62,VIP!$A$2:$O20813,7,FALSE)</f>
        <v>Si</v>
      </c>
      <c r="I62" s="137" t="str">
        <f>VLOOKUP(E62,VIP!$A$2:$O12778,8,FALSE)</f>
        <v>Si</v>
      </c>
      <c r="J62" s="137" t="str">
        <f>VLOOKUP(E62,VIP!$A$2:$O12728,8,FALSE)</f>
        <v>Si</v>
      </c>
      <c r="K62" s="137" t="str">
        <f>VLOOKUP(E62,VIP!$A$2:$O16302,6,0)</f>
        <v>NO</v>
      </c>
      <c r="L62" s="146" t="s">
        <v>2456</v>
      </c>
      <c r="M62" s="94" t="s">
        <v>2438</v>
      </c>
      <c r="N62" s="94" t="s">
        <v>2444</v>
      </c>
      <c r="O62" s="137" t="s">
        <v>2446</v>
      </c>
      <c r="P62" s="146"/>
      <c r="Q62" s="94" t="s">
        <v>2456</v>
      </c>
    </row>
    <row r="63" spans="1:17" s="121" customFormat="1" ht="18" x14ac:dyDescent="0.25">
      <c r="A63" s="137" t="str">
        <f>VLOOKUP(E63,'LISTADO ATM'!$A$2:$C$901,3,0)</f>
        <v>DISTRITO NACIONAL</v>
      </c>
      <c r="B63" s="124">
        <v>3336019274</v>
      </c>
      <c r="C63" s="95">
        <v>44447.588842592595</v>
      </c>
      <c r="D63" s="95" t="s">
        <v>2174</v>
      </c>
      <c r="E63" s="124">
        <v>35</v>
      </c>
      <c r="F63" s="137" t="str">
        <f>VLOOKUP(E63,VIP!$A$2:$O15866,2,0)</f>
        <v>DRBR035</v>
      </c>
      <c r="G63" s="137" t="str">
        <f>VLOOKUP(E63,'LISTADO ATM'!$A$2:$B$900,2,0)</f>
        <v xml:space="preserve">ATM Dirección General de Aduanas I </v>
      </c>
      <c r="H63" s="137" t="str">
        <f>VLOOKUP(E63,VIP!$A$2:$O20827,7,FALSE)</f>
        <v>Si</v>
      </c>
      <c r="I63" s="137" t="str">
        <f>VLOOKUP(E63,VIP!$A$2:$O12792,8,FALSE)</f>
        <v>Si</v>
      </c>
      <c r="J63" s="137" t="str">
        <f>VLOOKUP(E63,VIP!$A$2:$O12742,8,FALSE)</f>
        <v>Si</v>
      </c>
      <c r="K63" s="137" t="str">
        <f>VLOOKUP(E63,VIP!$A$2:$O16316,6,0)</f>
        <v>NO</v>
      </c>
      <c r="L63" s="146" t="s">
        <v>2456</v>
      </c>
      <c r="M63" s="94" t="s">
        <v>2438</v>
      </c>
      <c r="N63" s="94" t="s">
        <v>2444</v>
      </c>
      <c r="O63" s="137" t="s">
        <v>2446</v>
      </c>
      <c r="P63" s="146"/>
      <c r="Q63" s="94" t="s">
        <v>2456</v>
      </c>
    </row>
    <row r="64" spans="1:17" s="121" customFormat="1" ht="18" x14ac:dyDescent="0.25">
      <c r="A64" s="137" t="str">
        <f>VLOOKUP(E64,'LISTADO ATM'!$A$2:$C$901,3,0)</f>
        <v>DISTRITO NACIONAL</v>
      </c>
      <c r="B64" s="124">
        <v>3336019284</v>
      </c>
      <c r="C64" s="95">
        <v>44447.592604166668</v>
      </c>
      <c r="D64" s="95" t="s">
        <v>2174</v>
      </c>
      <c r="E64" s="124">
        <v>354</v>
      </c>
      <c r="F64" s="137" t="str">
        <f>VLOOKUP(E64,VIP!$A$2:$O15865,2,0)</f>
        <v>DRBR354</v>
      </c>
      <c r="G64" s="137" t="str">
        <f>VLOOKUP(E64,'LISTADO ATM'!$A$2:$B$900,2,0)</f>
        <v xml:space="preserve">ATM Oficina Núñez de Cáceres II </v>
      </c>
      <c r="H64" s="137" t="str">
        <f>VLOOKUP(E64,VIP!$A$2:$O20826,7,FALSE)</f>
        <v>Si</v>
      </c>
      <c r="I64" s="137" t="str">
        <f>VLOOKUP(E64,VIP!$A$2:$O12791,8,FALSE)</f>
        <v>Si</v>
      </c>
      <c r="J64" s="137" t="str">
        <f>VLOOKUP(E64,VIP!$A$2:$O12741,8,FALSE)</f>
        <v>Si</v>
      </c>
      <c r="K64" s="137" t="str">
        <f>VLOOKUP(E64,VIP!$A$2:$O16315,6,0)</f>
        <v>NO</v>
      </c>
      <c r="L64" s="146" t="s">
        <v>2456</v>
      </c>
      <c r="M64" s="94" t="s">
        <v>2438</v>
      </c>
      <c r="N64" s="94" t="s">
        <v>2444</v>
      </c>
      <c r="O64" s="137" t="s">
        <v>2446</v>
      </c>
      <c r="P64" s="146"/>
      <c r="Q64" s="94" t="s">
        <v>2456</v>
      </c>
    </row>
    <row r="65" spans="1:17" s="121" customFormat="1" ht="18" x14ac:dyDescent="0.25">
      <c r="A65" s="137" t="str">
        <f>VLOOKUP(E65,'LISTADO ATM'!$A$2:$C$901,3,0)</f>
        <v>NORTE</v>
      </c>
      <c r="B65" s="124" t="s">
        <v>2644</v>
      </c>
      <c r="C65" s="95">
        <v>44447.657222222224</v>
      </c>
      <c r="D65" s="95" t="s">
        <v>2174</v>
      </c>
      <c r="E65" s="124">
        <v>944</v>
      </c>
      <c r="F65" s="137" t="str">
        <f>VLOOKUP(E65,VIP!$A$2:$O15879,2,0)</f>
        <v>DRBR944</v>
      </c>
      <c r="G65" s="137" t="str">
        <f>VLOOKUP(E65,'LISTADO ATM'!$A$2:$B$900,2,0)</f>
        <v xml:space="preserve">ATM UNP Mao </v>
      </c>
      <c r="H65" s="137" t="str">
        <f>VLOOKUP(E65,VIP!$A$2:$O20840,7,FALSE)</f>
        <v>Si</v>
      </c>
      <c r="I65" s="137" t="str">
        <f>VLOOKUP(E65,VIP!$A$2:$O12805,8,FALSE)</f>
        <v>Si</v>
      </c>
      <c r="J65" s="137" t="str">
        <f>VLOOKUP(E65,VIP!$A$2:$O12755,8,FALSE)</f>
        <v>Si</v>
      </c>
      <c r="K65" s="137" t="str">
        <f>VLOOKUP(E65,VIP!$A$2:$O16329,6,0)</f>
        <v>NO</v>
      </c>
      <c r="L65" s="146" t="s">
        <v>2456</v>
      </c>
      <c r="M65" s="94" t="s">
        <v>2438</v>
      </c>
      <c r="N65" s="94" t="s">
        <v>2619</v>
      </c>
      <c r="O65" s="137" t="s">
        <v>2578</v>
      </c>
      <c r="P65" s="146"/>
      <c r="Q65" s="94" t="s">
        <v>2456</v>
      </c>
    </row>
    <row r="66" spans="1:17" s="121" customFormat="1" ht="18" x14ac:dyDescent="0.25">
      <c r="A66" s="137" t="str">
        <f>VLOOKUP(E66,'LISTADO ATM'!$A$2:$C$901,3,0)</f>
        <v>DISTRITO NACIONAL</v>
      </c>
      <c r="B66" s="124" t="s">
        <v>2651</v>
      </c>
      <c r="C66" s="95">
        <v>44447.931388888886</v>
      </c>
      <c r="D66" s="95" t="s">
        <v>2174</v>
      </c>
      <c r="E66" s="124">
        <v>325</v>
      </c>
      <c r="F66" s="137" t="str">
        <f>VLOOKUP(E66,VIP!$A$2:$O15864,2,0)</f>
        <v>DRBR325</v>
      </c>
      <c r="G66" s="137" t="str">
        <f>VLOOKUP(E66,'LISTADO ATM'!$A$2:$B$900,2,0)</f>
        <v>ATM Casa Edwin</v>
      </c>
      <c r="H66" s="137" t="str">
        <f>VLOOKUP(E66,VIP!$A$2:$O20825,7,FALSE)</f>
        <v>Si</v>
      </c>
      <c r="I66" s="137" t="str">
        <f>VLOOKUP(E66,VIP!$A$2:$O12790,8,FALSE)</f>
        <v>Si</v>
      </c>
      <c r="J66" s="137" t="str">
        <f>VLOOKUP(E66,VIP!$A$2:$O12740,8,FALSE)</f>
        <v>Si</v>
      </c>
      <c r="K66" s="137" t="str">
        <f>VLOOKUP(E66,VIP!$A$2:$O16314,6,0)</f>
        <v>NO</v>
      </c>
      <c r="L66" s="146" t="s">
        <v>2456</v>
      </c>
      <c r="M66" s="94" t="s">
        <v>2438</v>
      </c>
      <c r="N66" s="94" t="s">
        <v>2444</v>
      </c>
      <c r="O66" s="137" t="s">
        <v>2446</v>
      </c>
      <c r="P66" s="146"/>
      <c r="Q66" s="94" t="s">
        <v>2456</v>
      </c>
    </row>
    <row r="67" spans="1:17" s="121" customFormat="1" ht="18" x14ac:dyDescent="0.25">
      <c r="A67" s="137" t="str">
        <f>VLOOKUP(E67,'LISTADO ATM'!$A$2:$C$901,3,0)</f>
        <v>DISTRITO NACIONAL</v>
      </c>
      <c r="B67" s="124" t="s">
        <v>2650</v>
      </c>
      <c r="C67" s="95">
        <v>44447.932013888887</v>
      </c>
      <c r="D67" s="95" t="s">
        <v>2174</v>
      </c>
      <c r="E67" s="124">
        <v>904</v>
      </c>
      <c r="F67" s="137" t="str">
        <f>VLOOKUP(E67,VIP!$A$2:$O15863,2,0)</f>
        <v>DRBR24B</v>
      </c>
      <c r="G67" s="137" t="str">
        <f>VLOOKUP(E67,'LISTADO ATM'!$A$2:$B$900,2,0)</f>
        <v xml:space="preserve">ATM Oficina Multicentro La Sirena Churchill </v>
      </c>
      <c r="H67" s="137" t="str">
        <f>VLOOKUP(E67,VIP!$A$2:$O20824,7,FALSE)</f>
        <v>Si</v>
      </c>
      <c r="I67" s="137" t="str">
        <f>VLOOKUP(E67,VIP!$A$2:$O12789,8,FALSE)</f>
        <v>Si</v>
      </c>
      <c r="J67" s="137" t="str">
        <f>VLOOKUP(E67,VIP!$A$2:$O12739,8,FALSE)</f>
        <v>Si</v>
      </c>
      <c r="K67" s="137" t="str">
        <f>VLOOKUP(E67,VIP!$A$2:$O16313,6,0)</f>
        <v>SI</v>
      </c>
      <c r="L67" s="146" t="s">
        <v>2456</v>
      </c>
      <c r="M67" s="94" t="s">
        <v>2438</v>
      </c>
      <c r="N67" s="94" t="s">
        <v>2444</v>
      </c>
      <c r="O67" s="137" t="s">
        <v>2446</v>
      </c>
      <c r="P67" s="146"/>
      <c r="Q67" s="94" t="s">
        <v>2456</v>
      </c>
    </row>
    <row r="68" spans="1:17" s="121" customFormat="1" ht="18" x14ac:dyDescent="0.25">
      <c r="A68" s="137" t="str">
        <f>VLOOKUP(E68,'LISTADO ATM'!$A$2:$C$901,3,0)</f>
        <v>DISTRITO NACIONAL</v>
      </c>
      <c r="B68" s="124">
        <v>3336019857</v>
      </c>
      <c r="C68" s="95">
        <v>44448.196527777778</v>
      </c>
      <c r="D68" s="95" t="s">
        <v>2441</v>
      </c>
      <c r="E68" s="124">
        <v>165</v>
      </c>
      <c r="F68" s="137" t="str">
        <f>VLOOKUP(E68,VIP!$A$2:$O15875,2,0)</f>
        <v>DRBR165</v>
      </c>
      <c r="G68" s="137" t="str">
        <f>VLOOKUP(E68,'LISTADO ATM'!$A$2:$B$900,2,0)</f>
        <v>ATM Autoservicio Megacentro</v>
      </c>
      <c r="H68" s="137" t="str">
        <f>VLOOKUP(E68,VIP!$A$2:$O20836,7,FALSE)</f>
        <v>Si</v>
      </c>
      <c r="I68" s="137" t="str">
        <f>VLOOKUP(E68,VIP!$A$2:$O12801,8,FALSE)</f>
        <v>Si</v>
      </c>
      <c r="J68" s="137" t="str">
        <f>VLOOKUP(E68,VIP!$A$2:$O12751,8,FALSE)</f>
        <v>Si</v>
      </c>
      <c r="K68" s="137" t="str">
        <f>VLOOKUP(E68,VIP!$A$2:$O16325,6,0)</f>
        <v>SI</v>
      </c>
      <c r="L68" s="146" t="s">
        <v>2618</v>
      </c>
      <c r="M68" s="94" t="s">
        <v>2438</v>
      </c>
      <c r="N68" s="94" t="s">
        <v>2444</v>
      </c>
      <c r="O68" s="137" t="s">
        <v>2445</v>
      </c>
      <c r="P68" s="135"/>
      <c r="Q68" s="127" t="s">
        <v>2618</v>
      </c>
    </row>
    <row r="1029096" spans="16:16" ht="18" x14ac:dyDescent="0.25">
      <c r="P1029096" s="130"/>
    </row>
  </sheetData>
  <autoFilter ref="A4:Q51">
    <sortState ref="A5:Q68">
      <sortCondition ref="L4:L5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69:E1048576 E1:E37">
    <cfRule type="duplicateValues" dxfId="212" priority="75"/>
  </conditionalFormatting>
  <conditionalFormatting sqref="B69:B1048576 B1:B4">
    <cfRule type="duplicateValues" dxfId="211" priority="142939"/>
    <cfRule type="duplicateValues" dxfId="210" priority="142940"/>
  </conditionalFormatting>
  <conditionalFormatting sqref="B69:B1048576 B1:B4">
    <cfRule type="duplicateValues" dxfId="209" priority="142947"/>
  </conditionalFormatting>
  <conditionalFormatting sqref="B69:B1048576">
    <cfRule type="duplicateValues" dxfId="208" priority="142951"/>
    <cfRule type="duplicateValues" dxfId="207" priority="142952"/>
  </conditionalFormatting>
  <conditionalFormatting sqref="E69:E1048576 E1:E4">
    <cfRule type="duplicateValues" dxfId="206" priority="142957"/>
    <cfRule type="duplicateValues" dxfId="205" priority="142958"/>
  </conditionalFormatting>
  <conditionalFormatting sqref="E69:E1048576 E1:E4">
    <cfRule type="duplicateValues" dxfId="204" priority="142965"/>
    <cfRule type="duplicateValues" dxfId="203" priority="142966"/>
    <cfRule type="duplicateValues" dxfId="202" priority="142967"/>
  </conditionalFormatting>
  <conditionalFormatting sqref="E69:E1048576 E1:E4">
    <cfRule type="duplicateValues" dxfId="201" priority="142977"/>
  </conditionalFormatting>
  <conditionalFormatting sqref="E69:E1048576">
    <cfRule type="duplicateValues" dxfId="200" priority="142981"/>
  </conditionalFormatting>
  <conditionalFormatting sqref="E69:E1048576">
    <cfRule type="duplicateValues" dxfId="199" priority="142984"/>
    <cfRule type="duplicateValues" dxfId="198" priority="142985"/>
    <cfRule type="duplicateValues" dxfId="197" priority="142986"/>
  </conditionalFormatting>
  <conditionalFormatting sqref="E69:E1048576">
    <cfRule type="duplicateValues" dxfId="196" priority="142993"/>
    <cfRule type="duplicateValues" dxfId="195" priority="142994"/>
  </conditionalFormatting>
  <conditionalFormatting sqref="B69:B1048576 B1:B4">
    <cfRule type="duplicateValues" dxfId="194" priority="142999"/>
    <cfRule type="duplicateValues" dxfId="193" priority="143000"/>
    <cfRule type="duplicateValues" dxfId="192" priority="143001"/>
  </conditionalFormatting>
  <conditionalFormatting sqref="B69:B1048576">
    <cfRule type="duplicateValues" dxfId="191" priority="143014"/>
    <cfRule type="duplicateValues" dxfId="190" priority="143015"/>
  </conditionalFormatting>
  <conditionalFormatting sqref="E21:E37">
    <cfRule type="duplicateValues" dxfId="189" priority="143088"/>
  </conditionalFormatting>
  <conditionalFormatting sqref="B21:B37">
    <cfRule type="duplicateValues" dxfId="188" priority="143089"/>
    <cfRule type="duplicateValues" dxfId="187" priority="143090"/>
  </conditionalFormatting>
  <conditionalFormatting sqref="B21:B37">
    <cfRule type="duplicateValues" dxfId="186" priority="143091"/>
  </conditionalFormatting>
  <conditionalFormatting sqref="E21:E37">
    <cfRule type="duplicateValues" dxfId="185" priority="143092"/>
    <cfRule type="duplicateValues" dxfId="184" priority="143093"/>
  </conditionalFormatting>
  <conditionalFormatting sqref="E21:E37">
    <cfRule type="duplicateValues" dxfId="183" priority="143094"/>
    <cfRule type="duplicateValues" dxfId="182" priority="143095"/>
    <cfRule type="duplicateValues" dxfId="181" priority="143096"/>
  </conditionalFormatting>
  <conditionalFormatting sqref="B21:B37">
    <cfRule type="duplicateValues" dxfId="180" priority="143098"/>
    <cfRule type="duplicateValues" dxfId="179" priority="143099"/>
    <cfRule type="duplicateValues" dxfId="178" priority="143100"/>
  </conditionalFormatting>
  <conditionalFormatting sqref="E69:E1048576 E1:E51">
    <cfRule type="duplicateValues" dxfId="177" priority="41"/>
    <cfRule type="duplicateValues" dxfId="176" priority="42"/>
  </conditionalFormatting>
  <conditionalFormatting sqref="E52:E67">
    <cfRule type="duplicateValues" dxfId="175" priority="40"/>
  </conditionalFormatting>
  <conditionalFormatting sqref="E52:E67">
    <cfRule type="duplicateValues" dxfId="174" priority="38"/>
    <cfRule type="duplicateValues" dxfId="173" priority="39"/>
  </conditionalFormatting>
  <conditionalFormatting sqref="E52:E67">
    <cfRule type="duplicateValues" dxfId="172" priority="35"/>
    <cfRule type="duplicateValues" dxfId="171" priority="36"/>
    <cfRule type="duplicateValues" dxfId="170" priority="37"/>
  </conditionalFormatting>
  <conditionalFormatting sqref="E52:E67">
    <cfRule type="duplicateValues" dxfId="169" priority="34"/>
  </conditionalFormatting>
  <conditionalFormatting sqref="E52:E67">
    <cfRule type="duplicateValues" dxfId="168" priority="33"/>
  </conditionalFormatting>
  <conditionalFormatting sqref="B52:B67">
    <cfRule type="duplicateValues" dxfId="167" priority="31"/>
    <cfRule type="duplicateValues" dxfId="166" priority="32"/>
  </conditionalFormatting>
  <conditionalFormatting sqref="B52:B67">
    <cfRule type="duplicateValues" dxfId="165" priority="30"/>
  </conditionalFormatting>
  <conditionalFormatting sqref="E52:E67">
    <cfRule type="duplicateValues" dxfId="164" priority="28"/>
    <cfRule type="duplicateValues" dxfId="163" priority="29"/>
  </conditionalFormatting>
  <conditionalFormatting sqref="E52:E67">
    <cfRule type="duplicateValues" dxfId="162" priority="25"/>
    <cfRule type="duplicateValues" dxfId="161" priority="26"/>
    <cfRule type="duplicateValues" dxfId="160" priority="27"/>
  </conditionalFormatting>
  <conditionalFormatting sqref="B52:B67">
    <cfRule type="duplicateValues" dxfId="159" priority="22"/>
    <cfRule type="duplicateValues" dxfId="158" priority="23"/>
    <cfRule type="duplicateValues" dxfId="157" priority="24"/>
  </conditionalFormatting>
  <conditionalFormatting sqref="E52:E67">
    <cfRule type="duplicateValues" dxfId="156" priority="20"/>
    <cfRule type="duplicateValues" dxfId="155" priority="21"/>
  </conditionalFormatting>
  <conditionalFormatting sqref="E1:E67 E69:E1048576">
    <cfRule type="duplicateValues" dxfId="154" priority="19"/>
  </conditionalFormatting>
  <conditionalFormatting sqref="B1:B67 B69:B1048576">
    <cfRule type="duplicateValues" dxfId="153" priority="18"/>
  </conditionalFormatting>
  <conditionalFormatting sqref="B5:B20">
    <cfRule type="duplicateValues" dxfId="152" priority="143294"/>
    <cfRule type="duplicateValues" dxfId="151" priority="143295"/>
  </conditionalFormatting>
  <conditionalFormatting sqref="B5:B20">
    <cfRule type="duplicateValues" dxfId="150" priority="143298"/>
  </conditionalFormatting>
  <conditionalFormatting sqref="E5:E20">
    <cfRule type="duplicateValues" dxfId="149" priority="143300"/>
    <cfRule type="duplicateValues" dxfId="148" priority="143301"/>
  </conditionalFormatting>
  <conditionalFormatting sqref="E5:E20">
    <cfRule type="duplicateValues" dxfId="147" priority="143304"/>
    <cfRule type="duplicateValues" dxfId="146" priority="143305"/>
    <cfRule type="duplicateValues" dxfId="145" priority="143306"/>
  </conditionalFormatting>
  <conditionalFormatting sqref="E5:E20">
    <cfRule type="duplicateValues" dxfId="144" priority="143310"/>
  </conditionalFormatting>
  <conditionalFormatting sqref="B5:B20">
    <cfRule type="duplicateValues" dxfId="143" priority="143312"/>
    <cfRule type="duplicateValues" dxfId="142" priority="143313"/>
    <cfRule type="duplicateValues" dxfId="141" priority="143314"/>
  </conditionalFormatting>
  <conditionalFormatting sqref="E5:E37">
    <cfRule type="duplicateValues" dxfId="140" priority="143318"/>
    <cfRule type="duplicateValues" dxfId="139" priority="143319"/>
  </conditionalFormatting>
  <conditionalFormatting sqref="E5:E37">
    <cfRule type="duplicateValues" dxfId="138" priority="143322"/>
    <cfRule type="duplicateValues" dxfId="137" priority="143323"/>
    <cfRule type="duplicateValues" dxfId="136" priority="143324"/>
  </conditionalFormatting>
  <conditionalFormatting sqref="E5:E37">
    <cfRule type="duplicateValues" dxfId="135" priority="143328"/>
  </conditionalFormatting>
  <conditionalFormatting sqref="E38:E51">
    <cfRule type="duplicateValues" dxfId="134" priority="143362"/>
  </conditionalFormatting>
  <conditionalFormatting sqref="E38:E51">
    <cfRule type="duplicateValues" dxfId="133" priority="143364"/>
    <cfRule type="duplicateValues" dxfId="132" priority="143365"/>
  </conditionalFormatting>
  <conditionalFormatting sqref="E38:E51">
    <cfRule type="duplicateValues" dxfId="131" priority="143368"/>
    <cfRule type="duplicateValues" dxfId="130" priority="143369"/>
    <cfRule type="duplicateValues" dxfId="129" priority="143370"/>
  </conditionalFormatting>
  <conditionalFormatting sqref="B38:B51">
    <cfRule type="duplicateValues" dxfId="128" priority="143378"/>
    <cfRule type="duplicateValues" dxfId="127" priority="143379"/>
  </conditionalFormatting>
  <conditionalFormatting sqref="B38:B51">
    <cfRule type="duplicateValues" dxfId="126" priority="143382"/>
  </conditionalFormatting>
  <conditionalFormatting sqref="B38:B51">
    <cfRule type="duplicateValues" dxfId="125" priority="143394"/>
    <cfRule type="duplicateValues" dxfId="124" priority="143395"/>
    <cfRule type="duplicateValues" dxfId="123" priority="143396"/>
  </conditionalFormatting>
  <conditionalFormatting sqref="E68">
    <cfRule type="duplicateValues" dxfId="122" priority="16"/>
    <cfRule type="duplicateValues" dxfId="121" priority="17"/>
  </conditionalFormatting>
  <conditionalFormatting sqref="E68">
    <cfRule type="duplicateValues" dxfId="120" priority="15"/>
  </conditionalFormatting>
  <conditionalFormatting sqref="B68">
    <cfRule type="duplicateValues" dxfId="119" priority="14"/>
  </conditionalFormatting>
  <conditionalFormatting sqref="E68">
    <cfRule type="duplicateValues" dxfId="118" priority="13"/>
  </conditionalFormatting>
  <conditionalFormatting sqref="E68">
    <cfRule type="duplicateValues" dxfId="117" priority="11"/>
    <cfRule type="duplicateValues" dxfId="116" priority="12"/>
  </conditionalFormatting>
  <conditionalFormatting sqref="E68">
    <cfRule type="duplicateValues" dxfId="115" priority="8"/>
    <cfRule type="duplicateValues" dxfId="114" priority="9"/>
    <cfRule type="duplicateValues" dxfId="113" priority="10"/>
  </conditionalFormatting>
  <conditionalFormatting sqref="B68">
    <cfRule type="duplicateValues" dxfId="112" priority="6"/>
    <cfRule type="duplicateValues" dxfId="111" priority="7"/>
  </conditionalFormatting>
  <conditionalFormatting sqref="B68">
    <cfRule type="duplicateValues" dxfId="110" priority="5"/>
  </conditionalFormatting>
  <conditionalFormatting sqref="B68">
    <cfRule type="duplicateValues" dxfId="109" priority="2"/>
    <cfRule type="duplicateValues" dxfId="108" priority="3"/>
    <cfRule type="duplicateValues" dxfId="107" priority="4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topLeftCell="A233" zoomScale="70" zoomScaleNormal="70" workbookViewId="0">
      <selection sqref="A1:E384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206" t="s">
        <v>2538</v>
      </c>
      <c r="G1" s="207"/>
      <c r="H1" s="99">
        <f>COUNTIF(A:E,"2 Gavetas Vacías + 1 Fallando")</f>
        <v>8</v>
      </c>
      <c r="I1" s="99">
        <f>COUNTIF(A:E,("3 Gavetas Vacías"))</f>
        <v>15</v>
      </c>
      <c r="J1" s="121">
        <f>COUNTIF(A:E,"2 Gavetas Fallando + 1 Vacia")</f>
        <v>0</v>
      </c>
      <c r="K1" s="121"/>
    </row>
    <row r="2" spans="1:11" ht="25.5" customHeight="1" x14ac:dyDescent="0.25">
      <c r="A2" s="191" t="s">
        <v>2616</v>
      </c>
      <c r="B2" s="192"/>
      <c r="C2" s="192"/>
      <c r="D2" s="192"/>
      <c r="E2" s="193"/>
      <c r="F2" s="98" t="s">
        <v>2537</v>
      </c>
      <c r="G2" s="97">
        <f>G3+G4</f>
        <v>64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2</v>
      </c>
    </row>
    <row r="3" spans="1:11" ht="15" customHeight="1" x14ac:dyDescent="0.25">
      <c r="A3" s="197"/>
      <c r="B3" s="173"/>
      <c r="C3" s="198"/>
      <c r="D3" s="198"/>
      <c r="E3" s="199"/>
      <c r="F3" s="98" t="s">
        <v>2536</v>
      </c>
      <c r="G3" s="97">
        <f>COUNTIF(REPORTE!A:Q,"fuera de Servicio")</f>
        <v>64</v>
      </c>
      <c r="H3" s="98" t="s">
        <v>2628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2" t="s">
        <v>2406</v>
      </c>
      <c r="B4" s="143">
        <v>44447.708333333336</v>
      </c>
      <c r="C4" s="200"/>
      <c r="D4" s="200"/>
      <c r="E4" s="201"/>
      <c r="F4" s="98" t="s">
        <v>2533</v>
      </c>
      <c r="G4" s="97">
        <f>COUNTIF(REPORTE!A:Q,"En Servicio")</f>
        <v>0</v>
      </c>
      <c r="H4" s="98" t="s">
        <v>2624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2" t="s">
        <v>2407</v>
      </c>
      <c r="B5" s="143">
        <v>44448.25</v>
      </c>
      <c r="C5" s="200"/>
      <c r="D5" s="200"/>
      <c r="E5" s="201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23</v>
      </c>
      <c r="J5" s="121"/>
      <c r="K5" s="121"/>
    </row>
    <row r="6" spans="1:11" ht="15" customHeight="1" x14ac:dyDescent="0.25">
      <c r="A6" s="204"/>
      <c r="B6" s="205"/>
      <c r="C6" s="202"/>
      <c r="D6" s="202"/>
      <c r="E6" s="203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94" t="s">
        <v>2565</v>
      </c>
      <c r="B7" s="195"/>
      <c r="C7" s="195"/>
      <c r="D7" s="195"/>
      <c r="E7" s="196"/>
      <c r="F7" s="98" t="s">
        <v>2622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44" t="s">
        <v>15</v>
      </c>
      <c r="B8" s="144" t="s">
        <v>2408</v>
      </c>
      <c r="C8" s="144" t="s">
        <v>46</v>
      </c>
      <c r="D8" s="152" t="s">
        <v>2411</v>
      </c>
      <c r="E8" s="144" t="s">
        <v>2409</v>
      </c>
    </row>
    <row r="9" spans="1:11" s="121" customFormat="1" ht="18" customHeight="1" x14ac:dyDescent="0.25">
      <c r="A9" s="139" t="e">
        <f>VLOOKUP(B9,'[1]LISTADO ATM'!$A$2:$C$922,3,0)</f>
        <v>#N/A</v>
      </c>
      <c r="B9" s="137"/>
      <c r="C9" s="139" t="e">
        <f>VLOOKUP(B9,'[1]LISTADO ATM'!$A$2:$B$922,2,0)</f>
        <v>#N/A</v>
      </c>
      <c r="D9" s="148" t="s">
        <v>2629</v>
      </c>
      <c r="E9" s="137"/>
    </row>
    <row r="10" spans="1:11" s="107" customFormat="1" ht="18" x14ac:dyDescent="0.25">
      <c r="A10" s="140" t="s">
        <v>2462</v>
      </c>
      <c r="B10" s="141">
        <f>COUNT(B9:B9)</f>
        <v>0</v>
      </c>
      <c r="C10" s="208"/>
      <c r="D10" s="208"/>
      <c r="E10" s="208"/>
    </row>
    <row r="11" spans="1:11" s="107" customFormat="1" x14ac:dyDescent="0.25">
      <c r="A11" s="204"/>
      <c r="B11" s="205"/>
      <c r="C11" s="205"/>
      <c r="D11" s="205"/>
      <c r="E11" s="209"/>
    </row>
    <row r="12" spans="1:11" s="107" customFormat="1" ht="18" customHeight="1" thickBot="1" x14ac:dyDescent="0.3">
      <c r="A12" s="194" t="s">
        <v>2566</v>
      </c>
      <c r="B12" s="195"/>
      <c r="C12" s="195"/>
      <c r="D12" s="195"/>
      <c r="E12" s="196"/>
    </row>
    <row r="13" spans="1:11" s="107" customFormat="1" ht="18" customHeight="1" x14ac:dyDescent="0.25">
      <c r="A13" s="144" t="s">
        <v>15</v>
      </c>
      <c r="B13" s="144" t="s">
        <v>2408</v>
      </c>
      <c r="C13" s="144" t="s">
        <v>46</v>
      </c>
      <c r="D13" s="186" t="s">
        <v>2411</v>
      </c>
      <c r="E13" s="187" t="s">
        <v>2409</v>
      </c>
    </row>
    <row r="14" spans="1:11" s="107" customFormat="1" ht="18" customHeight="1" x14ac:dyDescent="0.25">
      <c r="A14" s="139" t="e">
        <f>VLOOKUP(B14,'[1]LISTADO ATM'!$A$2:$C$922,3,0)</f>
        <v>#N/A</v>
      </c>
      <c r="B14" s="137"/>
      <c r="C14" s="139" t="e">
        <f>VLOOKUP(B14,'[1]LISTADO ATM'!$A$2:$B$822,2,0)</f>
        <v>#N/A</v>
      </c>
      <c r="D14" s="148" t="s">
        <v>2625</v>
      </c>
      <c r="E14" s="151"/>
    </row>
    <row r="15" spans="1:11" s="107" customFormat="1" ht="18" x14ac:dyDescent="0.25">
      <c r="A15" s="140" t="s">
        <v>2462</v>
      </c>
      <c r="B15" s="141">
        <f>COUNT(B14:B14)</f>
        <v>0</v>
      </c>
      <c r="C15" s="208"/>
      <c r="D15" s="208"/>
      <c r="E15" s="208"/>
    </row>
    <row r="16" spans="1:11" s="107" customFormat="1" ht="18" customHeight="1" thickBot="1" x14ac:dyDescent="0.3">
      <c r="A16" s="167"/>
      <c r="B16" s="168"/>
      <c r="C16" s="168"/>
      <c r="D16" s="168"/>
      <c r="E16" s="169"/>
    </row>
    <row r="17" spans="1:5" s="107" customFormat="1" ht="18.75" customHeight="1" thickBot="1" x14ac:dyDescent="0.3">
      <c r="A17" s="183" t="s">
        <v>2463</v>
      </c>
      <c r="B17" s="184"/>
      <c r="C17" s="184"/>
      <c r="D17" s="184"/>
      <c r="E17" s="185"/>
    </row>
    <row r="18" spans="1:5" s="107" customFormat="1" ht="18" customHeight="1" x14ac:dyDescent="0.25">
      <c r="A18" s="144" t="s">
        <v>15</v>
      </c>
      <c r="B18" s="144" t="s">
        <v>2408</v>
      </c>
      <c r="C18" s="144" t="s">
        <v>46</v>
      </c>
      <c r="D18" s="152" t="s">
        <v>2411</v>
      </c>
      <c r="E18" s="144" t="s">
        <v>2409</v>
      </c>
    </row>
    <row r="19" spans="1:5" s="107" customFormat="1" ht="18" customHeight="1" x14ac:dyDescent="0.25">
      <c r="A19" s="139" t="str">
        <f>VLOOKUP(B19,'[1]LISTADO ATM'!$A$2:$C$922,3,0)</f>
        <v>DISTRITO NACIONAL</v>
      </c>
      <c r="B19" s="137">
        <v>734</v>
      </c>
      <c r="C19" s="139" t="str">
        <f>VLOOKUP(B19,'[1]LISTADO ATM'!$A$2:$B$922,2,0)</f>
        <v xml:space="preserve">ATM Oficina Independencia I </v>
      </c>
      <c r="D19" s="149" t="s">
        <v>2429</v>
      </c>
      <c r="E19" s="150">
        <v>3336018181</v>
      </c>
    </row>
    <row r="20" spans="1:5" s="112" customFormat="1" ht="18" customHeight="1" x14ac:dyDescent="0.25">
      <c r="A20" s="139" t="str">
        <f>VLOOKUP(B20,'[1]LISTADO ATM'!$A$2:$C$922,3,0)</f>
        <v>SUR</v>
      </c>
      <c r="B20" s="137">
        <v>984</v>
      </c>
      <c r="C20" s="139" t="str">
        <f>VLOOKUP(B20,'[1]LISTADO ATM'!$A$2:$B$922,2,0)</f>
        <v xml:space="preserve">ATM Oficina Neiba II </v>
      </c>
      <c r="D20" s="149" t="s">
        <v>2429</v>
      </c>
      <c r="E20" s="150" t="s">
        <v>2634</v>
      </c>
    </row>
    <row r="21" spans="1:5" s="112" customFormat="1" ht="18" customHeight="1" x14ac:dyDescent="0.25">
      <c r="A21" s="139" t="str">
        <f>VLOOKUP(B21,'[1]LISTADO ATM'!$A$2:$C$922,3,0)</f>
        <v>NORTE</v>
      </c>
      <c r="B21" s="137">
        <v>728</v>
      </c>
      <c r="C21" s="139" t="str">
        <f>VLOOKUP(B21,'[1]LISTADO ATM'!$A$2:$B$922,2,0)</f>
        <v xml:space="preserve">ATM UNP La Vega Oficina Regional Norcentral </v>
      </c>
      <c r="D21" s="149" t="s">
        <v>2429</v>
      </c>
      <c r="E21" s="150">
        <v>3336019782</v>
      </c>
    </row>
    <row r="22" spans="1:5" s="121" customFormat="1" ht="18" customHeight="1" x14ac:dyDescent="0.25">
      <c r="A22" s="139" t="str">
        <f>VLOOKUP(B22,'[1]LISTADO ATM'!$A$2:$C$922,3,0)</f>
        <v>DISTRITO NACIONAL</v>
      </c>
      <c r="B22" s="137">
        <v>583</v>
      </c>
      <c r="C22" s="139" t="str">
        <f>VLOOKUP(B22,'[1]LISTADO ATM'!$A$2:$B$922,2,0)</f>
        <v xml:space="preserve">ATM Ministerio Fuerzas Armadas I </v>
      </c>
      <c r="D22" s="149" t="s">
        <v>2429</v>
      </c>
      <c r="E22" s="150" t="s">
        <v>2635</v>
      </c>
    </row>
    <row r="23" spans="1:5" s="112" customFormat="1" ht="18" customHeight="1" x14ac:dyDescent="0.25">
      <c r="A23" s="140"/>
      <c r="B23" s="141">
        <f>COUNT(B19:B22)</f>
        <v>4</v>
      </c>
      <c r="C23" s="210"/>
      <c r="D23" s="211"/>
      <c r="E23" s="212"/>
    </row>
    <row r="24" spans="1:5" s="112" customFormat="1" ht="18" customHeight="1" thickBot="1" x14ac:dyDescent="0.3">
      <c r="A24" s="167"/>
      <c r="B24" s="168"/>
      <c r="C24" s="168"/>
      <c r="D24" s="168"/>
      <c r="E24" s="169"/>
    </row>
    <row r="25" spans="1:5" s="112" customFormat="1" ht="18" customHeight="1" thickBot="1" x14ac:dyDescent="0.3">
      <c r="A25" s="213" t="s">
        <v>2434</v>
      </c>
      <c r="B25" s="214"/>
      <c r="C25" s="214"/>
      <c r="D25" s="214"/>
      <c r="E25" s="215"/>
    </row>
    <row r="26" spans="1:5" s="112" customFormat="1" ht="18.75" customHeight="1" x14ac:dyDescent="0.25">
      <c r="A26" s="144" t="s">
        <v>15</v>
      </c>
      <c r="B26" s="144" t="s">
        <v>2408</v>
      </c>
      <c r="C26" s="144" t="s">
        <v>46</v>
      </c>
      <c r="D26" s="152" t="s">
        <v>2411</v>
      </c>
      <c r="E26" s="144" t="s">
        <v>2409</v>
      </c>
    </row>
    <row r="27" spans="1:5" s="121" customFormat="1" ht="18.75" customHeight="1" x14ac:dyDescent="0.25">
      <c r="A27" s="138" t="str">
        <f>VLOOKUP(B27,'[1]LISTADO ATM'!$A$2:$C$922,3,0)</f>
        <v>NORTE</v>
      </c>
      <c r="B27" s="137">
        <v>315</v>
      </c>
      <c r="C27" s="139" t="str">
        <f>VLOOKUP(B27,'[1]LISTADO ATM'!$A$2:$B$922,2,0)</f>
        <v xml:space="preserve">ATM Oficina Estrella Sadalá </v>
      </c>
      <c r="D27" s="139" t="s">
        <v>2469</v>
      </c>
      <c r="E27" s="137">
        <v>3336019856</v>
      </c>
    </row>
    <row r="28" spans="1:5" s="121" customFormat="1" ht="18.75" customHeight="1" x14ac:dyDescent="0.25">
      <c r="A28" s="138" t="str">
        <f>VLOOKUP(B28,'[1]LISTADO ATM'!$A$2:$C$922,3,0)</f>
        <v>DISTRITO NACIONAL</v>
      </c>
      <c r="B28" s="137">
        <v>900</v>
      </c>
      <c r="C28" s="139" t="str">
        <f>VLOOKUP(B28,'[1]LISTADO ATM'!$A$2:$B$922,2,0)</f>
        <v xml:space="preserve">ATM UNP Merca Santo Domingo </v>
      </c>
      <c r="D28" s="139" t="s">
        <v>2469</v>
      </c>
      <c r="E28" s="137">
        <v>3336019800</v>
      </c>
    </row>
    <row r="29" spans="1:5" s="121" customFormat="1" ht="18.75" customHeight="1" x14ac:dyDescent="0.25">
      <c r="A29" s="138" t="str">
        <f>VLOOKUP(B29,'[1]LISTADO ATM'!$A$2:$C$922,3,0)</f>
        <v>DISTRITO NACIONAL</v>
      </c>
      <c r="B29" s="137">
        <v>302</v>
      </c>
      <c r="C29" s="139" t="str">
        <f>VLOOKUP(B29,'[1]LISTADO ATM'!$A$2:$B$922,2,0)</f>
        <v xml:space="preserve">ATM S/M Aprezio Los Mameyes  </v>
      </c>
      <c r="D29" s="139" t="s">
        <v>2469</v>
      </c>
      <c r="E29" s="137">
        <v>3336019801</v>
      </c>
    </row>
    <row r="30" spans="1:5" s="121" customFormat="1" ht="18.75" customHeight="1" x14ac:dyDescent="0.25">
      <c r="A30" s="138" t="str">
        <f>VLOOKUP(B30,'[1]LISTADO ATM'!$A$2:$C$922,3,0)</f>
        <v>NORTE</v>
      </c>
      <c r="B30" s="137">
        <v>157</v>
      </c>
      <c r="C30" s="139" t="str">
        <f>VLOOKUP(B30,'[1]LISTADO ATM'!$A$2:$B$922,2,0)</f>
        <v xml:space="preserve">ATM Oficina Samaná </v>
      </c>
      <c r="D30" s="139" t="s">
        <v>2469</v>
      </c>
      <c r="E30" s="150">
        <v>3336019793</v>
      </c>
    </row>
    <row r="31" spans="1:5" s="121" customFormat="1" ht="18.75" customHeight="1" thickBot="1" x14ac:dyDescent="0.3">
      <c r="A31" s="145" t="s">
        <v>2462</v>
      </c>
      <c r="B31" s="136">
        <f>COUNTA(B27:B29)</f>
        <v>3</v>
      </c>
      <c r="C31" s="164"/>
      <c r="D31" s="165"/>
      <c r="E31" s="166"/>
    </row>
    <row r="32" spans="1:5" s="121" customFormat="1" ht="18.75" customHeight="1" thickBot="1" x14ac:dyDescent="0.3">
      <c r="A32" s="167"/>
      <c r="B32" s="168"/>
      <c r="C32" s="168"/>
      <c r="D32" s="168"/>
      <c r="E32" s="169"/>
    </row>
    <row r="33" spans="1:5" s="121" customFormat="1" ht="18.75" customHeight="1" thickBot="1" x14ac:dyDescent="0.3">
      <c r="A33" s="170" t="s">
        <v>2580</v>
      </c>
      <c r="B33" s="171"/>
      <c r="C33" s="171"/>
      <c r="D33" s="171"/>
      <c r="E33" s="172"/>
    </row>
    <row r="34" spans="1:5" s="121" customFormat="1" ht="18.75" customHeight="1" x14ac:dyDescent="0.25">
      <c r="A34" s="144" t="s">
        <v>15</v>
      </c>
      <c r="B34" s="144" t="s">
        <v>2408</v>
      </c>
      <c r="C34" s="144" t="s">
        <v>46</v>
      </c>
      <c r="D34" s="152" t="s">
        <v>2411</v>
      </c>
      <c r="E34" s="144" t="s">
        <v>2409</v>
      </c>
    </row>
    <row r="35" spans="1:5" s="121" customFormat="1" ht="18.75" customHeight="1" x14ac:dyDescent="0.25">
      <c r="A35" s="139" t="str">
        <f>VLOOKUP(B35,'[1]LISTADO ATM'!$A$2:$C$922,3,0)</f>
        <v>DISTRITO NACIONAL</v>
      </c>
      <c r="B35" s="137">
        <v>231</v>
      </c>
      <c r="C35" s="139" t="str">
        <f>VLOOKUP(B35,'[1]LISTADO ATM'!$A$2:$B$822,2,0)</f>
        <v xml:space="preserve">ATM Oficina Zona Oriental </v>
      </c>
      <c r="D35" s="147" t="s">
        <v>2618</v>
      </c>
      <c r="E35" s="124">
        <v>3336019853</v>
      </c>
    </row>
    <row r="36" spans="1:5" s="121" customFormat="1" ht="18.75" customHeight="1" x14ac:dyDescent="0.25">
      <c r="A36" s="139" t="str">
        <f>VLOOKUP(B36,'[1]LISTADO ATM'!$A$2:$C$922,3,0)</f>
        <v>NORTE</v>
      </c>
      <c r="B36" s="137">
        <v>307</v>
      </c>
      <c r="C36" s="139" t="str">
        <f>VLOOKUP(B36,'[1]LISTADO ATM'!$A$2:$B$822,2,0)</f>
        <v>ATM Oficina Nagua II</v>
      </c>
      <c r="D36" s="147" t="s">
        <v>2618</v>
      </c>
      <c r="E36" s="124" t="s">
        <v>2681</v>
      </c>
    </row>
    <row r="37" spans="1:5" s="121" customFormat="1" ht="18.75" customHeight="1" x14ac:dyDescent="0.25">
      <c r="A37" s="139" t="str">
        <f>VLOOKUP(B37,'[1]LISTADO ATM'!$A$2:$C$922,3,0)</f>
        <v>DISTRITO NACIONAL</v>
      </c>
      <c r="B37" s="137">
        <v>85</v>
      </c>
      <c r="C37" s="139" t="str">
        <f>VLOOKUP(B37,'[1]LISTADO ATM'!$A$2:$B$822,2,0)</f>
        <v xml:space="preserve">ATM Oficina San Isidro (Fuerza Aérea) </v>
      </c>
      <c r="D37" s="146" t="s">
        <v>2545</v>
      </c>
      <c r="E37" s="151">
        <v>3336019828</v>
      </c>
    </row>
    <row r="38" spans="1:5" s="121" customFormat="1" ht="18.75" customHeight="1" x14ac:dyDescent="0.25">
      <c r="A38" s="139" t="str">
        <f>VLOOKUP(B38,'[1]LISTADO ATM'!$A$2:$C$922,3,0)</f>
        <v>DISTRITO NACIONAL</v>
      </c>
      <c r="B38" s="137">
        <v>835</v>
      </c>
      <c r="C38" s="139" t="str">
        <f>VLOOKUP(B38,'[1]LISTADO ATM'!$A$2:$B$822,2,0)</f>
        <v xml:space="preserve">ATM UNP Megacentro </v>
      </c>
      <c r="D38" s="147" t="s">
        <v>2618</v>
      </c>
      <c r="E38" s="151">
        <v>3336017461</v>
      </c>
    </row>
    <row r="39" spans="1:5" s="121" customFormat="1" ht="18.75" customHeight="1" x14ac:dyDescent="0.25">
      <c r="A39" s="139" t="str">
        <f>VLOOKUP(B39,'[1]LISTADO ATM'!$A$2:$C$922,3,0)</f>
        <v>NORTE</v>
      </c>
      <c r="B39" s="137">
        <v>431</v>
      </c>
      <c r="C39" s="139" t="str">
        <f>VLOOKUP(B39,'[1]LISTADO ATM'!$A$2:$B$822,2,0)</f>
        <v xml:space="preserve">ATM Autoservicio Sol (Santiago) </v>
      </c>
      <c r="D39" s="147" t="s">
        <v>2618</v>
      </c>
      <c r="E39" s="151">
        <v>3336019827</v>
      </c>
    </row>
    <row r="40" spans="1:5" s="121" customFormat="1" ht="18.75" customHeight="1" x14ac:dyDescent="0.25">
      <c r="A40" s="139" t="str">
        <f>VLOOKUP(B40,'[1]LISTADO ATM'!$A$2:$C$922,3,0)</f>
        <v>DISTRITO NACIONAL</v>
      </c>
      <c r="B40" s="137">
        <v>527</v>
      </c>
      <c r="C40" s="139" t="str">
        <f>VLOOKUP(B40,'[1]LISTADO ATM'!$A$2:$B$822,2,0)</f>
        <v>ATM Oficina Zona Oriental II</v>
      </c>
      <c r="D40" s="146" t="s">
        <v>2545</v>
      </c>
      <c r="E40" s="151">
        <v>3336018212</v>
      </c>
    </row>
    <row r="41" spans="1:5" s="121" customFormat="1" ht="18.75" customHeight="1" x14ac:dyDescent="0.25">
      <c r="A41" s="139" t="str">
        <f>VLOOKUP(B41,'[1]LISTADO ATM'!$A$2:$C$922,3,0)</f>
        <v>ESTE</v>
      </c>
      <c r="B41" s="137">
        <v>912</v>
      </c>
      <c r="C41" s="139" t="str">
        <f>VLOOKUP(B41,'[1]LISTADO ATM'!$A$2:$B$822,2,0)</f>
        <v xml:space="preserve">ATM Oficina San Pedro II </v>
      </c>
      <c r="D41" s="146" t="s">
        <v>2545</v>
      </c>
      <c r="E41" s="151">
        <v>3336019799</v>
      </c>
    </row>
    <row r="42" spans="1:5" s="121" customFormat="1" ht="18.75" customHeight="1" x14ac:dyDescent="0.25">
      <c r="A42" s="139" t="str">
        <f>VLOOKUP(B42,'[1]LISTADO ATM'!$A$2:$C$922,3,0)</f>
        <v>DISTRITO NACIONAL</v>
      </c>
      <c r="B42" s="137">
        <v>514</v>
      </c>
      <c r="C42" s="139" t="str">
        <f>VLOOKUP(B42,'[1]LISTADO ATM'!$A$2:$B$822,2,0)</f>
        <v>ATM Autoservicio Charles de Gaulle</v>
      </c>
      <c r="D42" s="147" t="s">
        <v>2618</v>
      </c>
      <c r="E42" s="151">
        <v>3336019855</v>
      </c>
    </row>
    <row r="43" spans="1:5" s="121" customFormat="1" ht="18.75" customHeight="1" x14ac:dyDescent="0.25">
      <c r="A43" s="139" t="str">
        <f>VLOOKUP(B43,'[1]LISTADO ATM'!$A$2:$C$922,3,0)</f>
        <v>DISTRITO NACIONAL</v>
      </c>
      <c r="B43" s="137">
        <v>165</v>
      </c>
      <c r="C43" s="139" t="str">
        <f>VLOOKUP(B43,'[1]LISTADO ATM'!$A$2:$B$822,2,0)</f>
        <v>ATM Autoservicio Megacentro</v>
      </c>
      <c r="D43" s="147" t="s">
        <v>2618</v>
      </c>
      <c r="E43" s="151">
        <v>3336019857</v>
      </c>
    </row>
    <row r="44" spans="1:5" s="121" customFormat="1" ht="18.75" customHeight="1" thickBot="1" x14ac:dyDescent="0.3">
      <c r="A44" s="145" t="s">
        <v>2462</v>
      </c>
      <c r="B44" s="136">
        <f>COUNT(B35:B43)</f>
        <v>9</v>
      </c>
      <c r="C44" s="164"/>
      <c r="D44" s="165"/>
      <c r="E44" s="166"/>
    </row>
    <row r="45" spans="1:5" s="121" customFormat="1" ht="18.75" customHeight="1" thickBot="1" x14ac:dyDescent="0.3">
      <c r="A45" s="167"/>
      <c r="B45" s="168"/>
      <c r="C45" s="173"/>
      <c r="D45" s="173"/>
      <c r="E45" s="174"/>
    </row>
    <row r="46" spans="1:5" s="121" customFormat="1" ht="18.75" customHeight="1" thickBot="1" x14ac:dyDescent="0.3">
      <c r="A46" s="177" t="s">
        <v>2464</v>
      </c>
      <c r="B46" s="178"/>
      <c r="C46" s="175"/>
      <c r="D46" s="175"/>
      <c r="E46" s="176"/>
    </row>
    <row r="47" spans="1:5" s="121" customFormat="1" ht="18.75" customHeight="1" thickBot="1" x14ac:dyDescent="0.3">
      <c r="A47" s="179">
        <f>+B23+B31+B44</f>
        <v>16</v>
      </c>
      <c r="B47" s="180"/>
      <c r="C47" s="175"/>
      <c r="D47" s="175"/>
      <c r="E47" s="176"/>
    </row>
    <row r="48" spans="1:5" s="121" customFormat="1" ht="18.75" customHeight="1" thickBot="1" x14ac:dyDescent="0.3">
      <c r="A48" s="181"/>
      <c r="B48" s="182"/>
      <c r="C48" s="168"/>
      <c r="D48" s="168"/>
      <c r="E48" s="169"/>
    </row>
    <row r="49" spans="1:10" s="121" customFormat="1" ht="18.75" customHeight="1" thickBot="1" x14ac:dyDescent="0.3">
      <c r="A49" s="183" t="s">
        <v>2465</v>
      </c>
      <c r="B49" s="184"/>
      <c r="C49" s="184"/>
      <c r="D49" s="184"/>
      <c r="E49" s="185"/>
    </row>
    <row r="50" spans="1:10" s="121" customFormat="1" ht="18.75" customHeight="1" x14ac:dyDescent="0.25">
      <c r="A50" s="144" t="s">
        <v>15</v>
      </c>
      <c r="B50" s="144" t="s">
        <v>2408</v>
      </c>
      <c r="C50" s="144" t="s">
        <v>46</v>
      </c>
      <c r="D50" s="186" t="s">
        <v>2411</v>
      </c>
      <c r="E50" s="187"/>
    </row>
    <row r="51" spans="1:10" s="121" customFormat="1" ht="18.75" customHeight="1" x14ac:dyDescent="0.25">
      <c r="A51" s="138" t="str">
        <f>VLOOKUP(B51,'[1]LISTADO ATM'!$A$2:$C$922,3,0)</f>
        <v>DISTRITO NACIONAL</v>
      </c>
      <c r="B51" s="137">
        <v>227</v>
      </c>
      <c r="C51" s="138" t="str">
        <f>VLOOKUP(B51,'[1]LISTADO ATM'!$A$2:$B$822,2,0)</f>
        <v xml:space="preserve">ATM S/M Bravo Av. Enriquillo </v>
      </c>
      <c r="D51" s="162" t="s">
        <v>2582</v>
      </c>
      <c r="E51" s="163"/>
    </row>
    <row r="52" spans="1:10" s="121" customFormat="1" ht="18.75" customHeight="1" x14ac:dyDescent="0.25">
      <c r="A52" s="138" t="str">
        <f>VLOOKUP(B52,'[1]LISTADO ATM'!$A$2:$C$922,3,0)</f>
        <v>DISTRITO NACIONAL</v>
      </c>
      <c r="B52" s="137">
        <v>338</v>
      </c>
      <c r="C52" s="138" t="str">
        <f>VLOOKUP(B52,'[1]LISTADO ATM'!$A$2:$B$822,2,0)</f>
        <v>ATM S/M Aprezio Pantoja</v>
      </c>
      <c r="D52" s="162" t="s">
        <v>2582</v>
      </c>
      <c r="E52" s="163"/>
    </row>
    <row r="53" spans="1:10" s="121" customFormat="1" ht="18.75" customHeight="1" x14ac:dyDescent="0.25">
      <c r="A53" s="138" t="str">
        <f>VLOOKUP(B53,'[1]LISTADO ATM'!$A$2:$C$922,3,0)</f>
        <v>DISTRITO NACIONAL</v>
      </c>
      <c r="B53" s="137">
        <v>725</v>
      </c>
      <c r="C53" s="138" t="str">
        <f>VLOOKUP(B53,'[1]LISTADO ATM'!$A$2:$B$822,2,0)</f>
        <v xml:space="preserve">ATM El Huacal II  </v>
      </c>
      <c r="D53" s="162" t="s">
        <v>2630</v>
      </c>
      <c r="E53" s="163"/>
    </row>
    <row r="54" spans="1:10" s="121" customFormat="1" ht="18.75" customHeight="1" x14ac:dyDescent="0.25">
      <c r="A54" s="138" t="str">
        <f>VLOOKUP(B54,'[1]LISTADO ATM'!$A$2:$C$922,3,0)</f>
        <v>DISTRITO NACIONAL</v>
      </c>
      <c r="B54" s="137">
        <v>879</v>
      </c>
      <c r="C54" s="138" t="str">
        <f>VLOOKUP(B54,'[1]LISTADO ATM'!$A$2:$B$822,2,0)</f>
        <v xml:space="preserve">ATM Plaza Metropolitana </v>
      </c>
      <c r="D54" s="162" t="s">
        <v>2582</v>
      </c>
      <c r="E54" s="163"/>
    </row>
    <row r="55" spans="1:10" s="112" customFormat="1" ht="18.75" customHeight="1" x14ac:dyDescent="0.25">
      <c r="A55" s="138" t="str">
        <f>VLOOKUP(B55,'[1]LISTADO ATM'!$A$2:$C$922,3,0)</f>
        <v>ESTE</v>
      </c>
      <c r="B55" s="137">
        <v>673</v>
      </c>
      <c r="C55" s="138" t="str">
        <f>VLOOKUP(B55,'[1]LISTADO ATM'!$A$2:$B$822,2,0)</f>
        <v>ATM Clínica Dr. Cruz Jiminián</v>
      </c>
      <c r="D55" s="162" t="s">
        <v>2582</v>
      </c>
      <c r="E55" s="163"/>
    </row>
    <row r="56" spans="1:10" s="112" customFormat="1" ht="18.75" customHeight="1" x14ac:dyDescent="0.25">
      <c r="A56" s="138" t="str">
        <f>VLOOKUP(B56,'[1]LISTADO ATM'!$A$2:$C$922,3,0)</f>
        <v>ESTE</v>
      </c>
      <c r="B56" s="137">
        <v>867</v>
      </c>
      <c r="C56" s="138" t="str">
        <f>VLOOKUP(B56,'[1]LISTADO ATM'!$A$2:$B$822,2,0)</f>
        <v xml:space="preserve">ATM Estación Combustible Autopista El Coral </v>
      </c>
      <c r="D56" s="162" t="s">
        <v>2630</v>
      </c>
      <c r="E56" s="163"/>
      <c r="F56" s="121"/>
    </row>
    <row r="57" spans="1:10" s="112" customFormat="1" ht="18.75" customHeight="1" x14ac:dyDescent="0.25">
      <c r="A57" s="138" t="str">
        <f>VLOOKUP(B57,'[1]LISTADO ATM'!$A$2:$C$922,3,0)</f>
        <v>DISTRITO NACIONAL</v>
      </c>
      <c r="B57" s="137">
        <v>974</v>
      </c>
      <c r="C57" s="138" t="str">
        <f>VLOOKUP(B57,'[1]LISTADO ATM'!$A$2:$B$822,2,0)</f>
        <v xml:space="preserve">ATM S/M Nacional Ave. Lope de Vega </v>
      </c>
      <c r="D57" s="162" t="s">
        <v>2582</v>
      </c>
      <c r="E57" s="163"/>
      <c r="F57" s="121"/>
      <c r="G57" s="120"/>
      <c r="H57" s="120"/>
      <c r="I57" s="120"/>
      <c r="J57" s="120"/>
    </row>
    <row r="58" spans="1:10" s="120" customFormat="1" ht="18" customHeight="1" x14ac:dyDescent="0.25">
      <c r="A58" s="138" t="str">
        <f>VLOOKUP(B58,'[1]LISTADO ATM'!$A$2:$C$922,3,0)</f>
        <v>DISTRITO NACIONAL</v>
      </c>
      <c r="B58" s="137">
        <v>147</v>
      </c>
      <c r="C58" s="138" t="str">
        <f>VLOOKUP(B58,'[1]LISTADO ATM'!$A$2:$B$822,2,0)</f>
        <v xml:space="preserve">ATM Kiosco Megacentro I </v>
      </c>
      <c r="D58" s="162" t="s">
        <v>2582</v>
      </c>
      <c r="E58" s="163"/>
      <c r="F58" s="121"/>
    </row>
    <row r="59" spans="1:10" s="120" customFormat="1" ht="18" customHeight="1" x14ac:dyDescent="0.25">
      <c r="A59" s="138" t="e">
        <f>VLOOKUP(B59,'[1]LISTADO ATM'!$A$2:$C$922,3,0)</f>
        <v>#N/A</v>
      </c>
      <c r="B59" s="137">
        <v>379</v>
      </c>
      <c r="C59" s="138" t="s">
        <v>2631</v>
      </c>
      <c r="D59" s="162" t="s">
        <v>2582</v>
      </c>
      <c r="E59" s="163"/>
      <c r="F59" s="121"/>
    </row>
    <row r="60" spans="1:10" s="112" customFormat="1" ht="18" customHeight="1" x14ac:dyDescent="0.25">
      <c r="A60" s="138" t="str">
        <f>VLOOKUP(B60,'[1]LISTADO ATM'!$A$2:$C$922,3,0)</f>
        <v>DISTRITO NACIONAL</v>
      </c>
      <c r="B60" s="137">
        <v>559</v>
      </c>
      <c r="C60" s="138" t="str">
        <f>VLOOKUP(B60,'[1]LISTADO ATM'!$A$2:$B$822,2,0)</f>
        <v xml:space="preserve">ATM UNP Metro I </v>
      </c>
      <c r="D60" s="162" t="s">
        <v>2582</v>
      </c>
      <c r="E60" s="163"/>
      <c r="F60" s="121"/>
      <c r="G60" s="120"/>
      <c r="H60" s="120"/>
      <c r="I60" s="120"/>
      <c r="J60" s="120"/>
    </row>
    <row r="61" spans="1:10" s="112" customFormat="1" ht="18.75" customHeight="1" x14ac:dyDescent="0.25">
      <c r="A61" s="138" t="str">
        <f>VLOOKUP(B61,'[1]LISTADO ATM'!$A$2:$C$922,3,0)</f>
        <v>DISTRITO NACIONAL</v>
      </c>
      <c r="B61" s="137">
        <v>769</v>
      </c>
      <c r="C61" s="138" t="str">
        <f>VLOOKUP(B61,'[1]LISTADO ATM'!$A$2:$B$822,2,0)</f>
        <v>ATM UNP Pablo Mella Morales</v>
      </c>
      <c r="D61" s="162" t="s">
        <v>2582</v>
      </c>
      <c r="E61" s="163"/>
      <c r="F61" s="121"/>
      <c r="G61" s="120"/>
      <c r="H61" s="120"/>
      <c r="I61" s="120"/>
      <c r="J61" s="120"/>
    </row>
    <row r="62" spans="1:10" s="112" customFormat="1" ht="18" customHeight="1" x14ac:dyDescent="0.25">
      <c r="A62" s="138" t="str">
        <f>VLOOKUP(B62,'[1]LISTADO ATM'!$A$2:$C$922,3,0)</f>
        <v>DISTRITO NACIONAL</v>
      </c>
      <c r="B62" s="137">
        <v>318</v>
      </c>
      <c r="C62" s="138" t="str">
        <f>VLOOKUP(B62,'[1]LISTADO ATM'!$A$2:$B$822,2,0)</f>
        <v>ATM Autoservicio Lope de Vega</v>
      </c>
      <c r="D62" s="162" t="s">
        <v>2630</v>
      </c>
      <c r="E62" s="163"/>
      <c r="F62" s="121"/>
      <c r="G62" s="120"/>
      <c r="H62" s="120"/>
      <c r="I62" s="120"/>
      <c r="J62" s="120"/>
    </row>
    <row r="63" spans="1:10" s="121" customFormat="1" ht="18" customHeight="1" x14ac:dyDescent="0.25">
      <c r="A63" s="138" t="str">
        <f>VLOOKUP(B63,'[1]LISTADO ATM'!$A$2:$C$922,3,0)</f>
        <v>DISTRITO NACIONAL</v>
      </c>
      <c r="B63" s="137">
        <v>162</v>
      </c>
      <c r="C63" s="138" t="str">
        <f>VLOOKUP(B63,'[1]LISTADO ATM'!$A$2:$B$822,2,0)</f>
        <v xml:space="preserve">ATM Oficina Tiradentes I </v>
      </c>
      <c r="D63" s="162" t="s">
        <v>2582</v>
      </c>
      <c r="E63" s="163"/>
    </row>
    <row r="64" spans="1:10" s="121" customFormat="1" ht="18" customHeight="1" x14ac:dyDescent="0.25">
      <c r="A64" s="138" t="str">
        <f>VLOOKUP(B64,'[1]LISTADO ATM'!$A$2:$C$922,3,0)</f>
        <v>ESTE</v>
      </c>
      <c r="B64" s="137">
        <v>634</v>
      </c>
      <c r="C64" s="138" t="str">
        <f>VLOOKUP(B64,'[1]LISTADO ATM'!$A$2:$B$822,2,0)</f>
        <v xml:space="preserve">ATM Ayuntamiento Los Llanos (SPM) </v>
      </c>
      <c r="D64" s="162" t="s">
        <v>2582</v>
      </c>
      <c r="E64" s="163"/>
    </row>
    <row r="65" spans="1:5" s="121" customFormat="1" ht="18" customHeight="1" x14ac:dyDescent="0.25">
      <c r="A65" s="138" t="str">
        <f>VLOOKUP(B65,'[1]LISTADO ATM'!$A$2:$C$922,3,0)</f>
        <v>DISTRITO NACIONAL</v>
      </c>
      <c r="B65" s="137">
        <v>382</v>
      </c>
      <c r="C65" s="138" t="str">
        <f>VLOOKUP(B65,'[1]LISTADO ATM'!$A$2:$B$822,2,0)</f>
        <v>ATM Estación del Metro María Montés</v>
      </c>
      <c r="D65" s="162" t="s">
        <v>2582</v>
      </c>
      <c r="E65" s="163"/>
    </row>
    <row r="66" spans="1:5" s="121" customFormat="1" ht="18" customHeight="1" x14ac:dyDescent="0.25">
      <c r="A66" s="138" t="str">
        <f>VLOOKUP(B66,'[1]LISTADO ATM'!$A$2:$C$922,3,0)</f>
        <v>ESTE</v>
      </c>
      <c r="B66" s="137">
        <v>631</v>
      </c>
      <c r="C66" s="138" t="str">
        <f>VLOOKUP(B66,'[1]LISTADO ATM'!$A$2:$B$822,2,0)</f>
        <v xml:space="preserve">ATM ASOCODEQUI (San Pedro) </v>
      </c>
      <c r="D66" s="162" t="s">
        <v>2582</v>
      </c>
      <c r="E66" s="163"/>
    </row>
    <row r="67" spans="1:5" s="121" customFormat="1" ht="18" customHeight="1" x14ac:dyDescent="0.25">
      <c r="A67" s="138" t="str">
        <f>VLOOKUP(B67,'[1]LISTADO ATM'!$A$2:$C$922,3,0)</f>
        <v>DISTRITO NACIONAL</v>
      </c>
      <c r="B67" s="137">
        <v>627</v>
      </c>
      <c r="C67" s="138" t="str">
        <f>VLOOKUP(B67,'[1]LISTADO ATM'!$A$2:$B$822,2,0)</f>
        <v xml:space="preserve">ATM CAASD </v>
      </c>
      <c r="D67" s="162" t="s">
        <v>2630</v>
      </c>
      <c r="E67" s="163"/>
    </row>
    <row r="68" spans="1:5" s="121" customFormat="1" ht="18" customHeight="1" x14ac:dyDescent="0.25">
      <c r="A68" s="138" t="str">
        <f>VLOOKUP(B68,'[1]LISTADO ATM'!$A$2:$C$922,3,0)</f>
        <v>SUR</v>
      </c>
      <c r="B68" s="137">
        <v>764</v>
      </c>
      <c r="C68" s="138" t="str">
        <f>VLOOKUP(B68,'[1]LISTADO ATM'!$A$2:$B$822,2,0)</f>
        <v xml:space="preserve">ATM Oficina Elías Piña </v>
      </c>
      <c r="D68" s="162" t="s">
        <v>2582</v>
      </c>
      <c r="E68" s="163"/>
    </row>
    <row r="69" spans="1:5" s="120" customFormat="1" ht="18.75" customHeight="1" x14ac:dyDescent="0.25">
      <c r="A69" s="138" t="str">
        <f>VLOOKUP(B69,'[1]LISTADO ATM'!$A$2:$C$922,3,0)</f>
        <v>ESTE</v>
      </c>
      <c r="B69" s="137">
        <v>843</v>
      </c>
      <c r="C69" s="138" t="str">
        <f>VLOOKUP(B69,'[1]LISTADO ATM'!$A$2:$B$822,2,0)</f>
        <v xml:space="preserve">ATM Oficina Romana Centro </v>
      </c>
      <c r="D69" s="162" t="s">
        <v>2582</v>
      </c>
      <c r="E69" s="163"/>
    </row>
    <row r="70" spans="1:5" s="120" customFormat="1" ht="18.75" customHeight="1" x14ac:dyDescent="0.25">
      <c r="A70" s="138" t="str">
        <f>VLOOKUP(B70,'[1]LISTADO ATM'!$A$2:$C$922,3,0)</f>
        <v>DISTRITO NACIONAL</v>
      </c>
      <c r="B70" s="137">
        <v>515</v>
      </c>
      <c r="C70" s="138" t="str">
        <f>VLOOKUP(B70,'[1]LISTADO ATM'!$A$2:$B$822,2,0)</f>
        <v xml:space="preserve">ATM Oficina Agora Mall I </v>
      </c>
      <c r="D70" s="162" t="s">
        <v>2630</v>
      </c>
      <c r="E70" s="163"/>
    </row>
    <row r="71" spans="1:5" s="112" customFormat="1" ht="18.75" customHeight="1" x14ac:dyDescent="0.25">
      <c r="A71" s="138" t="str">
        <f>VLOOKUP(B71,'[1]LISTADO ATM'!$A$2:$C$922,3,0)</f>
        <v>SUR</v>
      </c>
      <c r="B71" s="137">
        <v>6</v>
      </c>
      <c r="C71" s="138" t="str">
        <f>VLOOKUP(B71,'[1]LISTADO ATM'!$A$2:$B$822,2,0)</f>
        <v xml:space="preserve">ATM Plaza WAO San Juan </v>
      </c>
      <c r="D71" s="162" t="s">
        <v>2630</v>
      </c>
      <c r="E71" s="163"/>
    </row>
    <row r="72" spans="1:5" s="112" customFormat="1" ht="18" customHeight="1" x14ac:dyDescent="0.25">
      <c r="A72" s="138" t="str">
        <f>VLOOKUP(B72,'[1]LISTADO ATM'!$A$2:$C$922,3,0)</f>
        <v>DISTRITO NACIONAL</v>
      </c>
      <c r="B72" s="137">
        <v>280</v>
      </c>
      <c r="C72" s="138" t="str">
        <f>VLOOKUP(B72,'[1]LISTADO ATM'!$A$2:$B$822,2,0)</f>
        <v xml:space="preserve">ATM Cooperativa BR </v>
      </c>
      <c r="D72" s="162" t="s">
        <v>2630</v>
      </c>
      <c r="E72" s="163"/>
    </row>
    <row r="73" spans="1:5" ht="18.75" customHeight="1" x14ac:dyDescent="0.25">
      <c r="A73" s="138" t="str">
        <f>VLOOKUP(B73,'[1]LISTADO ATM'!$A$2:$C$922,3,0)</f>
        <v>NORTE</v>
      </c>
      <c r="B73" s="137">
        <v>518</v>
      </c>
      <c r="C73" s="138" t="str">
        <f>VLOOKUP(B73,'[1]LISTADO ATM'!$A$2:$B$822,2,0)</f>
        <v xml:space="preserve">ATM Autobanco Los Alamos </v>
      </c>
      <c r="D73" s="162" t="s">
        <v>2630</v>
      </c>
      <c r="E73" s="163"/>
    </row>
    <row r="74" spans="1:5" ht="18.75" customHeight="1" thickBot="1" x14ac:dyDescent="0.3">
      <c r="A74" s="145" t="s">
        <v>2462</v>
      </c>
      <c r="B74" s="136">
        <f>COUNT(B51:B73)</f>
        <v>23</v>
      </c>
      <c r="C74" s="164"/>
      <c r="D74" s="165"/>
      <c r="E74" s="166"/>
    </row>
    <row r="75" spans="1:5" ht="18.75" customHeight="1" x14ac:dyDescent="0.25">
      <c r="A75" s="121"/>
      <c r="C75" s="121"/>
      <c r="D75" s="121"/>
    </row>
    <row r="76" spans="1:5" ht="18.75" customHeight="1" x14ac:dyDescent="0.25">
      <c r="A76" s="121"/>
      <c r="C76" s="121"/>
      <c r="D76" s="121"/>
    </row>
    <row r="77" spans="1:5" ht="18.75" customHeight="1" x14ac:dyDescent="0.25">
      <c r="A77" s="121"/>
      <c r="C77" s="121"/>
      <c r="D77" s="121"/>
    </row>
    <row r="78" spans="1:5" ht="18.75" customHeight="1" x14ac:dyDescent="0.25">
      <c r="A78" s="121"/>
      <c r="C78" s="121"/>
      <c r="D78" s="121"/>
    </row>
    <row r="79" spans="1:5" ht="18" customHeight="1" x14ac:dyDescent="0.25">
      <c r="A79" s="121"/>
      <c r="C79" s="121"/>
      <c r="D79" s="121"/>
    </row>
    <row r="80" spans="1:5" ht="18.75" customHeight="1" x14ac:dyDescent="0.25">
      <c r="A80" s="121"/>
      <c r="C80" s="121"/>
      <c r="D80" s="121"/>
    </row>
    <row r="81" spans="1:4" ht="18.75" customHeight="1" x14ac:dyDescent="0.25">
      <c r="A81" s="121"/>
      <c r="C81" s="121"/>
      <c r="D81" s="121"/>
    </row>
    <row r="82" spans="1:4" ht="18.75" customHeight="1" x14ac:dyDescent="0.25">
      <c r="A82" s="121"/>
      <c r="C82" s="121"/>
      <c r="D82" s="121"/>
    </row>
    <row r="83" spans="1:4" ht="18.75" customHeight="1" x14ac:dyDescent="0.25">
      <c r="A83" s="121"/>
      <c r="C83" s="121"/>
      <c r="D83" s="121"/>
    </row>
    <row r="84" spans="1:4" x14ac:dyDescent="0.25">
      <c r="A84" s="121"/>
      <c r="C84" s="121"/>
      <c r="D84" s="121"/>
    </row>
    <row r="85" spans="1:4" ht="18.75" customHeight="1" x14ac:dyDescent="0.25">
      <c r="A85" s="121"/>
      <c r="C85" s="121"/>
      <c r="D85" s="121"/>
    </row>
    <row r="86" spans="1:4" ht="18.75" customHeight="1" x14ac:dyDescent="0.25">
      <c r="A86" s="121"/>
      <c r="C86" s="121"/>
      <c r="D86" s="121"/>
    </row>
    <row r="87" spans="1:4" x14ac:dyDescent="0.25">
      <c r="A87" s="121"/>
      <c r="C87" s="121"/>
      <c r="D87" s="121"/>
    </row>
    <row r="88" spans="1:4" ht="18.75" customHeight="1" x14ac:dyDescent="0.25">
      <c r="A88" s="121"/>
      <c r="C88" s="121"/>
      <c r="D88" s="121"/>
    </row>
    <row r="89" spans="1:4" x14ac:dyDescent="0.25">
      <c r="A89" s="121"/>
      <c r="C89" s="121"/>
      <c r="D89" s="121"/>
    </row>
    <row r="90" spans="1:4" ht="18.75" customHeight="1" x14ac:dyDescent="0.25">
      <c r="A90" s="121"/>
      <c r="C90" s="121"/>
      <c r="D90" s="121"/>
    </row>
    <row r="91" spans="1:4" x14ac:dyDescent="0.25">
      <c r="A91" s="121"/>
      <c r="C91" s="121"/>
      <c r="D91" s="121"/>
    </row>
    <row r="92" spans="1:4" x14ac:dyDescent="0.25">
      <c r="A92" s="121"/>
      <c r="C92" s="121"/>
      <c r="D92" s="121"/>
    </row>
    <row r="93" spans="1:4" ht="18.75" customHeight="1" x14ac:dyDescent="0.25">
      <c r="A93" s="121"/>
      <c r="C93" s="121"/>
      <c r="D93" s="121"/>
    </row>
    <row r="94" spans="1:4" x14ac:dyDescent="0.25">
      <c r="A94" s="121"/>
      <c r="C94" s="121"/>
      <c r="D94" s="121"/>
    </row>
    <row r="95" spans="1:4" x14ac:dyDescent="0.25">
      <c r="A95" s="121"/>
      <c r="C95" s="121"/>
      <c r="D95" s="121"/>
    </row>
    <row r="96" spans="1:4" ht="18.75" customHeight="1" x14ac:dyDescent="0.25">
      <c r="A96" s="121"/>
      <c r="C96" s="121"/>
      <c r="D96" s="121"/>
    </row>
    <row r="97" spans="1:4" x14ac:dyDescent="0.25">
      <c r="A97" s="121"/>
      <c r="C97" s="121"/>
      <c r="D97" s="121"/>
    </row>
    <row r="98" spans="1:4" x14ac:dyDescent="0.25">
      <c r="A98" s="121"/>
      <c r="C98" s="121"/>
      <c r="D98" s="121"/>
    </row>
    <row r="99" spans="1:4" x14ac:dyDescent="0.25">
      <c r="A99" s="121"/>
      <c r="C99" s="121"/>
      <c r="D99" s="121"/>
    </row>
    <row r="100" spans="1:4" x14ac:dyDescent="0.25">
      <c r="A100" s="121"/>
      <c r="C100" s="121"/>
      <c r="D100" s="121"/>
    </row>
    <row r="101" spans="1:4" x14ac:dyDescent="0.25">
      <c r="A101" s="121"/>
      <c r="C101" s="121"/>
      <c r="D101" s="121"/>
    </row>
    <row r="102" spans="1:4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5" x14ac:dyDescent="0.25">
      <c r="A257" s="121"/>
      <c r="C257" s="121"/>
      <c r="D257" s="121"/>
    </row>
    <row r="258" spans="1:5" x14ac:dyDescent="0.25">
      <c r="A258" s="121"/>
      <c r="C258" s="121"/>
      <c r="D258" s="121"/>
    </row>
    <row r="259" spans="1:5" x14ac:dyDescent="0.25">
      <c r="A259" s="121"/>
      <c r="C259" s="121"/>
      <c r="D259" s="121"/>
    </row>
    <row r="260" spans="1:5" x14ac:dyDescent="0.25">
      <c r="A260" s="121"/>
      <c r="C260" s="121"/>
      <c r="D260" s="121"/>
    </row>
    <row r="261" spans="1:5" x14ac:dyDescent="0.25">
      <c r="A261" s="121"/>
      <c r="C261" s="121"/>
      <c r="D261" s="121"/>
    </row>
    <row r="262" spans="1:5" x14ac:dyDescent="0.25">
      <c r="A262" s="121"/>
      <c r="C262" s="121"/>
      <c r="D262" s="121"/>
    </row>
    <row r="263" spans="1:5" x14ac:dyDescent="0.25">
      <c r="A263" s="121"/>
      <c r="C263" s="121"/>
      <c r="D263" s="121"/>
    </row>
    <row r="264" spans="1:5" x14ac:dyDescent="0.25">
      <c r="A264" s="121"/>
      <c r="C264" s="121"/>
      <c r="D264" s="121"/>
    </row>
    <row r="265" spans="1:5" x14ac:dyDescent="0.25">
      <c r="A265" s="121"/>
      <c r="C265" s="121"/>
      <c r="D265" s="121"/>
    </row>
    <row r="266" spans="1:5" x14ac:dyDescent="0.25">
      <c r="A266" s="121"/>
      <c r="C266" s="121"/>
      <c r="D266" s="12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1"/>
      <c r="C306" s="121"/>
      <c r="D306" s="121"/>
    </row>
    <row r="307" spans="1:5" x14ac:dyDescent="0.25">
      <c r="A307" s="121"/>
      <c r="C307" s="121"/>
      <c r="D307" s="121"/>
    </row>
    <row r="308" spans="1:5" x14ac:dyDescent="0.25">
      <c r="A308" s="121"/>
      <c r="C308" s="121"/>
      <c r="D308" s="121"/>
    </row>
    <row r="309" spans="1:5" x14ac:dyDescent="0.25">
      <c r="A309" s="121"/>
      <c r="C309" s="121"/>
      <c r="D309" s="121"/>
    </row>
    <row r="310" spans="1:5" x14ac:dyDescent="0.25">
      <c r="A310" s="121"/>
      <c r="C310" s="121"/>
      <c r="D310" s="121"/>
    </row>
    <row r="311" spans="1:5" x14ac:dyDescent="0.25">
      <c r="A311" s="121"/>
      <c r="C311" s="121"/>
      <c r="D311" s="121"/>
    </row>
    <row r="312" spans="1:5" x14ac:dyDescent="0.25">
      <c r="A312" s="121"/>
      <c r="C312" s="121"/>
      <c r="D312" s="121"/>
    </row>
    <row r="313" spans="1:5" x14ac:dyDescent="0.25">
      <c r="A313" s="121"/>
      <c r="C313" s="121"/>
      <c r="D313" s="121"/>
    </row>
    <row r="314" spans="1:5" x14ac:dyDescent="0.25">
      <c r="A314" s="121"/>
      <c r="C314" s="121"/>
      <c r="D314" s="121"/>
    </row>
    <row r="315" spans="1:5" x14ac:dyDescent="0.25">
      <c r="A315" s="121"/>
      <c r="C315" s="121"/>
      <c r="D315" s="121"/>
    </row>
    <row r="316" spans="1:5" x14ac:dyDescent="0.25">
      <c r="A316" s="121"/>
      <c r="C316" s="121"/>
      <c r="D316" s="121"/>
    </row>
    <row r="317" spans="1:5" x14ac:dyDescent="0.25">
      <c r="A317" s="121"/>
      <c r="C317" s="121"/>
      <c r="D317" s="121"/>
    </row>
    <row r="318" spans="1:5" x14ac:dyDescent="0.25">
      <c r="A318" s="121"/>
      <c r="C318" s="121"/>
      <c r="D318" s="121"/>
    </row>
    <row r="319" spans="1:5" x14ac:dyDescent="0.25">
      <c r="A319" s="121"/>
      <c r="C319" s="121"/>
      <c r="D319" s="121"/>
    </row>
    <row r="320" spans="1:5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</sheetData>
  <mergeCells count="52"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A45:B45"/>
    <mergeCell ref="A46:B46"/>
    <mergeCell ref="A47:B47"/>
    <mergeCell ref="C10:E10"/>
    <mergeCell ref="A11:E11"/>
    <mergeCell ref="A12:E12"/>
    <mergeCell ref="D13:E13"/>
    <mergeCell ref="C15:E15"/>
    <mergeCell ref="A16:E16"/>
    <mergeCell ref="A17:E17"/>
    <mergeCell ref="C23:E23"/>
    <mergeCell ref="A24:E24"/>
    <mergeCell ref="A25:E25"/>
    <mergeCell ref="C31:E31"/>
    <mergeCell ref="A32:E32"/>
    <mergeCell ref="A33:E33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F1:G1"/>
    <mergeCell ref="A1:E1"/>
    <mergeCell ref="A2:E2"/>
    <mergeCell ref="A7:E7"/>
    <mergeCell ref="A3:B3"/>
    <mergeCell ref="C3:E6"/>
    <mergeCell ref="A6:B6"/>
    <mergeCell ref="A49:E49"/>
  </mergeCells>
  <phoneticPr fontId="45" type="noConversion"/>
  <conditionalFormatting sqref="B228:B266">
    <cfRule type="duplicateValues" dxfId="397" priority="232"/>
  </conditionalFormatting>
  <conditionalFormatting sqref="B225:B227">
    <cfRule type="duplicateValues" dxfId="396" priority="47"/>
  </conditionalFormatting>
  <conditionalFormatting sqref="B72">
    <cfRule type="duplicateValues" dxfId="395" priority="34"/>
  </conditionalFormatting>
  <conditionalFormatting sqref="B71">
    <cfRule type="duplicateValues" dxfId="394" priority="33"/>
  </conditionalFormatting>
  <conditionalFormatting sqref="B73">
    <cfRule type="duplicateValues" dxfId="393" priority="32"/>
  </conditionalFormatting>
  <conditionalFormatting sqref="B74:B224 B9:B12 B23:B25 B14:B17 B19:B20 B35:B39 B29:B33 B44:B70 B41:B42 B1:B7">
    <cfRule type="duplicateValues" dxfId="392" priority="36"/>
  </conditionalFormatting>
  <conditionalFormatting sqref="B27">
    <cfRule type="duplicateValues" dxfId="391" priority="29"/>
  </conditionalFormatting>
  <conditionalFormatting sqref="B40">
    <cfRule type="duplicateValues" dxfId="390" priority="28"/>
  </conditionalFormatting>
  <conditionalFormatting sqref="B21">
    <cfRule type="duplicateValues" dxfId="389" priority="27"/>
  </conditionalFormatting>
  <conditionalFormatting sqref="B28">
    <cfRule type="duplicateValues" dxfId="388" priority="37"/>
  </conditionalFormatting>
  <conditionalFormatting sqref="E35">
    <cfRule type="duplicateValues" dxfId="387" priority="25"/>
  </conditionalFormatting>
  <conditionalFormatting sqref="E35">
    <cfRule type="duplicateValues" dxfId="386" priority="23"/>
    <cfRule type="duplicateValues" dxfId="385" priority="24"/>
  </conditionalFormatting>
  <conditionalFormatting sqref="E35">
    <cfRule type="duplicateValues" dxfId="384" priority="22"/>
  </conditionalFormatting>
  <conditionalFormatting sqref="E35">
    <cfRule type="duplicateValues" dxfId="383" priority="19"/>
    <cfRule type="duplicateValues" dxfId="382" priority="20"/>
    <cfRule type="duplicateValues" dxfId="381" priority="21"/>
  </conditionalFormatting>
  <conditionalFormatting sqref="E36">
    <cfRule type="duplicateValues" dxfId="380" priority="18"/>
  </conditionalFormatting>
  <conditionalFormatting sqref="E36">
    <cfRule type="duplicateValues" dxfId="379" priority="16"/>
    <cfRule type="duplicateValues" dxfId="378" priority="17"/>
  </conditionalFormatting>
  <conditionalFormatting sqref="E36">
    <cfRule type="duplicateValues" dxfId="377" priority="15"/>
  </conditionalFormatting>
  <conditionalFormatting sqref="E36">
    <cfRule type="duplicateValues" dxfId="376" priority="12"/>
    <cfRule type="duplicateValues" dxfId="375" priority="13"/>
    <cfRule type="duplicateValues" dxfId="374" priority="14"/>
  </conditionalFormatting>
  <conditionalFormatting sqref="B44:B224 B23:B42 B1:B21">
    <cfRule type="duplicateValues" dxfId="373" priority="143332"/>
  </conditionalFormatting>
  <conditionalFormatting sqref="B43">
    <cfRule type="duplicateValues" dxfId="372" priority="9"/>
  </conditionalFormatting>
  <conditionalFormatting sqref="B43">
    <cfRule type="duplicateValues" dxfId="371" priority="8"/>
  </conditionalFormatting>
  <conditionalFormatting sqref="B23:B1048576 B1:B21">
    <cfRule type="duplicateValues" dxfId="370" priority="7"/>
  </conditionalFormatting>
  <conditionalFormatting sqref="B22">
    <cfRule type="duplicateValues" dxfId="369" priority="6"/>
  </conditionalFormatting>
  <conditionalFormatting sqref="B22">
    <cfRule type="duplicateValues" dxfId="368" priority="5"/>
  </conditionalFormatting>
  <conditionalFormatting sqref="B22">
    <cfRule type="duplicateValues" dxfId="367" priority="4"/>
  </conditionalFormatting>
  <conditionalFormatting sqref="B1:B1048576">
    <cfRule type="duplicateValues" dxfId="366" priority="1"/>
    <cfRule type="duplicateValues" dxfId="365" priority="2"/>
    <cfRule type="duplicateValues" dxfId="364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33" t="s">
        <v>2405</v>
      </c>
      <c r="E1" s="134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33" t="s">
        <v>2405</v>
      </c>
    </row>
    <row r="3" spans="2:5" s="121" customFormat="1" ht="18.75" thickBot="1" x14ac:dyDescent="0.3">
      <c r="B3" s="124">
        <v>347</v>
      </c>
      <c r="C3" s="133" t="s">
        <v>2405</v>
      </c>
    </row>
    <row r="4" spans="2:5" s="121" customFormat="1" ht="18.75" thickBot="1" x14ac:dyDescent="0.3">
      <c r="B4" s="124">
        <v>149</v>
      </c>
      <c r="C4" s="133" t="s">
        <v>2405</v>
      </c>
    </row>
    <row r="5" spans="2:5" s="121" customFormat="1" ht="18.75" thickBot="1" x14ac:dyDescent="0.3">
      <c r="B5" s="124">
        <v>910</v>
      </c>
      <c r="C5" s="133" t="s">
        <v>2405</v>
      </c>
    </row>
    <row r="6" spans="2:5" s="121" customFormat="1" ht="18.75" thickBot="1" x14ac:dyDescent="0.3">
      <c r="B6" s="124">
        <v>836</v>
      </c>
      <c r="C6" s="133" t="s">
        <v>2405</v>
      </c>
    </row>
    <row r="7" spans="2:5" s="121" customFormat="1" ht="18.75" thickBot="1" x14ac:dyDescent="0.3">
      <c r="B7" s="124">
        <v>974</v>
      </c>
      <c r="C7" s="133" t="s">
        <v>2405</v>
      </c>
    </row>
    <row r="8" spans="2:5" s="121" customFormat="1" ht="18.75" thickBot="1" x14ac:dyDescent="0.3">
      <c r="B8" s="124">
        <v>676</v>
      </c>
      <c r="C8" s="133" t="s">
        <v>2405</v>
      </c>
    </row>
    <row r="9" spans="2:5" s="121" customFormat="1" ht="18.75" thickBot="1" x14ac:dyDescent="0.3">
      <c r="B9" s="124">
        <v>520</v>
      </c>
      <c r="C9" s="133" t="s">
        <v>2405</v>
      </c>
    </row>
    <row r="10" spans="2:5" s="121" customFormat="1" ht="18.75" thickBot="1" x14ac:dyDescent="0.3">
      <c r="B10" s="124">
        <v>238</v>
      </c>
      <c r="C10" s="133" t="s">
        <v>2405</v>
      </c>
    </row>
    <row r="11" spans="2:5" s="121" customFormat="1" ht="18.75" thickBot="1" x14ac:dyDescent="0.3">
      <c r="B11" s="124">
        <v>304</v>
      </c>
      <c r="C11" s="133" t="s">
        <v>2405</v>
      </c>
    </row>
    <row r="12" spans="2:5" s="121" customFormat="1" ht="18.75" thickBot="1" x14ac:dyDescent="0.3">
      <c r="B12" s="124">
        <v>562</v>
      </c>
      <c r="C12" s="133" t="s">
        <v>2405</v>
      </c>
    </row>
    <row r="13" spans="2:5" s="121" customFormat="1" ht="18.75" thickBot="1" x14ac:dyDescent="0.3">
      <c r="B13" s="124"/>
      <c r="C13" s="133" t="s">
        <v>2405</v>
      </c>
    </row>
    <row r="14" spans="2:5" s="121" customFormat="1" ht="18.75" thickBot="1" x14ac:dyDescent="0.3">
      <c r="B14" s="124"/>
      <c r="C14" s="133" t="s">
        <v>2405</v>
      </c>
    </row>
    <row r="15" spans="2:5" s="121" customFormat="1" ht="18.75" thickBot="1" x14ac:dyDescent="0.3">
      <c r="B15" s="124"/>
      <c r="C15" s="133" t="s">
        <v>2405</v>
      </c>
    </row>
    <row r="16" spans="2:5" s="121" customFormat="1" ht="18.75" thickBot="1" x14ac:dyDescent="0.3">
      <c r="B16" s="129"/>
      <c r="C16" s="133" t="s">
        <v>2405</v>
      </c>
    </row>
    <row r="17" spans="2:3" s="121" customFormat="1" ht="18.75" thickBot="1" x14ac:dyDescent="0.3">
      <c r="B17" s="129"/>
      <c r="C17" s="133" t="s">
        <v>2405</v>
      </c>
    </row>
    <row r="18" spans="2:3" s="121" customFormat="1" ht="18.75" thickBot="1" x14ac:dyDescent="0.3">
      <c r="B18" s="129"/>
      <c r="C18" s="133" t="s">
        <v>2405</v>
      </c>
    </row>
    <row r="19" spans="2:3" s="121" customFormat="1" ht="18.75" thickBot="1" x14ac:dyDescent="0.3">
      <c r="B19" s="129"/>
      <c r="C19" s="133" t="s">
        <v>2405</v>
      </c>
    </row>
    <row r="20" spans="2:3" s="121" customFormat="1" ht="18.75" thickBot="1" x14ac:dyDescent="0.3">
      <c r="B20" s="129"/>
      <c r="C20" s="133" t="s">
        <v>2405</v>
      </c>
    </row>
    <row r="21" spans="2:3" s="121" customFormat="1" ht="18.75" thickBot="1" x14ac:dyDescent="0.3">
      <c r="B21" s="129"/>
      <c r="C21" s="133" t="s">
        <v>2405</v>
      </c>
    </row>
    <row r="22" spans="2:3" s="121" customFormat="1" ht="18.75" thickBot="1" x14ac:dyDescent="0.3">
      <c r="B22" s="129"/>
      <c r="C22" s="133" t="s">
        <v>2405</v>
      </c>
    </row>
    <row r="23" spans="2:3" s="121" customFormat="1" ht="18.75" thickBot="1" x14ac:dyDescent="0.3">
      <c r="B23" s="129"/>
      <c r="C23" s="133" t="s">
        <v>2405</v>
      </c>
    </row>
    <row r="24" spans="2:3" s="121" customFormat="1" ht="18.75" thickBot="1" x14ac:dyDescent="0.3">
      <c r="B24" s="129"/>
      <c r="C24" s="133" t="s">
        <v>2405</v>
      </c>
    </row>
    <row r="25" spans="2:3" s="121" customFormat="1" ht="18.75" thickBot="1" x14ac:dyDescent="0.3">
      <c r="B25" s="129"/>
      <c r="C25" s="133" t="s">
        <v>2405</v>
      </c>
    </row>
    <row r="26" spans="2:3" s="121" customFormat="1" ht="18.75" thickBot="1" x14ac:dyDescent="0.3">
      <c r="B26" s="129"/>
      <c r="C26" s="133" t="s">
        <v>2405</v>
      </c>
    </row>
    <row r="27" spans="2:3" s="121" customFormat="1" ht="18.75" thickBot="1" x14ac:dyDescent="0.3">
      <c r="B27" s="129"/>
      <c r="C27" s="133" t="s">
        <v>2405</v>
      </c>
    </row>
    <row r="28" spans="2:3" s="121" customFormat="1" ht="18.75" thickBot="1" x14ac:dyDescent="0.3">
      <c r="B28" s="129"/>
      <c r="C28" s="133" t="s">
        <v>2405</v>
      </c>
    </row>
    <row r="29" spans="2:3" s="121" customFormat="1" ht="18.75" thickBot="1" x14ac:dyDescent="0.3">
      <c r="B29" s="129"/>
      <c r="C29" s="133" t="s">
        <v>2405</v>
      </c>
    </row>
    <row r="30" spans="2:3" s="121" customFormat="1" ht="18.75" thickBot="1" x14ac:dyDescent="0.3">
      <c r="B30" s="129"/>
      <c r="C30" s="133" t="s">
        <v>2405</v>
      </c>
    </row>
    <row r="31" spans="2:3" s="121" customFormat="1" ht="18.75" thickBot="1" x14ac:dyDescent="0.3">
      <c r="B31" s="129"/>
      <c r="C31" s="133" t="s">
        <v>2405</v>
      </c>
    </row>
    <row r="32" spans="2:3" s="121" customFormat="1" ht="18.75" thickBot="1" x14ac:dyDescent="0.3">
      <c r="B32" s="129"/>
      <c r="C32" s="133" t="s">
        <v>2405</v>
      </c>
    </row>
    <row r="33" spans="2:3" s="121" customFormat="1" ht="18.75" thickBot="1" x14ac:dyDescent="0.3">
      <c r="B33" s="129"/>
      <c r="C33" s="133" t="s">
        <v>2405</v>
      </c>
    </row>
    <row r="34" spans="2:3" s="121" customFormat="1" ht="18.75" thickBot="1" x14ac:dyDescent="0.3">
      <c r="B34" s="129"/>
      <c r="C34" s="133" t="s">
        <v>2405</v>
      </c>
    </row>
    <row r="35" spans="2:3" s="121" customFormat="1" ht="18.75" thickBot="1" x14ac:dyDescent="0.3">
      <c r="B35" s="129"/>
      <c r="C35" s="133" t="s">
        <v>2405</v>
      </c>
    </row>
    <row r="36" spans="2:3" s="121" customFormat="1" ht="18.75" thickBot="1" x14ac:dyDescent="0.3">
      <c r="B36" s="129"/>
      <c r="C36" s="133" t="s">
        <v>2405</v>
      </c>
    </row>
    <row r="37" spans="2:3" s="121" customFormat="1" ht="18.75" thickBot="1" x14ac:dyDescent="0.3">
      <c r="B37" s="129"/>
      <c r="C37" s="133" t="s">
        <v>2405</v>
      </c>
    </row>
    <row r="38" spans="2:3" s="121" customFormat="1" ht="18.75" thickBot="1" x14ac:dyDescent="0.3">
      <c r="B38" s="129"/>
      <c r="C38" s="133" t="s">
        <v>2405</v>
      </c>
    </row>
    <row r="39" spans="2:3" s="121" customFormat="1" ht="18.75" thickBot="1" x14ac:dyDescent="0.3">
      <c r="B39" s="129"/>
      <c r="C39" s="133" t="s">
        <v>2405</v>
      </c>
    </row>
    <row r="40" spans="2:3" s="121" customFormat="1" ht="18.75" thickBot="1" x14ac:dyDescent="0.3">
      <c r="B40" s="129"/>
      <c r="C40" s="133" t="s">
        <v>2405</v>
      </c>
    </row>
    <row r="41" spans="2:3" s="121" customFormat="1" ht="18.75" thickBot="1" x14ac:dyDescent="0.3">
      <c r="B41" s="129"/>
      <c r="C41" s="133" t="s">
        <v>2405</v>
      </c>
    </row>
    <row r="42" spans="2:3" s="121" customFormat="1" ht="18.75" thickBot="1" x14ac:dyDescent="0.3">
      <c r="B42" s="129"/>
      <c r="C42" s="133" t="s">
        <v>2405</v>
      </c>
    </row>
    <row r="43" spans="2:3" s="121" customFormat="1" ht="18.75" thickBot="1" x14ac:dyDescent="0.3">
      <c r="B43" s="129"/>
      <c r="C43" s="133" t="s">
        <v>2405</v>
      </c>
    </row>
    <row r="44" spans="2:3" s="121" customFormat="1" ht="18.75" thickBot="1" x14ac:dyDescent="0.3">
      <c r="B44" s="129"/>
      <c r="C44" s="133" t="s">
        <v>2405</v>
      </c>
    </row>
    <row r="45" spans="2:3" s="121" customFormat="1" ht="18.75" thickBot="1" x14ac:dyDescent="0.3">
      <c r="B45" s="129"/>
      <c r="C45" s="133" t="s">
        <v>2405</v>
      </c>
    </row>
    <row r="46" spans="2:3" s="121" customFormat="1" ht="18.75" thickBot="1" x14ac:dyDescent="0.3">
      <c r="B46" s="129"/>
      <c r="C46" s="133" t="s">
        <v>2405</v>
      </c>
    </row>
    <row r="47" spans="2:3" s="121" customFormat="1" ht="18.75" thickBot="1" x14ac:dyDescent="0.3">
      <c r="B47" s="129"/>
      <c r="C47" s="133" t="s">
        <v>2405</v>
      </c>
    </row>
    <row r="48" spans="2:3" s="121" customFormat="1" ht="18.75" thickBot="1" x14ac:dyDescent="0.3">
      <c r="B48" s="129"/>
      <c r="C48" s="133" t="s">
        <v>2405</v>
      </c>
    </row>
    <row r="49" spans="2:3" s="121" customFormat="1" ht="18.75" thickBot="1" x14ac:dyDescent="0.3">
      <c r="B49" s="129"/>
      <c r="C49" s="133" t="s">
        <v>2405</v>
      </c>
    </row>
    <row r="50" spans="2:3" s="121" customFormat="1" ht="18.75" thickBot="1" x14ac:dyDescent="0.3">
      <c r="B50" s="129"/>
      <c r="C50" s="133" t="s">
        <v>2405</v>
      </c>
    </row>
    <row r="51" spans="2:3" s="121" customFormat="1" ht="18.75" thickBot="1" x14ac:dyDescent="0.3">
      <c r="B51" s="129"/>
      <c r="C51" s="133" t="s">
        <v>2405</v>
      </c>
    </row>
    <row r="52" spans="2:3" s="121" customFormat="1" ht="18.75" thickBot="1" x14ac:dyDescent="0.3">
      <c r="B52" s="129"/>
      <c r="C52" s="133" t="s">
        <v>2405</v>
      </c>
    </row>
    <row r="53" spans="2:3" s="121" customFormat="1" ht="18.75" thickBot="1" x14ac:dyDescent="0.3">
      <c r="B53" s="129"/>
      <c r="C53" s="133" t="s">
        <v>2405</v>
      </c>
    </row>
    <row r="54" spans="2:3" s="121" customFormat="1" ht="18.75" thickBot="1" x14ac:dyDescent="0.3">
      <c r="B54" s="129"/>
      <c r="C54" s="133" t="s">
        <v>2405</v>
      </c>
    </row>
    <row r="55" spans="2:3" s="121" customFormat="1" ht="18.75" thickBot="1" x14ac:dyDescent="0.3">
      <c r="B55" s="129"/>
      <c r="C55" s="133" t="s">
        <v>2405</v>
      </c>
    </row>
    <row r="56" spans="2:3" s="121" customFormat="1" ht="18.75" thickBot="1" x14ac:dyDescent="0.3">
      <c r="B56" s="129"/>
      <c r="C56" s="133" t="s">
        <v>2405</v>
      </c>
    </row>
    <row r="57" spans="2:3" s="121" customFormat="1" ht="18.75" thickBot="1" x14ac:dyDescent="0.3">
      <c r="B57" s="128"/>
      <c r="C57" s="133" t="s">
        <v>2405</v>
      </c>
    </row>
    <row r="58" spans="2:3" s="121" customFormat="1" ht="18.75" thickBot="1" x14ac:dyDescent="0.3">
      <c r="B58" s="128"/>
      <c r="C58" s="133" t="s">
        <v>2405</v>
      </c>
    </row>
    <row r="59" spans="2:3" s="121" customFormat="1" ht="18.75" thickBot="1" x14ac:dyDescent="0.3">
      <c r="B59" s="128"/>
      <c r="C59" s="133" t="s">
        <v>2405</v>
      </c>
    </row>
    <row r="60" spans="2:3" s="121" customFormat="1" ht="18.75" thickBot="1" x14ac:dyDescent="0.3">
      <c r="B60" s="128"/>
      <c r="C60" s="133" t="s">
        <v>2405</v>
      </c>
    </row>
    <row r="61" spans="2:3" s="121" customFormat="1" ht="18.75" thickBot="1" x14ac:dyDescent="0.3">
      <c r="B61" s="129"/>
      <c r="C61" s="133" t="s">
        <v>2405</v>
      </c>
    </row>
    <row r="62" spans="2:3" s="121" customFormat="1" ht="18.75" thickBot="1" x14ac:dyDescent="0.3">
      <c r="B62" s="129"/>
      <c r="C62" s="133" t="s">
        <v>2405</v>
      </c>
    </row>
    <row r="63" spans="2:3" s="121" customFormat="1" ht="18.75" thickBot="1" x14ac:dyDescent="0.3">
      <c r="B63" s="129"/>
      <c r="C63" s="133" t="s">
        <v>2405</v>
      </c>
    </row>
    <row r="64" spans="2:3" s="121" customFormat="1" ht="18.75" thickBot="1" x14ac:dyDescent="0.3">
      <c r="B64" s="129"/>
      <c r="C64" s="133" t="s">
        <v>2405</v>
      </c>
    </row>
    <row r="65" spans="2:3" s="121" customFormat="1" ht="18.75" thickBot="1" x14ac:dyDescent="0.3">
      <c r="B65" s="129"/>
      <c r="C65" s="133" t="s">
        <v>2405</v>
      </c>
    </row>
    <row r="66" spans="2:3" s="121" customFormat="1" ht="18.75" thickBot="1" x14ac:dyDescent="0.3">
      <c r="B66" s="129"/>
      <c r="C66" s="133" t="s">
        <v>2405</v>
      </c>
    </row>
    <row r="67" spans="2:3" s="121" customFormat="1" ht="18" x14ac:dyDescent="0.25">
      <c r="B67" s="129"/>
      <c r="C67" s="133" t="s">
        <v>2405</v>
      </c>
    </row>
  </sheetData>
  <conditionalFormatting sqref="B61:B67">
    <cfRule type="duplicateValues" dxfId="363" priority="149"/>
  </conditionalFormatting>
  <conditionalFormatting sqref="B61:B67">
    <cfRule type="duplicateValues" dxfId="362" priority="148"/>
  </conditionalFormatting>
  <conditionalFormatting sqref="B57:B60">
    <cfRule type="duplicateValues" dxfId="361" priority="146"/>
  </conditionalFormatting>
  <conditionalFormatting sqref="B57:B60">
    <cfRule type="duplicateValues" dxfId="360" priority="147"/>
  </conditionalFormatting>
  <conditionalFormatting sqref="B40:B56">
    <cfRule type="duplicateValues" dxfId="359" priority="145"/>
  </conditionalFormatting>
  <conditionalFormatting sqref="B39">
    <cfRule type="duplicateValues" dxfId="358" priority="144"/>
  </conditionalFormatting>
  <conditionalFormatting sqref="B20:B38">
    <cfRule type="duplicateValues" dxfId="357" priority="138"/>
  </conditionalFormatting>
  <conditionalFormatting sqref="B20:B38">
    <cfRule type="duplicateValues" dxfId="356" priority="139"/>
    <cfRule type="duplicateValues" dxfId="355" priority="140"/>
  </conditionalFormatting>
  <conditionalFormatting sqref="B20:B38">
    <cfRule type="duplicateValues" dxfId="354" priority="141"/>
  </conditionalFormatting>
  <conditionalFormatting sqref="B20:B38">
    <cfRule type="duplicateValues" dxfId="353" priority="137"/>
  </conditionalFormatting>
  <conditionalFormatting sqref="B20:B38">
    <cfRule type="duplicateValues" dxfId="352" priority="142"/>
  </conditionalFormatting>
  <conditionalFormatting sqref="B20:B38">
    <cfRule type="duplicateValues" dxfId="351" priority="143"/>
  </conditionalFormatting>
  <conditionalFormatting sqref="B17:B19">
    <cfRule type="duplicateValues" dxfId="350" priority="131"/>
  </conditionalFormatting>
  <conditionalFormatting sqref="B17:B19">
    <cfRule type="duplicateValues" dxfId="349" priority="132"/>
    <cfRule type="duplicateValues" dxfId="348" priority="133"/>
  </conditionalFormatting>
  <conditionalFormatting sqref="B17:B19">
    <cfRule type="duplicateValues" dxfId="347" priority="134"/>
  </conditionalFormatting>
  <conditionalFormatting sqref="B17:B19">
    <cfRule type="duplicateValues" dxfId="346" priority="130"/>
  </conditionalFormatting>
  <conditionalFormatting sqref="B17:B19">
    <cfRule type="duplicateValues" dxfId="345" priority="135"/>
  </conditionalFormatting>
  <conditionalFormatting sqref="B17:B19">
    <cfRule type="duplicateValues" dxfId="344" priority="136"/>
  </conditionalFormatting>
  <conditionalFormatting sqref="B16">
    <cfRule type="duplicateValues" dxfId="343" priority="128"/>
  </conditionalFormatting>
  <conditionalFormatting sqref="B16">
    <cfRule type="duplicateValues" dxfId="342" priority="129"/>
  </conditionalFormatting>
  <conditionalFormatting sqref="B13:B15">
    <cfRule type="duplicateValues" dxfId="341" priority="56"/>
    <cfRule type="duplicateValues" dxfId="340" priority="57"/>
  </conditionalFormatting>
  <conditionalFormatting sqref="B15">
    <cfRule type="duplicateValues" dxfId="339" priority="53"/>
    <cfRule type="duplicateValues" dxfId="338" priority="54"/>
    <cfRule type="duplicateValues" dxfId="337" priority="55"/>
  </conditionalFormatting>
  <conditionalFormatting sqref="B15">
    <cfRule type="duplicateValues" dxfId="336" priority="52"/>
  </conditionalFormatting>
  <conditionalFormatting sqref="B15">
    <cfRule type="duplicateValues" dxfId="335" priority="51"/>
  </conditionalFormatting>
  <conditionalFormatting sqref="B15">
    <cfRule type="duplicateValues" dxfId="334" priority="48"/>
    <cfRule type="duplicateValues" dxfId="333" priority="49"/>
    <cfRule type="duplicateValues" dxfId="332" priority="50"/>
  </conditionalFormatting>
  <conditionalFormatting sqref="B13:B15">
    <cfRule type="duplicateValues" dxfId="331" priority="47"/>
  </conditionalFormatting>
  <conditionalFormatting sqref="B13:B15">
    <cfRule type="duplicateValues" dxfId="330" priority="44"/>
    <cfRule type="duplicateValues" dxfId="329" priority="45"/>
    <cfRule type="duplicateValues" dxfId="328" priority="46"/>
  </conditionalFormatting>
  <conditionalFormatting sqref="B13:B15">
    <cfRule type="duplicateValues" dxfId="327" priority="43"/>
  </conditionalFormatting>
  <conditionalFormatting sqref="B13:B15">
    <cfRule type="duplicateValues" dxfId="326" priority="40"/>
    <cfRule type="duplicateValues" dxfId="325" priority="41"/>
    <cfRule type="duplicateValues" dxfId="324" priority="42"/>
  </conditionalFormatting>
  <conditionalFormatting sqref="B13:B15">
    <cfRule type="duplicateValues" dxfId="323" priority="39"/>
  </conditionalFormatting>
  <conditionalFormatting sqref="B1:B12">
    <cfRule type="duplicateValues" dxfId="322" priority="5"/>
    <cfRule type="duplicateValues" dxfId="321" priority="6"/>
  </conditionalFormatting>
  <conditionalFormatting sqref="B1:B12">
    <cfRule type="duplicateValues" dxfId="320" priority="2"/>
    <cfRule type="duplicateValues" dxfId="319" priority="3"/>
    <cfRule type="duplicateValues" dxfId="318" priority="4"/>
  </conditionalFormatting>
  <conditionalFormatting sqref="B1:B12">
    <cfRule type="duplicateValues" dxfId="31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9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16" priority="20"/>
  </conditionalFormatting>
  <conditionalFormatting sqref="A830">
    <cfRule type="duplicateValues" dxfId="315" priority="19"/>
  </conditionalFormatting>
  <conditionalFormatting sqref="A831">
    <cfRule type="duplicateValues" dxfId="314" priority="18"/>
  </conditionalFormatting>
  <conditionalFormatting sqref="A832">
    <cfRule type="duplicateValues" dxfId="313" priority="17"/>
  </conditionalFormatting>
  <conditionalFormatting sqref="A833">
    <cfRule type="duplicateValues" dxfId="312" priority="16"/>
  </conditionalFormatting>
  <conditionalFormatting sqref="A844:A1048576 A1:A833">
    <cfRule type="duplicateValues" dxfId="311" priority="15"/>
  </conditionalFormatting>
  <conditionalFormatting sqref="A834:A840">
    <cfRule type="duplicateValues" dxfId="310" priority="14"/>
  </conditionalFormatting>
  <conditionalFormatting sqref="A834:A840">
    <cfRule type="duplicateValues" dxfId="309" priority="13"/>
  </conditionalFormatting>
  <conditionalFormatting sqref="A844:A1048576 A1:A840">
    <cfRule type="duplicateValues" dxfId="308" priority="12"/>
  </conditionalFormatting>
  <conditionalFormatting sqref="A841">
    <cfRule type="duplicateValues" dxfId="307" priority="11"/>
  </conditionalFormatting>
  <conditionalFormatting sqref="A841">
    <cfRule type="duplicateValues" dxfId="306" priority="10"/>
  </conditionalFormatting>
  <conditionalFormatting sqref="A841">
    <cfRule type="duplicateValues" dxfId="305" priority="9"/>
  </conditionalFormatting>
  <conditionalFormatting sqref="A842">
    <cfRule type="duplicateValues" dxfId="304" priority="8"/>
  </conditionalFormatting>
  <conditionalFormatting sqref="A842">
    <cfRule type="duplicateValues" dxfId="303" priority="7"/>
  </conditionalFormatting>
  <conditionalFormatting sqref="A842">
    <cfRule type="duplicateValues" dxfId="302" priority="6"/>
  </conditionalFormatting>
  <conditionalFormatting sqref="A1:A842 A844:A1048576">
    <cfRule type="duplicateValues" dxfId="301" priority="5"/>
  </conditionalFormatting>
  <conditionalFormatting sqref="A843">
    <cfRule type="duplicateValues" dxfId="300" priority="4"/>
  </conditionalFormatting>
  <conditionalFormatting sqref="A843">
    <cfRule type="duplicateValues" dxfId="299" priority="3"/>
  </conditionalFormatting>
  <conditionalFormatting sqref="A843">
    <cfRule type="duplicateValues" dxfId="298" priority="2"/>
  </conditionalFormatting>
  <conditionalFormatting sqref="A843">
    <cfRule type="duplicateValues" dxfId="29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96" priority="18"/>
  </conditionalFormatting>
  <conditionalFormatting sqref="B7:B8">
    <cfRule type="duplicateValues" dxfId="295" priority="17"/>
  </conditionalFormatting>
  <conditionalFormatting sqref="A7:A8">
    <cfRule type="duplicateValues" dxfId="294" priority="15"/>
    <cfRule type="duplicateValues" dxfId="293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2021-09-09T09:33:01Z</dcterms:modified>
</cp:coreProperties>
</file>