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9\"/>
    </mc:Choice>
  </mc:AlternateContent>
  <bookViews>
    <workbookView xWindow="0" yWindow="0" windowWidth="5115" windowHeight="3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0" i="1" l="1"/>
  <c r="A141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A89" i="1"/>
  <c r="A90" i="1"/>
  <c r="A87" i="1"/>
  <c r="A80" i="1"/>
  <c r="A78" i="1"/>
  <c r="A95" i="1"/>
  <c r="A94" i="1"/>
  <c r="A77" i="1"/>
  <c r="A101" i="1"/>
  <c r="A106" i="1"/>
  <c r="A88" i="1"/>
  <c r="A144" i="1"/>
  <c r="A152" i="1"/>
  <c r="A79" i="1"/>
  <c r="A82" i="1"/>
  <c r="A93" i="1"/>
  <c r="A116" i="1"/>
  <c r="A91" i="1"/>
  <c r="A99" i="1"/>
  <c r="A147" i="1"/>
  <c r="A134" i="1"/>
  <c r="A131" i="1"/>
  <c r="A146" i="1"/>
  <c r="A118" i="1"/>
  <c r="A81" i="1"/>
  <c r="A124" i="1"/>
  <c r="F89" i="1"/>
  <c r="G89" i="1"/>
  <c r="H89" i="1"/>
  <c r="I89" i="1"/>
  <c r="J89" i="1"/>
  <c r="K89" i="1"/>
  <c r="F90" i="1"/>
  <c r="G90" i="1"/>
  <c r="H90" i="1"/>
  <c r="I90" i="1"/>
  <c r="J90" i="1"/>
  <c r="K90" i="1"/>
  <c r="F87" i="1"/>
  <c r="G87" i="1"/>
  <c r="H87" i="1"/>
  <c r="I87" i="1"/>
  <c r="J87" i="1"/>
  <c r="K87" i="1"/>
  <c r="F80" i="1"/>
  <c r="G80" i="1"/>
  <c r="H80" i="1"/>
  <c r="I80" i="1"/>
  <c r="J80" i="1"/>
  <c r="K80" i="1"/>
  <c r="F78" i="1"/>
  <c r="G78" i="1"/>
  <c r="H78" i="1"/>
  <c r="I78" i="1"/>
  <c r="J78" i="1"/>
  <c r="K78" i="1"/>
  <c r="F95" i="1"/>
  <c r="G95" i="1"/>
  <c r="H95" i="1"/>
  <c r="I95" i="1"/>
  <c r="J95" i="1"/>
  <c r="K95" i="1"/>
  <c r="F94" i="1"/>
  <c r="G94" i="1"/>
  <c r="H94" i="1"/>
  <c r="I94" i="1"/>
  <c r="J94" i="1"/>
  <c r="K94" i="1"/>
  <c r="F77" i="1"/>
  <c r="G77" i="1"/>
  <c r="H77" i="1"/>
  <c r="I77" i="1"/>
  <c r="J77" i="1"/>
  <c r="K77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88" i="1"/>
  <c r="G88" i="1"/>
  <c r="H88" i="1"/>
  <c r="I88" i="1"/>
  <c r="J88" i="1"/>
  <c r="K88" i="1"/>
  <c r="F144" i="1"/>
  <c r="G144" i="1"/>
  <c r="H144" i="1"/>
  <c r="I144" i="1"/>
  <c r="J144" i="1"/>
  <c r="K144" i="1"/>
  <c r="F152" i="1"/>
  <c r="G152" i="1"/>
  <c r="H152" i="1"/>
  <c r="I152" i="1"/>
  <c r="J152" i="1"/>
  <c r="K152" i="1"/>
  <c r="F79" i="1"/>
  <c r="G79" i="1"/>
  <c r="H79" i="1"/>
  <c r="I79" i="1"/>
  <c r="J79" i="1"/>
  <c r="K79" i="1"/>
  <c r="F82" i="1"/>
  <c r="G82" i="1"/>
  <c r="H82" i="1"/>
  <c r="I82" i="1"/>
  <c r="J82" i="1"/>
  <c r="K82" i="1"/>
  <c r="F93" i="1"/>
  <c r="G93" i="1"/>
  <c r="H93" i="1"/>
  <c r="I93" i="1"/>
  <c r="J93" i="1"/>
  <c r="K93" i="1"/>
  <c r="F116" i="1"/>
  <c r="G116" i="1"/>
  <c r="H116" i="1"/>
  <c r="I116" i="1"/>
  <c r="J116" i="1"/>
  <c r="K116" i="1"/>
  <c r="F91" i="1"/>
  <c r="G91" i="1"/>
  <c r="H91" i="1"/>
  <c r="I91" i="1"/>
  <c r="J91" i="1"/>
  <c r="K91" i="1"/>
  <c r="F99" i="1"/>
  <c r="G99" i="1"/>
  <c r="H99" i="1"/>
  <c r="I99" i="1"/>
  <c r="J99" i="1"/>
  <c r="K99" i="1"/>
  <c r="F147" i="1"/>
  <c r="G147" i="1"/>
  <c r="H147" i="1"/>
  <c r="I147" i="1"/>
  <c r="J147" i="1"/>
  <c r="K147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146" i="1"/>
  <c r="G146" i="1"/>
  <c r="H146" i="1"/>
  <c r="I146" i="1"/>
  <c r="J146" i="1"/>
  <c r="K146" i="1"/>
  <c r="F118" i="1"/>
  <c r="G118" i="1"/>
  <c r="H118" i="1"/>
  <c r="I118" i="1"/>
  <c r="J118" i="1"/>
  <c r="K118" i="1"/>
  <c r="F81" i="1"/>
  <c r="G81" i="1"/>
  <c r="H81" i="1"/>
  <c r="I81" i="1"/>
  <c r="J81" i="1"/>
  <c r="K81" i="1"/>
  <c r="F124" i="1"/>
  <c r="G124" i="1"/>
  <c r="H124" i="1"/>
  <c r="I124" i="1"/>
  <c r="J124" i="1"/>
  <c r="K124" i="1"/>
  <c r="A136" i="1"/>
  <c r="A135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48" i="1" l="1"/>
  <c r="A143" i="1"/>
  <c r="A104" i="1"/>
  <c r="A84" i="1"/>
  <c r="A149" i="1"/>
  <c r="A100" i="1"/>
  <c r="A153" i="1"/>
  <c r="A133" i="1"/>
  <c r="A107" i="1"/>
  <c r="A129" i="1"/>
  <c r="A112" i="1"/>
  <c r="A130" i="1"/>
  <c r="A102" i="1"/>
  <c r="A113" i="1"/>
  <c r="A132" i="1"/>
  <c r="A83" i="1"/>
  <c r="A139" i="1"/>
  <c r="A127" i="1"/>
  <c r="A137" i="1"/>
  <c r="A123" i="1"/>
  <c r="A122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F104" i="1"/>
  <c r="G104" i="1"/>
  <c r="H104" i="1"/>
  <c r="I104" i="1"/>
  <c r="J104" i="1"/>
  <c r="K104" i="1"/>
  <c r="F84" i="1"/>
  <c r="G84" i="1"/>
  <c r="H84" i="1"/>
  <c r="I84" i="1"/>
  <c r="J84" i="1"/>
  <c r="K84" i="1"/>
  <c r="F149" i="1"/>
  <c r="G149" i="1"/>
  <c r="H149" i="1"/>
  <c r="I149" i="1"/>
  <c r="J149" i="1"/>
  <c r="K149" i="1"/>
  <c r="F100" i="1"/>
  <c r="G100" i="1"/>
  <c r="H100" i="1"/>
  <c r="I100" i="1"/>
  <c r="J100" i="1"/>
  <c r="K100" i="1"/>
  <c r="F153" i="1"/>
  <c r="G153" i="1"/>
  <c r="H153" i="1"/>
  <c r="I153" i="1"/>
  <c r="J153" i="1"/>
  <c r="K153" i="1"/>
  <c r="F133" i="1"/>
  <c r="G133" i="1"/>
  <c r="H133" i="1"/>
  <c r="I133" i="1"/>
  <c r="J133" i="1"/>
  <c r="K133" i="1"/>
  <c r="F107" i="1"/>
  <c r="G107" i="1"/>
  <c r="H107" i="1"/>
  <c r="I107" i="1"/>
  <c r="J107" i="1"/>
  <c r="K107" i="1"/>
  <c r="F129" i="1"/>
  <c r="G129" i="1"/>
  <c r="H129" i="1"/>
  <c r="I129" i="1"/>
  <c r="J129" i="1"/>
  <c r="K129" i="1"/>
  <c r="F112" i="1"/>
  <c r="G112" i="1"/>
  <c r="H112" i="1"/>
  <c r="I112" i="1"/>
  <c r="J112" i="1"/>
  <c r="K112" i="1"/>
  <c r="F130" i="1"/>
  <c r="G130" i="1"/>
  <c r="H130" i="1"/>
  <c r="I130" i="1"/>
  <c r="J130" i="1"/>
  <c r="K130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32" i="1"/>
  <c r="G132" i="1"/>
  <c r="H132" i="1"/>
  <c r="I132" i="1"/>
  <c r="J132" i="1"/>
  <c r="K132" i="1"/>
  <c r="F83" i="1"/>
  <c r="G83" i="1"/>
  <c r="H83" i="1"/>
  <c r="I83" i="1"/>
  <c r="J83" i="1"/>
  <c r="K83" i="1"/>
  <c r="F139" i="1"/>
  <c r="G139" i="1"/>
  <c r="H139" i="1"/>
  <c r="I139" i="1"/>
  <c r="J139" i="1"/>
  <c r="K139" i="1"/>
  <c r="F127" i="1"/>
  <c r="G127" i="1"/>
  <c r="H127" i="1"/>
  <c r="I127" i="1"/>
  <c r="J127" i="1"/>
  <c r="K127" i="1"/>
  <c r="F137" i="1"/>
  <c r="G137" i="1"/>
  <c r="H137" i="1"/>
  <c r="I137" i="1"/>
  <c r="J137" i="1"/>
  <c r="K137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" i="1" l="1"/>
  <c r="F12" i="1"/>
  <c r="G12" i="1"/>
  <c r="H12" i="1"/>
  <c r="I12" i="1"/>
  <c r="J12" i="1"/>
  <c r="K12" i="1"/>
  <c r="A9" i="1"/>
  <c r="F9" i="1"/>
  <c r="G9" i="1"/>
  <c r="H9" i="1"/>
  <c r="I9" i="1"/>
  <c r="J9" i="1"/>
  <c r="K9" i="1"/>
  <c r="A11" i="1"/>
  <c r="F11" i="1"/>
  <c r="G11" i="1"/>
  <c r="H11" i="1"/>
  <c r="I11" i="1"/>
  <c r="J11" i="1"/>
  <c r="K11" i="1"/>
  <c r="A5" i="1"/>
  <c r="F5" i="1"/>
  <c r="G5" i="1"/>
  <c r="H5" i="1"/>
  <c r="I5" i="1"/>
  <c r="J5" i="1"/>
  <c r="K5" i="1"/>
  <c r="A108" i="1"/>
  <c r="F108" i="1"/>
  <c r="G108" i="1"/>
  <c r="H108" i="1"/>
  <c r="I108" i="1"/>
  <c r="J108" i="1"/>
  <c r="K108" i="1"/>
  <c r="A120" i="1"/>
  <c r="F120" i="1"/>
  <c r="G120" i="1"/>
  <c r="H120" i="1"/>
  <c r="I120" i="1"/>
  <c r="J120" i="1"/>
  <c r="K120" i="1"/>
  <c r="A66" i="1"/>
  <c r="F66" i="1"/>
  <c r="G66" i="1"/>
  <c r="H66" i="1"/>
  <c r="I66" i="1"/>
  <c r="J66" i="1"/>
  <c r="K66" i="1"/>
  <c r="A150" i="1"/>
  <c r="F150" i="1"/>
  <c r="G150" i="1"/>
  <c r="H150" i="1"/>
  <c r="I150" i="1"/>
  <c r="J150" i="1"/>
  <c r="K150" i="1"/>
  <c r="A48" i="1"/>
  <c r="F48" i="1"/>
  <c r="G48" i="1"/>
  <c r="H48" i="1"/>
  <c r="I48" i="1"/>
  <c r="J48" i="1"/>
  <c r="K48" i="1"/>
  <c r="A119" i="1"/>
  <c r="F119" i="1"/>
  <c r="G119" i="1"/>
  <c r="H119" i="1"/>
  <c r="I119" i="1"/>
  <c r="J119" i="1"/>
  <c r="K119" i="1"/>
  <c r="A115" i="1"/>
  <c r="F115" i="1"/>
  <c r="G115" i="1"/>
  <c r="H115" i="1"/>
  <c r="I115" i="1"/>
  <c r="J115" i="1"/>
  <c r="K115" i="1"/>
  <c r="A61" i="1"/>
  <c r="F61" i="1"/>
  <c r="G61" i="1"/>
  <c r="H61" i="1"/>
  <c r="I61" i="1"/>
  <c r="J61" i="1"/>
  <c r="K61" i="1"/>
  <c r="A27" i="1"/>
  <c r="F27" i="1"/>
  <c r="G27" i="1"/>
  <c r="H27" i="1"/>
  <c r="I27" i="1"/>
  <c r="J27" i="1"/>
  <c r="K27" i="1"/>
  <c r="A64" i="1"/>
  <c r="F64" i="1"/>
  <c r="G64" i="1"/>
  <c r="H64" i="1"/>
  <c r="I64" i="1"/>
  <c r="J64" i="1"/>
  <c r="K64" i="1"/>
  <c r="A23" i="1"/>
  <c r="F23" i="1"/>
  <c r="G23" i="1"/>
  <c r="H23" i="1"/>
  <c r="I23" i="1"/>
  <c r="J23" i="1"/>
  <c r="K23" i="1"/>
  <c r="A57" i="1"/>
  <c r="F57" i="1"/>
  <c r="G57" i="1"/>
  <c r="H57" i="1"/>
  <c r="I57" i="1"/>
  <c r="J57" i="1"/>
  <c r="K57" i="1"/>
  <c r="A24" i="1"/>
  <c r="F24" i="1"/>
  <c r="G24" i="1"/>
  <c r="H24" i="1"/>
  <c r="I24" i="1"/>
  <c r="J24" i="1"/>
  <c r="K24" i="1"/>
  <c r="A58" i="1"/>
  <c r="F58" i="1"/>
  <c r="G58" i="1"/>
  <c r="H58" i="1"/>
  <c r="I58" i="1"/>
  <c r="J58" i="1"/>
  <c r="K58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10" i="1"/>
  <c r="F10" i="1"/>
  <c r="G10" i="1"/>
  <c r="H10" i="1"/>
  <c r="I10" i="1"/>
  <c r="J10" i="1"/>
  <c r="K10" i="1"/>
  <c r="A8" i="1"/>
  <c r="F8" i="1"/>
  <c r="G8" i="1"/>
  <c r="H8" i="1"/>
  <c r="I8" i="1"/>
  <c r="J8" i="1"/>
  <c r="K8" i="1"/>
  <c r="A13" i="1"/>
  <c r="F13" i="1"/>
  <c r="G13" i="1"/>
  <c r="H13" i="1"/>
  <c r="I13" i="1"/>
  <c r="J13" i="1"/>
  <c r="K13" i="1"/>
  <c r="A62" i="1"/>
  <c r="F62" i="1"/>
  <c r="G62" i="1"/>
  <c r="H62" i="1"/>
  <c r="I62" i="1"/>
  <c r="J62" i="1"/>
  <c r="K62" i="1"/>
  <c r="A65" i="1"/>
  <c r="F65" i="1"/>
  <c r="G65" i="1"/>
  <c r="H65" i="1"/>
  <c r="I65" i="1"/>
  <c r="J65" i="1"/>
  <c r="K65" i="1"/>
  <c r="A52" i="1"/>
  <c r="F52" i="1"/>
  <c r="G52" i="1"/>
  <c r="H52" i="1"/>
  <c r="I52" i="1"/>
  <c r="J52" i="1"/>
  <c r="K52" i="1"/>
  <c r="A121" i="1"/>
  <c r="F121" i="1"/>
  <c r="G121" i="1"/>
  <c r="H121" i="1"/>
  <c r="I121" i="1"/>
  <c r="J121" i="1"/>
  <c r="K121" i="1"/>
  <c r="A92" i="1"/>
  <c r="F92" i="1"/>
  <c r="G92" i="1"/>
  <c r="H92" i="1"/>
  <c r="I92" i="1"/>
  <c r="J92" i="1"/>
  <c r="K92" i="1"/>
  <c r="A31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A54" i="1"/>
  <c r="F54" i="1"/>
  <c r="G54" i="1"/>
  <c r="H54" i="1"/>
  <c r="I54" i="1"/>
  <c r="J54" i="1"/>
  <c r="K54" i="1"/>
  <c r="A18" i="1"/>
  <c r="F18" i="1"/>
  <c r="G18" i="1"/>
  <c r="H18" i="1"/>
  <c r="I18" i="1"/>
  <c r="J18" i="1"/>
  <c r="K18" i="1"/>
  <c r="A14" i="1"/>
  <c r="F14" i="1"/>
  <c r="G14" i="1"/>
  <c r="H14" i="1"/>
  <c r="I14" i="1"/>
  <c r="J14" i="1"/>
  <c r="K14" i="1"/>
  <c r="A126" i="1"/>
  <c r="F126" i="1"/>
  <c r="G126" i="1"/>
  <c r="H126" i="1"/>
  <c r="I126" i="1"/>
  <c r="J126" i="1"/>
  <c r="K126" i="1"/>
  <c r="A63" i="1"/>
  <c r="F63" i="1"/>
  <c r="G63" i="1"/>
  <c r="H63" i="1"/>
  <c r="I63" i="1"/>
  <c r="J63" i="1"/>
  <c r="K63" i="1"/>
  <c r="A71" i="1"/>
  <c r="F71" i="1"/>
  <c r="G71" i="1"/>
  <c r="H71" i="1"/>
  <c r="I71" i="1"/>
  <c r="J71" i="1"/>
  <c r="K71" i="1"/>
  <c r="A75" i="1"/>
  <c r="F75" i="1"/>
  <c r="G75" i="1"/>
  <c r="H75" i="1"/>
  <c r="I75" i="1"/>
  <c r="J75" i="1"/>
  <c r="K75" i="1"/>
  <c r="A55" i="1"/>
  <c r="F55" i="1"/>
  <c r="G55" i="1"/>
  <c r="H55" i="1"/>
  <c r="I55" i="1"/>
  <c r="J55" i="1"/>
  <c r="K55" i="1"/>
  <c r="K45" i="1"/>
  <c r="J45" i="1"/>
  <c r="I45" i="1"/>
  <c r="H45" i="1"/>
  <c r="G45" i="1"/>
  <c r="F45" i="1"/>
  <c r="A45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F17" i="1" l="1"/>
  <c r="G17" i="1"/>
  <c r="H17" i="1"/>
  <c r="I17" i="1"/>
  <c r="J17" i="1"/>
  <c r="K17" i="1"/>
  <c r="F40" i="1"/>
  <c r="G40" i="1"/>
  <c r="H40" i="1"/>
  <c r="I40" i="1"/>
  <c r="J40" i="1"/>
  <c r="K40" i="1"/>
  <c r="F42" i="1"/>
  <c r="G42" i="1"/>
  <c r="H42" i="1"/>
  <c r="I42" i="1"/>
  <c r="J42" i="1"/>
  <c r="K42" i="1"/>
  <c r="F29" i="1"/>
  <c r="G29" i="1"/>
  <c r="H29" i="1"/>
  <c r="I29" i="1"/>
  <c r="J29" i="1"/>
  <c r="K29" i="1"/>
  <c r="F43" i="1"/>
  <c r="G43" i="1"/>
  <c r="H43" i="1"/>
  <c r="I43" i="1"/>
  <c r="J43" i="1"/>
  <c r="K43" i="1"/>
  <c r="F41" i="1"/>
  <c r="G41" i="1"/>
  <c r="H41" i="1"/>
  <c r="I41" i="1"/>
  <c r="J41" i="1"/>
  <c r="K41" i="1"/>
  <c r="F33" i="1"/>
  <c r="G33" i="1"/>
  <c r="H33" i="1"/>
  <c r="I33" i="1"/>
  <c r="J33" i="1"/>
  <c r="K33" i="1"/>
  <c r="F39" i="1"/>
  <c r="G39" i="1"/>
  <c r="H39" i="1"/>
  <c r="I39" i="1"/>
  <c r="J39" i="1"/>
  <c r="K39" i="1"/>
  <c r="F32" i="1"/>
  <c r="G32" i="1"/>
  <c r="H32" i="1"/>
  <c r="I32" i="1"/>
  <c r="J32" i="1"/>
  <c r="K32" i="1"/>
  <c r="F34" i="1"/>
  <c r="G34" i="1"/>
  <c r="H34" i="1"/>
  <c r="I34" i="1"/>
  <c r="J34" i="1"/>
  <c r="K34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103" i="1"/>
  <c r="G103" i="1"/>
  <c r="H103" i="1"/>
  <c r="I103" i="1"/>
  <c r="J103" i="1"/>
  <c r="K103" i="1"/>
  <c r="F37" i="1"/>
  <c r="G37" i="1"/>
  <c r="H37" i="1"/>
  <c r="I37" i="1"/>
  <c r="J37" i="1"/>
  <c r="K37" i="1"/>
  <c r="A17" i="1"/>
  <c r="A40" i="1"/>
  <c r="A42" i="1"/>
  <c r="A29" i="1"/>
  <c r="A43" i="1"/>
  <c r="A41" i="1"/>
  <c r="A33" i="1"/>
  <c r="A39" i="1"/>
  <c r="A32" i="1"/>
  <c r="A34" i="1"/>
  <c r="A96" i="1"/>
  <c r="A97" i="1"/>
  <c r="A98" i="1"/>
  <c r="A103" i="1"/>
  <c r="A37" i="1"/>
  <c r="K47" i="1" l="1"/>
  <c r="K46" i="1"/>
  <c r="K74" i="1"/>
  <c r="K73" i="1"/>
  <c r="K44" i="1"/>
  <c r="K38" i="1"/>
  <c r="K36" i="1"/>
  <c r="K85" i="1"/>
  <c r="K125" i="1"/>
  <c r="K128" i="1"/>
  <c r="K49" i="1"/>
  <c r="K30" i="1"/>
  <c r="K22" i="1"/>
  <c r="K21" i="1"/>
  <c r="J47" i="1"/>
  <c r="J46" i="1"/>
  <c r="J74" i="1"/>
  <c r="J73" i="1"/>
  <c r="J44" i="1"/>
  <c r="J38" i="1"/>
  <c r="J36" i="1"/>
  <c r="J85" i="1"/>
  <c r="J125" i="1"/>
  <c r="J128" i="1"/>
  <c r="J49" i="1"/>
  <c r="J30" i="1"/>
  <c r="J22" i="1"/>
  <c r="J21" i="1"/>
  <c r="I47" i="1"/>
  <c r="I46" i="1"/>
  <c r="I74" i="1"/>
  <c r="I73" i="1"/>
  <c r="I44" i="1"/>
  <c r="I38" i="1"/>
  <c r="I36" i="1"/>
  <c r="I85" i="1"/>
  <c r="I125" i="1"/>
  <c r="I128" i="1"/>
  <c r="I49" i="1"/>
  <c r="I30" i="1"/>
  <c r="I22" i="1"/>
  <c r="I21" i="1"/>
  <c r="H47" i="1"/>
  <c r="H46" i="1"/>
  <c r="H74" i="1"/>
  <c r="H73" i="1"/>
  <c r="H44" i="1"/>
  <c r="H38" i="1"/>
  <c r="H36" i="1"/>
  <c r="H85" i="1"/>
  <c r="H125" i="1"/>
  <c r="H128" i="1"/>
  <c r="H49" i="1"/>
  <c r="H30" i="1"/>
  <c r="H22" i="1"/>
  <c r="H21" i="1"/>
  <c r="G47" i="1"/>
  <c r="G46" i="1"/>
  <c r="G74" i="1"/>
  <c r="G73" i="1"/>
  <c r="G44" i="1"/>
  <c r="G38" i="1"/>
  <c r="G36" i="1"/>
  <c r="G85" i="1"/>
  <c r="G125" i="1"/>
  <c r="G128" i="1"/>
  <c r="G49" i="1"/>
  <c r="G30" i="1"/>
  <c r="G22" i="1"/>
  <c r="G21" i="1"/>
  <c r="F47" i="1"/>
  <c r="F46" i="1"/>
  <c r="F74" i="1"/>
  <c r="F73" i="1"/>
  <c r="F44" i="1"/>
  <c r="F38" i="1"/>
  <c r="F36" i="1"/>
  <c r="F85" i="1"/>
  <c r="F125" i="1"/>
  <c r="F128" i="1"/>
  <c r="F49" i="1"/>
  <c r="F30" i="1"/>
  <c r="F22" i="1"/>
  <c r="F21" i="1"/>
  <c r="A47" i="1"/>
  <c r="A46" i="1"/>
  <c r="A74" i="1"/>
  <c r="A73" i="1"/>
  <c r="A44" i="1"/>
  <c r="A38" i="1"/>
  <c r="A36" i="1"/>
  <c r="A85" i="1"/>
  <c r="A125" i="1"/>
  <c r="A128" i="1"/>
  <c r="A49" i="1"/>
  <c r="A30" i="1"/>
  <c r="A22" i="1"/>
  <c r="A21" i="1"/>
  <c r="H1" i="16" l="1"/>
  <c r="A50" i="1"/>
  <c r="A67" i="1"/>
  <c r="A59" i="1"/>
  <c r="A26" i="1"/>
  <c r="A86" i="1"/>
  <c r="A105" i="1"/>
  <c r="A76" i="1"/>
  <c r="F50" i="1"/>
  <c r="G50" i="1"/>
  <c r="H50" i="1"/>
  <c r="I50" i="1"/>
  <c r="J50" i="1"/>
  <c r="K50" i="1"/>
  <c r="F67" i="1"/>
  <c r="G67" i="1"/>
  <c r="H67" i="1"/>
  <c r="I67" i="1"/>
  <c r="J67" i="1"/>
  <c r="K67" i="1"/>
  <c r="F59" i="1"/>
  <c r="G59" i="1"/>
  <c r="H59" i="1"/>
  <c r="I59" i="1"/>
  <c r="J59" i="1"/>
  <c r="K59" i="1"/>
  <c r="F26" i="1"/>
  <c r="G26" i="1"/>
  <c r="H26" i="1"/>
  <c r="I26" i="1"/>
  <c r="J26" i="1"/>
  <c r="K26" i="1"/>
  <c r="F86" i="1"/>
  <c r="G86" i="1"/>
  <c r="H86" i="1"/>
  <c r="I86" i="1"/>
  <c r="J86" i="1"/>
  <c r="K86" i="1"/>
  <c r="F105" i="1"/>
  <c r="G105" i="1"/>
  <c r="H105" i="1"/>
  <c r="I105" i="1"/>
  <c r="J105" i="1"/>
  <c r="K105" i="1"/>
  <c r="F76" i="1"/>
  <c r="G76" i="1"/>
  <c r="H76" i="1"/>
  <c r="I76" i="1"/>
  <c r="J76" i="1"/>
  <c r="K76" i="1"/>
  <c r="A15" i="1" l="1"/>
  <c r="F15" i="1"/>
  <c r="G15" i="1"/>
  <c r="H15" i="1"/>
  <c r="I15" i="1"/>
  <c r="J15" i="1"/>
  <c r="K15" i="1"/>
  <c r="A72" i="1"/>
  <c r="F72" i="1"/>
  <c r="G72" i="1"/>
  <c r="H72" i="1"/>
  <c r="I72" i="1"/>
  <c r="J72" i="1"/>
  <c r="K72" i="1"/>
  <c r="A69" i="1"/>
  <c r="F69" i="1"/>
  <c r="G69" i="1"/>
  <c r="H69" i="1"/>
  <c r="I69" i="1"/>
  <c r="J69" i="1"/>
  <c r="K69" i="1"/>
  <c r="A56" i="1"/>
  <c r="F56" i="1"/>
  <c r="G56" i="1"/>
  <c r="H56" i="1"/>
  <c r="I56" i="1"/>
  <c r="J56" i="1"/>
  <c r="K56" i="1"/>
  <c r="A51" i="1"/>
  <c r="F51" i="1"/>
  <c r="G51" i="1"/>
  <c r="H51" i="1"/>
  <c r="I51" i="1"/>
  <c r="J51" i="1"/>
  <c r="K51" i="1"/>
  <c r="A53" i="1"/>
  <c r="F53" i="1"/>
  <c r="G53" i="1"/>
  <c r="H53" i="1"/>
  <c r="I53" i="1"/>
  <c r="J53" i="1"/>
  <c r="K53" i="1"/>
  <c r="A68" i="1"/>
  <c r="F68" i="1"/>
  <c r="G68" i="1"/>
  <c r="H68" i="1"/>
  <c r="I68" i="1"/>
  <c r="J68" i="1"/>
  <c r="K68" i="1"/>
  <c r="A20" i="1"/>
  <c r="F20" i="1"/>
  <c r="G20" i="1"/>
  <c r="H20" i="1"/>
  <c r="I20" i="1"/>
  <c r="J20" i="1"/>
  <c r="K20" i="1"/>
  <c r="A145" i="1"/>
  <c r="F145" i="1"/>
  <c r="G145" i="1"/>
  <c r="H145" i="1"/>
  <c r="I145" i="1"/>
  <c r="J145" i="1"/>
  <c r="K145" i="1"/>
  <c r="A70" i="1"/>
  <c r="F70" i="1"/>
  <c r="G70" i="1"/>
  <c r="H70" i="1"/>
  <c r="I70" i="1"/>
  <c r="J70" i="1"/>
  <c r="K70" i="1"/>
  <c r="A35" i="1"/>
  <c r="F35" i="1"/>
  <c r="G35" i="1"/>
  <c r="H35" i="1"/>
  <c r="I35" i="1"/>
  <c r="J35" i="1"/>
  <c r="K35" i="1"/>
  <c r="A16" i="1"/>
  <c r="F16" i="1"/>
  <c r="G16" i="1"/>
  <c r="H16" i="1"/>
  <c r="I16" i="1"/>
  <c r="J16" i="1"/>
  <c r="K16" i="1"/>
  <c r="A117" i="1"/>
  <c r="F117" i="1"/>
  <c r="G117" i="1"/>
  <c r="H117" i="1"/>
  <c r="I117" i="1"/>
  <c r="J117" i="1"/>
  <c r="K117" i="1"/>
  <c r="A142" i="1"/>
  <c r="F142" i="1"/>
  <c r="G142" i="1"/>
  <c r="H142" i="1"/>
  <c r="I142" i="1"/>
  <c r="J142" i="1"/>
  <c r="K142" i="1"/>
  <c r="F138" i="1" l="1"/>
  <c r="G138" i="1"/>
  <c r="H138" i="1"/>
  <c r="I138" i="1"/>
  <c r="J138" i="1"/>
  <c r="K138" i="1"/>
  <c r="A138" i="1"/>
  <c r="K4" i="16" l="1"/>
  <c r="K60" i="1" l="1"/>
  <c r="K19" i="1"/>
  <c r="J60" i="1"/>
  <c r="J19" i="1"/>
  <c r="I60" i="1"/>
  <c r="I19" i="1"/>
  <c r="H60" i="1"/>
  <c r="H19" i="1"/>
  <c r="G60" i="1"/>
  <c r="G19" i="1"/>
  <c r="F60" i="1"/>
  <c r="F19" i="1"/>
  <c r="A60" i="1"/>
  <c r="A19" i="1"/>
  <c r="A114" i="1" l="1"/>
  <c r="F114" i="1"/>
  <c r="G114" i="1"/>
  <c r="H114" i="1"/>
  <c r="I114" i="1"/>
  <c r="J114" i="1"/>
  <c r="K114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28" i="1"/>
  <c r="F28" i="1"/>
  <c r="G28" i="1"/>
  <c r="H28" i="1"/>
  <c r="I28" i="1"/>
  <c r="J28" i="1"/>
  <c r="K28" i="1"/>
  <c r="A151" i="1" l="1"/>
  <c r="F151" i="1"/>
  <c r="G151" i="1"/>
  <c r="H151" i="1"/>
  <c r="I151" i="1"/>
  <c r="J151" i="1"/>
  <c r="K151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<sst xmlns="http://schemas.openxmlformats.org/spreadsheetml/2006/main" count="14164" uniqueCount="2740">
  <si>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</si>
  <si>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</si>
  <si>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</si>
  <si>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</si>
  <si>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</si>
  <si>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</si>
  <si>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</si>
  <si>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</si>
  <si>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</si>
  <si>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</si>
  <si>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</si>
  <si>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</si>
  <si>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</si>
  <si>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</si>
  <si>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</si>
  <si>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</si>
  <si>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</si>
  <si>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</si>
  <si>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</si>
  <si>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</si>
  <si>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</si>
  <si>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</si>
  <si>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</si>
  <si>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</si>
  <si>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</si>
  <si>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</si>
  <si>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</si>
  <si>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</si>
  <si>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</si>
  <si>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</si>
  <si>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</si>
  <si>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</si>
  <si>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</si>
  <si>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</si>
  <si>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</si>
  <si>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</si>
  <si>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</si>
  <si>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</si>
  <si>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</si>
  <si>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</si>
  <si>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</si>
  <si>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</si>
  <si>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</si>
  <si>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</si>
  <si>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</si>
  <si>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</si>
  <si>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</si>
  <si>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</si>
  <si>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</si>
  <si>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</si>
  <si>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</si>
  <si>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</si>
  <si>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</si>
  <si>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</si>
  <si>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</si>
  <si>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</si>
  <si>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</si>
  <si>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</si>
  <si>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</si>
  <si>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</si>
  <si>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</si>
  <si>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</si>
  <si>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</si>
  <si>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</si>
  <si>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</si>
  <si>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</si>
  <si>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</si>
  <si>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</si>
  <si>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</si>
  <si>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</si>
  <si>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</si>
  <si>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</si>
  <si>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</si>
  <si>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</si>
  <si>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</si>
  <si>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</si>
  <si>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</si>
  <si>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</si>
  <si>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</si>
  <si>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</si>
  <si>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</si>
  <si>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</si>
  <si>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</si>
  <si>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</si>
  <si>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</si>
  <si>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</si>
  <si>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</si>
  <si>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</si>
  <si>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</si>
  <si>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</si>
  <si>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</si>
  <si>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</si>
  <si>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</si>
  <si>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</si>
  <si>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</si>
  <si>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</si>
  <si>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</si>
  <si>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</si>
  <si>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</si>
  <si>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</si>
  <si>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</si>
  <si>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</si>
  <si>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</si>
  <si>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</si>
  <si>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</si>
  <si>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</si>
  <si>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</si>
  <si>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</si>
  <si>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</si>
  <si>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</si>
  <si>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</si>
  <si>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</si>
  <si>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</si>
  <si>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</si>
  <si>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</si>
  <si>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</si>
  <si>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</si>
  <si>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</si>
  <si>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</si>
  <si>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</si>
  <si>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</si>
  <si>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</si>
  <si>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</si>
  <si>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</si>
  <si>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</si>
  <si>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</si>
  <si>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</si>
  <si>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</si>
  <si>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</si>
  <si>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</si>
  <si>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</si>
  <si>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</si>
  <si>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</si>
  <si>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</si>
  <si>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</si>
  <si>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</si>
  <si>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</si>
  <si>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</si>
  <si>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</si>
  <si>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</si>
  <si>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</si>
  <si>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</si>
  <si>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</si>
  <si>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</si>
  <si>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</si>
  <si>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</si>
  <si>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</si>
  <si>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</si>
  <si>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</si>
  <si>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</si>
  <si>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</si>
  <si>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</si>
  <si>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</si>
  <si>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</si>
  <si>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</si>
  <si>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</si>
  <si>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</si>
  <si>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</si>
  <si>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</si>
  <si>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</si>
  <si>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</si>
  <si>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</si>
  <si>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</si>
  <si>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</si>
  <si>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</si>
  <si>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</si>
  <si>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</si>
  <si>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</si>
  <si>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</si>
  <si>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</si>
  <si>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</si>
  <si>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</si>
  <si>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</si>
  <si>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</si>
  <si>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</si>
  <si>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</si>
  <si>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</si>
  <si>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</si>
  <si>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</si>
  <si>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</si>
  <si>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</si>
  <si>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</si>
  <si>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</si>
  <si>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</si>
  <si>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</si>
  <si>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</si>
  <si>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</si>
  <si>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</si>
  <si>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</si>
  <si>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</si>
  <si>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</si>
  <si>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</si>
  <si>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</si>
  <si>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</si>
  <si>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</si>
  <si>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</si>
  <si>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</si>
  <si>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</si>
  <si>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</si>
  <si>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</si>
  <si>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</si>
  <si>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</si>
  <si>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</si>
  <si>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</si>
  <si>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</si>
  <si>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</si>
  <si>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</si>
  <si>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</si>
  <si>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</si>
  <si>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</si>
  <si>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</si>
  <si>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</si>
  <si>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</si>
  <si>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</si>
  <si>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</si>
  <si>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</si>
  <si>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</si>
  <si>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</si>
  <si>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</si>
  <si>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</si>
  <si>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</si>
  <si>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</si>
  <si>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</si>
  <si>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</si>
  <si>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</si>
  <si>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</si>
  <si>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</si>
  <si>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</si>
  <si>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</si>
  <si>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</si>
  <si>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</si>
  <si>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</si>
  <si>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</si>
  <si>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</si>
  <si>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</si>
  <si>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</si>
  <si>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</si>
  <si>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</si>
  <si>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</si>
  <si>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</si>
  <si>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</si>
  <si>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</si>
  <si>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</si>
  <si>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</si>
  <si>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</si>
  <si>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</si>
  <si>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</si>
  <si>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</si>
  <si>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</si>
  <si>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</si>
  <si>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</si>
  <si>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</si>
  <si>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</si>
  <si>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</si>
  <si>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</si>
  <si>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</si>
  <si>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</si>
  <si>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</si>
  <si>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</si>
  <si>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</si>
  <si>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</si>
  <si>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</si>
  <si>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</si>
  <si>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</si>
  <si>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</si>
  <si>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</si>
  <si>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</si>
  <si>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</si>
  <si>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</si>
  <si>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</si>
  <si>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</si>
  <si>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</si>
  <si>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</si>
  <si>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</si>
  <si>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</si>
  <si>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</si>
  <si>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</si>
  <si>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</si>
  <si>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</si>
  <si>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</si>
  <si>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</si>
  <si>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</si>
  <si>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</si>
  <si>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</si>
  <si>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</si>
  <si>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</si>
  <si>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</si>
  <si>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</si>
  <si>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</si>
  <si>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</si>
  <si>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</si>
  <si>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</si>
  <si>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</si>
  <si>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</si>
  <si>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</si>
  <si>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</si>
  <si>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</si>
  <si>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</si>
  <si>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</si>
  <si>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</si>
  <si>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</si>
  <si>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</si>
  <si>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</si>
  <si>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</si>
  <si>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</si>
  <si>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</si>
  <si>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</si>
  <si>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</si>
  <si>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</si>
  <si>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</si>
  <si>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</si>
  <si>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</si>
  <si>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</si>
  <si>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</si>
  <si>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</si>
  <si>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</si>
  <si>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</si>
  <si>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</si>
  <si>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</si>
  <si>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</si>
  <si>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</si>
  <si>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</si>
  <si>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</si>
  <si>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</si>
  <si>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</si>
  <si>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</si>
  <si>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</si>
  <si>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</si>
  <si>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</si>
  <si>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</si>
  <si>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</si>
  <si>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</si>
  <si>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</si>
  <si>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</si>
  <si>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</si>
  <si>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</si>
  <si>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</si>
  <si>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</si>
  <si>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</si>
  <si>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</si>
  <si>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</si>
  <si>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</si>
  <si>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</si>
  <si>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</si>
  <si>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</si>
  <si>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</si>
  <si>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</si>
  <si>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</si>
  <si>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</si>
  <si>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</si>
  <si>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</si>
  <si>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</si>
  <si>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</si>
  <si>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</si>
  <si>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</si>
  <si>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</si>
  <si>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</si>
  <si>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</si>
  <si>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</si>
  <si>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</si>
  <si>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</si>
  <si>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</si>
  <si>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</si>
  <si>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</si>
  <si>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</si>
  <si>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</si>
  <si>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</si>
  <si>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</si>
  <si>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</si>
  <si>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</si>
  <si>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</si>
  <si>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</si>
  <si>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</si>
  <si>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</si>
  <si>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</si>
  <si>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</si>
  <si>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</si>
  <si>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</si>
  <si>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</si>
  <si>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</si>
  <si>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</si>
  <si>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</si>
  <si>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</si>
  <si>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</si>
  <si>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</si>
  <si>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</si>
  <si>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</si>
  <si>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</si>
  <si>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</si>
  <si>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</si>
  <si>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</si>
  <si>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</si>
  <si>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</si>
  <si>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</si>
  <si>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</si>
  <si>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</si>
  <si>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</si>
  <si>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</si>
  <si>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</si>
  <si>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</si>
  <si>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</si>
  <si>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</si>
  <si>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</si>
  <si>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</si>
  <si>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</si>
  <si>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</si>
  <si>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</si>
  <si>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</si>
  <si>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</si>
  <si>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</si>
  <si>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</si>
  <si>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</si>
  <si>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</si>
  <si>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</si>
  <si>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</si>
  <si>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</si>
  <si>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</si>
  <si>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</si>
  <si>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</si>
  <si>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</si>
  <si>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</si>
  <si>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</si>
  <si>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</si>
  <si>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</si>
  <si>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</si>
  <si>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</si>
  <si>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</si>
  <si>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</si>
  <si>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</si>
  <si>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</si>
  <si>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</si>
  <si>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</si>
  <si>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</si>
  <si>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</si>
  <si>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</si>
  <si>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</si>
  <si>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</si>
  <si>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</si>
  <si>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</si>
  <si>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</si>
  <si>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</si>
  <si>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</si>
  <si>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</si>
  <si>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</si>
  <si>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</si>
  <si>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</si>
  <si>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</si>
  <si>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</si>
  <si>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</si>
  <si>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</si>
  <si>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</si>
  <si>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</si>
  <si>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</si>
  <si>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</si>
  <si>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</si>
  <si>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</si>
  <si>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</si>
  <si>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</si>
  <si>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</si>
  <si>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</si>
  <si>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</si>
  <si>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</si>
  <si>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</si>
  <si>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</si>
  <si>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</si>
  <si>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</si>
  <si>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</si>
  <si>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</si>
  <si>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</si>
  <si>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</si>
  <si>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</si>
  <si>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</si>
  <si>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</si>
  <si>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</si>
  <si>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</si>
  <si>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</si>
  <si>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</si>
  <si>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</si>
  <si>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</si>
  <si>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</si>
  <si>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</si>
  <si>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</si>
  <si>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</si>
  <si>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</si>
  <si>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</si>
  <si>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</si>
  <si>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</si>
  <si>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</si>
  <si>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</si>
  <si>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</si>
  <si>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</si>
  <si>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</si>
  <si>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</si>
  <si>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</si>
  <si>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</si>
  <si>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</si>
  <si>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</si>
  <si>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</si>
  <si>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</si>
  <si>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</si>
  <si>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</si>
  <si>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</si>
  <si>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</si>
  <si>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</si>
  <si>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</si>
  <si>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</si>
  <si>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</si>
  <si>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</si>
  <si>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</si>
  <si>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</si>
  <si>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</si>
  <si>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</si>
  <si>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</si>
  <si>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</si>
  <si>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</si>
  <si>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</si>
  <si>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</si>
  <si>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</si>
  <si>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</si>
  <si>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</si>
  <si>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</si>
  <si>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</si>
  <si>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</si>
  <si>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</si>
  <si>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</si>
  <si>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</si>
  <si>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</si>
  <si>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</si>
  <si>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</si>
  <si>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</si>
  <si>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</si>
  <si>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</si>
  <si>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</si>
  <si>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</si>
  <si>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</si>
  <si>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</si>
  <si>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</si>
  <si>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</si>
  <si>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</si>
  <si>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</si>
  <si>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</si>
  <si>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</si>
  <si>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</si>
  <si>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</si>
  <si>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</si>
  <si>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</si>
  <si>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</si>
  <si>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</si>
  <si>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</si>
  <si>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</si>
  <si>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</si>
  <si>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</si>
  <si>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</si>
  <si>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</si>
  <si>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</si>
  <si>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</si>
  <si>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</si>
  <si>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</si>
  <si>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</si>
  <si>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</si>
  <si>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</si>
  <si>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</si>
  <si>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</si>
  <si>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</si>
  <si>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</si>
  <si>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</si>
  <si>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</si>
  <si>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</si>
  <si>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</si>
  <si>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</si>
  <si>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</si>
  <si>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</si>
  <si>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</si>
  <si>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</si>
  <si>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</si>
  <si>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</si>
  <si>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</si>
  <si>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</si>
  <si>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</si>
  <si>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</si>
  <si>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</si>
  <si>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</si>
  <si>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</si>
  <si>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</si>
  <si>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</si>
  <si>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</si>
  <si>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</si>
  <si>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</si>
  <si>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</si>
  <si>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</si>
  <si>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</si>
  <si>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</si>
  <si>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</si>
  <si>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</si>
  <si>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</si>
  <si>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</si>
  <si>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</si>
  <si>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</si>
  <si>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</si>
  <si>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</si>
  <si>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</si>
  <si>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</si>
  <si>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</si>
  <si>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</si>
  <si>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</si>
  <si>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</si>
  <si>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</si>
  <si>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</si>
  <si>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</si>
  <si>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</si>
  <si>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</si>
  <si>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</si>
  <si>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</si>
  <si>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</si>
  <si>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</si>
  <si>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</si>
  <si>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</si>
  <si>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</si>
  <si>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</si>
  <si>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</si>
  <si>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</si>
  <si>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</si>
  <si>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</si>
  <si>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</si>
  <si>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</si>
  <si>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</si>
  <si>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</si>
  <si>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</si>
  <si>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</si>
  <si>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</si>
  <si>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</si>
  <si>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</si>
  <si>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</si>
  <si>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</si>
  <si>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</si>
  <si>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</si>
  <si>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</si>
  <si>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</si>
  <si>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</si>
  <si>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</si>
  <si>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</si>
  <si>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</si>
  <si>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</si>
  <si>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</si>
  <si>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</si>
  <si>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</si>
  <si>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</si>
  <si>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</si>
  <si>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</si>
  <si>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</si>
  <si>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</si>
  <si>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</si>
  <si>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</si>
  <si>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</si>
  <si>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</si>
  <si>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</si>
  <si>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</si>
  <si>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</si>
  <si>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</si>
  <si>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</si>
  <si>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</si>
  <si>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</si>
  <si>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</si>
  <si>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</si>
  <si>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</si>
  <si>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</si>
  <si>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</si>
  <si>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</si>
  <si>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</si>
  <si>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</si>
  <si>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</si>
  <si>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</si>
  <si>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</si>
  <si>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</si>
  <si>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</si>
  <si>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</si>
  <si>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</si>
  <si>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</si>
  <si>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</si>
  <si>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</si>
  <si>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</si>
  <si>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</si>
  <si>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</si>
  <si>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</si>
  <si>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</si>
  <si>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</si>
  <si>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</si>
  <si>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</si>
  <si>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</si>
  <si>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</si>
  <si>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</si>
  <si>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</si>
  <si>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</si>
  <si>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</si>
  <si>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</si>
  <si>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</si>
  <si>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</si>
  <si>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</si>
  <si>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</si>
  <si>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</si>
  <si>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</si>
  <si>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</si>
  <si>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</si>
  <si>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</si>
  <si>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</si>
  <si>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</si>
  <si>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</si>
  <si>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</si>
  <si>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</si>
  <si>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</si>
  <si>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</si>
  <si>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</si>
  <si>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</si>
  <si>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</si>
  <si>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</si>
  <si>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</si>
  <si>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</si>
  <si>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</si>
  <si>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</si>
  <si>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</si>
  <si>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</si>
  <si>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</si>
  <si>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</si>
  <si>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</si>
  <si>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</si>
  <si>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</si>
  <si>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</si>
  <si>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</si>
  <si>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</si>
  <si>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</si>
  <si>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</si>
  <si>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</si>
  <si>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</si>
  <si>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</si>
  <si>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</si>
  <si>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</si>
  <si>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</si>
  <si>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</si>
  <si>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</si>
  <si>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</si>
  <si>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</si>
  <si>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</si>
  <si>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</si>
  <si>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</si>
  <si>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</si>
  <si>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</si>
  <si>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</si>
  <si>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</si>
  <si>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</si>
  <si>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</si>
  <si>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</si>
  <si>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</si>
  <si>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</si>
  <si>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</si>
  <si>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</si>
  <si>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</si>
  <si>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</si>
  <si>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</si>
  <si>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</si>
  <si>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</si>
  <si>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</si>
  <si>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</si>
  <si>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</si>
  <si>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</si>
  <si>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</si>
  <si>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</si>
  <si>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</si>
  <si>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</si>
  <si>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</si>
  <si>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</si>
  <si>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</si>
  <si>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</si>
  <si>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</si>
  <si>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</si>
  <si>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</si>
  <si>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</si>
  <si>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</si>
  <si>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</si>
  <si>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</si>
  <si>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</si>
  <si>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</si>
  <si>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</si>
  <si>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</si>
  <si>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</si>
  <si>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</si>
  <si>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</si>
  <si>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</si>
  <si>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</si>
  <si>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</si>
  <si>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</si>
  <si>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</si>
  <si>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</si>
  <si>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</si>
  <si>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</si>
  <si>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</si>
  <si>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</si>
  <si>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</si>
  <si>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</si>
  <si>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</si>
  <si>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</si>
  <si>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</si>
  <si>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</si>
  <si>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</si>
  <si>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</si>
  <si>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</si>
  <si>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</si>
  <si>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</si>
  <si>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</si>
  <si>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</si>
  <si>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</si>
  <si>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</si>
  <si>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</si>
  <si>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</si>
  <si>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</si>
  <si>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</si>
  <si>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</si>
  <si>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</si>
  <si>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</si>
  <si>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</si>
  <si>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</si>
  <si>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</si>
  <si>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</si>
  <si>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</si>
  <si>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</si>
  <si>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</si>
  <si>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</si>
  <si>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</si>
  <si>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</si>
  <si>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</si>
  <si>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</si>
  <si>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</si>
  <si>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</si>
  <si>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</si>
  <si>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</si>
  <si>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</si>
  <si>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</si>
  <si>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</si>
  <si>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</si>
  <si>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</si>
  <si>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</si>
  <si>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</si>
  <si>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</si>
  <si>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</si>
  <si>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</si>
  <si>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</si>
  <si>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</si>
  <si>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</si>
  <si>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</si>
  <si>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</si>
  <si>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</si>
  <si>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</si>
  <si>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</si>
  <si>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</si>
  <si>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</si>
  <si>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</si>
  <si>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</si>
  <si>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</si>
  <si>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</si>
  <si>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</si>
  <si>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</si>
  <si>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</si>
  <si>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</si>
  <si>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</si>
  <si>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</si>
  <si>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</si>
  <si>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</si>
  <si>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</si>
  <si>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</si>
  <si>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</si>
  <si>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</si>
  <si>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</si>
  <si>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</si>
  <si>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</si>
  <si>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</si>
  <si>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</si>
  <si>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</si>
  <si>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</si>
  <si>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</si>
  <si>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</si>
  <si>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</si>
  <si>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</si>
  <si>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</si>
  <si>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</si>
  <si>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</si>
  <si>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</si>
  <si>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</si>
  <si>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</si>
  <si>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</si>
  <si>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</si>
  <si>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</si>
  <si>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</si>
  <si>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</si>
  <si>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</si>
  <si>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</si>
  <si>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</si>
  <si>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</si>
  <si>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</si>
  <si>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</si>
  <si>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</si>
  <si>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</si>
  <si>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</si>
  <si>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</si>
  <si>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</si>
  <si>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</si>
  <si>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</si>
  <si>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</si>
  <si>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</si>
  <si>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</si>
  <si>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</si>
  <si>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</si>
  <si>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</si>
  <si>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</si>
  <si>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</si>
  <si>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</si>
  <si>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</si>
  <si>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</si>
  <si>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</si>
  <si>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</si>
  <si>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</si>
  <si>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</si>
  <si>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</si>
  <si>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</si>
  <si>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</si>
  <si>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</si>
  <si>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</si>
  <si>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</si>
  <si>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</si>
  <si>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</si>
  <si>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</si>
  <si>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</si>
  <si>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</si>
  <si>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</si>
  <si>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</si>
  <si>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</si>
  <si>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</si>
  <si>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</si>
  <si>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</si>
  <si>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</si>
  <si>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</si>
  <si>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</si>
  <si>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</si>
  <si>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</si>
  <si>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</si>
  <si>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</si>
  <si>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</si>
  <si>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</si>
  <si>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</si>
  <si>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</si>
  <si>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</si>
  <si>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</si>
  <si>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</si>
  <si>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</si>
  <si>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</si>
  <si>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</si>
  <si>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</si>
  <si>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</si>
  <si>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</si>
  <si>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</si>
  <si>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</si>
  <si>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</si>
  <si>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</si>
  <si>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</si>
  <si>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</si>
  <si>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</si>
  <si>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</si>
  <si>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</si>
  <si>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</si>
  <si>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</si>
  <si>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</si>
  <si>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</si>
  <si>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</si>
  <si>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</si>
  <si>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</si>
  <si>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</si>
  <si>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</si>
  <si>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</si>
  <si>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</si>
  <si>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</si>
  <si>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</si>
  <si>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</si>
  <si>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</si>
  <si>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</si>
  <si>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</si>
  <si>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</si>
  <si>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</si>
  <si>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</si>
  <si>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</si>
  <si>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</si>
  <si>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</si>
  <si>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</si>
  <si>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</si>
  <si>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</si>
  <si>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</si>
  <si>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</si>
  <si>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</si>
  <si>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</si>
  <si>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</si>
  <si>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</si>
  <si>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</si>
  <si>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</si>
  <si>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</si>
  <si>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</si>
  <si>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</si>
  <si>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</si>
  <si>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</si>
  <si>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</si>
  <si>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</si>
  <si>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</si>
  <si>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</si>
  <si>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</si>
  <si>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</si>
  <si>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</si>
  <si>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</si>
  <si>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</si>
  <si>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</si>
  <si>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</si>
  <si>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</si>
  <si>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</si>
  <si>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</si>
  <si>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</si>
  <si>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</si>
  <si>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</si>
  <si>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</si>
  <si>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</si>
  <si>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</si>
  <si>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</si>
  <si>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</si>
  <si>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</si>
  <si>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</si>
  <si>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</si>
  <si>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</si>
  <si>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</si>
  <si>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</si>
  <si>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</si>
  <si>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</si>
  <si>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</si>
  <si>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</si>
  <si>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</si>
  <si>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</si>
  <si>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</si>
  <si>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</si>
  <si>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</si>
  <si>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</si>
  <si>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</si>
  <si>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</si>
  <si>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</si>
  <si>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</si>
  <si>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</si>
  <si>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</si>
  <si>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</si>
  <si>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</si>
  <si>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</si>
  <si>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</si>
  <si>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</si>
  <si>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</si>
  <si>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</si>
  <si>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</si>
  <si>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</si>
  <si>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</si>
  <si>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</si>
  <si>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</si>
  <si>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</si>
  <si>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</si>
  <si>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</si>
  <si>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</si>
  <si>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</si>
  <si>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</si>
  <si>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</si>
  <si>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</si>
  <si>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</si>
  <si>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</si>
  <si>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</si>
  <si>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</si>
  <si>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</si>
  <si>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</si>
  <si>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</si>
  <si>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</si>
  <si>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</si>
  <si>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</si>
  <si>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</si>
  <si>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</si>
  <si>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</si>
  <si>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</si>
  <si>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</si>
  <si>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</si>
  <si>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</si>
  <si>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</si>
  <si>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</si>
  <si>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</si>
  <si>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</si>
  <si>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</si>
  <si>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</si>
  <si>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</si>
  <si>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</si>
  <si>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</si>
  <si>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</si>
  <si>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</si>
  <si>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</si>
  <si>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</si>
  <si>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</si>
  <si>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</si>
  <si>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</si>
  <si>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</si>
  <si>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</si>
  <si>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</si>
  <si>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</si>
  <si>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</si>
  <si>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</si>
  <si>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</si>
  <si>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</si>
  <si>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</si>
  <si>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</si>
  <si>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</si>
  <si>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</si>
  <si>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</si>
  <si>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</si>
  <si>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</si>
  <si>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</si>
  <si>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</si>
  <si>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</si>
  <si>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</si>
  <si>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</si>
  <si>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</si>
  <si>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</si>
  <si>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</si>
  <si>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</si>
  <si>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</si>
  <si>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</si>
  <si>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</si>
  <si>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</si>
  <si>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</si>
  <si>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</si>
  <si>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</si>
  <si>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</si>
  <si>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</si>
  <si>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</si>
  <si>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</si>
  <si>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</si>
  <si>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</si>
  <si>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</si>
  <si>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</si>
  <si>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</si>
  <si>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</si>
  <si>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</si>
  <si>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</si>
  <si>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</si>
  <si>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</si>
  <si>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</si>
  <si>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</si>
  <si>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</si>
  <si>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</si>
  <si>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</si>
  <si>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</si>
  <si>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</si>
  <si>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</si>
  <si>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</si>
  <si>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</si>
  <si>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</si>
  <si>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</si>
  <si>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</si>
  <si>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</si>
  <si>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</si>
  <si>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</si>
  <si>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</si>
  <si>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</si>
  <si>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</si>
  <si>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</si>
  <si>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</si>
  <si>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</si>
  <si>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</si>
  <si>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</si>
  <si>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</si>
  <si>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</si>
  <si>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</si>
  <si>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</si>
  <si>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</si>
  <si>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</si>
  <si>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</si>
  <si>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</si>
  <si>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</si>
  <si>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</si>
  <si>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</si>
  <si>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</si>
  <si>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</si>
  <si>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</si>
  <si>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</si>
  <si>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</si>
  <si>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</si>
  <si>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</si>
  <si>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</si>
  <si>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</si>
  <si>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</si>
  <si>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</si>
  <si>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</si>
  <si>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</si>
  <si>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</si>
  <si>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</si>
  <si>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</si>
  <si>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</si>
  <si>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</si>
  <si>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</si>
  <si>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</si>
  <si>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</si>
  <si>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</si>
  <si>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</si>
  <si>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</si>
  <si>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</si>
  <si>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</si>
  <si>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</si>
  <si>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</si>
  <si>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</si>
  <si>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</si>
  <si>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</si>
  <si>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</si>
  <si>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</si>
  <si>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</si>
  <si>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</si>
  <si>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</si>
  <si>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</si>
  <si>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</si>
  <si>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</si>
  <si>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</si>
  <si>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</si>
  <si>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</si>
  <si>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</si>
  <si>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</si>
  <si>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</si>
  <si>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</si>
  <si>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</si>
  <si>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</si>
  <si>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</si>
  <si>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</si>
  <si>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</si>
  <si>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</si>
  <si>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</si>
  <si>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</si>
  <si>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</si>
  <si>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</si>
  <si>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</si>
  <si>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</si>
  <si>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</si>
  <si>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</si>
  <si>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</si>
  <si>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</si>
  <si>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</si>
  <si>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</si>
  <si>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</si>
  <si>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</si>
  <si>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</si>
  <si>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</si>
  <si>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</si>
  <si>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</si>
  <si>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</si>
  <si>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</si>
  <si>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</si>
  <si>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</si>
  <si>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</si>
  <si>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</si>
  <si>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</si>
  <si>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</si>
  <si>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</si>
  <si>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</si>
  <si>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</si>
  <si>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</si>
  <si>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</si>
  <si>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</si>
  <si>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</si>
  <si>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</si>
  <si>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</si>
  <si>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</si>
  <si>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</si>
  <si>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</si>
  <si>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</si>
  <si>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</si>
  <si>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</si>
  <si>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</si>
  <si>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</si>
  <si>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</si>
  <si>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</si>
  <si>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</si>
  <si>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</si>
  <si>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</si>
  <si>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</si>
  <si>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</si>
  <si>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</si>
  <si>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</si>
  <si>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</si>
  <si>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</si>
  <si>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</si>
  <si>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</si>
  <si>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</si>
  <si>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</si>
  <si>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</si>
  <si>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</si>
  <si>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</si>
  <si>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</si>
  <si>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</si>
  <si>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</si>
  <si>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</si>
  <si>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</si>
  <si>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</si>
  <si>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</si>
  <si>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</si>
  <si>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</si>
  <si>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</si>
  <si>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</si>
  <si>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</si>
  <si>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</si>
  <si>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</si>
  <si>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</si>
  <si>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</si>
  <si>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</si>
  <si>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</si>
  <si>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</si>
  <si>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</si>
  <si>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</si>
  <si>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</si>
  <si>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</si>
  <si>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</si>
  <si>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</si>
  <si>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</si>
  <si>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</si>
  <si>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</si>
  <si>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</si>
  <si>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</si>
  <si>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</si>
  <si>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</si>
  <si>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</si>
  <si>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</si>
  <si>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</si>
  <si>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</si>
  <si>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</si>
  <si>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</si>
  <si>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</si>
  <si>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</si>
  <si>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</si>
  <si>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</si>
  <si>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</si>
  <si>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</si>
  <si>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</si>
  <si>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</si>
  <si>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</si>
  <si>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</si>
  <si>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</si>
  <si>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</si>
  <si>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</si>
  <si>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</si>
  <si>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</si>
  <si>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</si>
  <si>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</si>
  <si>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</si>
  <si>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</si>
  <si>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</si>
  <si>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</si>
  <si>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</si>
  <si>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</si>
  <si>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</si>
  <si>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</si>
  <si>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</si>
  <si>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</si>
  <si>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</si>
  <si>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</si>
  <si>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</si>
  <si>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</si>
  <si>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</si>
  <si>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</si>
  <si>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</si>
  <si>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</si>
  <si>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</si>
  <si>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</si>
  <si>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</si>
  <si>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</si>
  <si>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</si>
  <si>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</si>
  <si>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</si>
  <si>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</si>
  <si>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</si>
  <si>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</si>
  <si>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</si>
  <si>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</si>
  <si>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</si>
  <si>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</si>
  <si>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</si>
  <si>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</si>
  <si>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</si>
  <si>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</si>
  <si>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</si>
  <si>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</si>
  <si>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</si>
  <si>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</si>
  <si>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</si>
  <si>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</si>
  <si>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</si>
  <si>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</si>
  <si>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</si>
  <si>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</si>
  <si>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</si>
  <si>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</si>
  <si>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</si>
  <si>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</si>
  <si>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</si>
  <si>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</si>
  <si>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</si>
  <si>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</si>
  <si>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</si>
  <si>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</si>
  <si>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</si>
  <si>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</si>
  <si>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</si>
  <si>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</si>
  <si>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</si>
  <si>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</si>
  <si>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</si>
  <si>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</si>
  <si>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</si>
  <si>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</si>
  <si>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</si>
  <si>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</si>
  <si>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</si>
  <si>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</si>
  <si>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</si>
  <si>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</si>
  <si>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</si>
  <si>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</si>
  <si>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</si>
  <si>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</si>
  <si>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</si>
  <si>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</si>
  <si>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</si>
  <si>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</si>
  <si>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</si>
  <si>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</si>
  <si>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</si>
  <si>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</si>
  <si>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</si>
  <si>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</si>
  <si>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</si>
  <si>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</si>
  <si>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</si>
  <si>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</si>
  <si>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</si>
  <si>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</si>
  <si>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</si>
  <si>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</si>
  <si>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</si>
  <si>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</si>
  <si>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</si>
  <si>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</si>
  <si>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</si>
  <si>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</si>
  <si>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</si>
  <si>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</si>
  <si>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</si>
  <si>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</si>
  <si>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</si>
  <si>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</si>
  <si>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</si>
  <si>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</si>
  <si>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</si>
  <si>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</si>
  <si>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</si>
  <si>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</si>
  <si>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</si>
  <si>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</si>
  <si>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</si>
  <si>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</si>
  <si>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</si>
  <si>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</si>
  <si>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</si>
  <si>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</si>
  <si>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</si>
  <si>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</si>
  <si>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</si>
  <si>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</si>
  <si>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</si>
  <si>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</si>
  <si>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</si>
  <si>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</si>
  <si>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</si>
  <si>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</si>
  <si>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</si>
  <si>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</si>
  <si>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</si>
  <si>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</si>
  <si>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</si>
  <si>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</si>
  <si>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</si>
  <si>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</si>
  <si>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</si>
  <si>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</si>
  <si>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</si>
  <si>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</si>
  <si>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</si>
  <si>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</si>
  <si>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</si>
  <si>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</si>
  <si>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</si>
  <si>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</si>
  <si>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</si>
  <si>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</si>
  <si>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</si>
  <si>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</si>
  <si>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</si>
  <si>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</si>
  <si>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</si>
  <si>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</si>
  <si>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</si>
  <si>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</si>
  <si>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</si>
  <si>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</si>
  <si>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</si>
  <si>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</si>
  <si>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</si>
  <si>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</si>
  <si>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</si>
  <si>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</si>
  <si>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</si>
  <si>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</si>
  <si>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</si>
  <si>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</si>
  <si>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</si>
  <si>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</si>
  <si>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</si>
  <si>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</si>
  <si>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</si>
  <si>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</si>
  <si>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</si>
  <si>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</si>
  <si>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</si>
  <si>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</si>
  <si>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</si>
  <si>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</si>
  <si>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</si>
  <si>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</si>
  <si>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</si>
  <si>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</si>
  <si>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</si>
  <si>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</si>
  <si>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</si>
  <si>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</si>
  <si>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</si>
  <si>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</si>
  <si>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</si>
  <si>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</si>
  <si>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</si>
  <si>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</si>
  <si>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</si>
  <si>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</si>
  <si>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</si>
  <si>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</si>
  <si>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</si>
  <si>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</si>
  <si>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</si>
  <si>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</si>
  <si>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</si>
  <si>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</si>
  <si>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</si>
  <si>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</si>
  <si>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</si>
  <si>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</si>
  <si>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</si>
  <si>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</si>
  <si>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</si>
  <si>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</si>
  <si>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</si>
  <si>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</si>
  <si>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</si>
  <si>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</si>
  <si>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</si>
  <si>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</si>
  <si>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</si>
  <si>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</si>
  <si>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</si>
  <si>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</si>
  <si>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</si>
  <si>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</si>
  <si>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</si>
  <si>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</si>
  <si>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</si>
  <si>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</si>
  <si>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</si>
  <si>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</si>
  <si>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</si>
  <si>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</si>
  <si>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</si>
  <si>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</si>
  <si>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</si>
  <si>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</si>
  <si>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</si>
  <si>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</si>
  <si>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</si>
  <si>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</si>
  <si>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</si>
  <si>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</si>
  <si>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</si>
  <si>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</si>
  <si>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</si>
  <si>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</si>
  <si>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</si>
  <si>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</si>
  <si>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</si>
  <si>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</si>
  <si>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</si>
  <si>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</si>
  <si>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</si>
  <si>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</si>
  <si>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</si>
  <si>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</si>
  <si>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</si>
  <si>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</si>
  <si>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</si>
  <si>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</si>
  <si>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</si>
  <si>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</si>
  <si>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</si>
  <si>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</si>
  <si>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</si>
  <si>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</si>
  <si>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</si>
  <si>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</si>
  <si>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</si>
  <si>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</si>
  <si>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</si>
  <si>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</si>
  <si>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</si>
  <si>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</si>
  <si>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</si>
  <si>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</si>
  <si>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</si>
  <si>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</si>
  <si>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</si>
  <si>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</si>
  <si>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</si>
  <si>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</si>
  <si>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</si>
  <si>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</si>
  <si>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</si>
  <si>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</si>
  <si>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</si>
  <si>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</si>
  <si>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</si>
  <si>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</si>
  <si>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</si>
  <si>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</si>
  <si>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</si>
  <si>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</si>
  <si>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</si>
  <si>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</si>
  <si>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</si>
  <si>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</si>
  <si>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</si>
  <si>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</si>
  <si>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</si>
  <si>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</si>
  <si>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</si>
  <si>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</si>
  <si>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</si>
  <si>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</si>
  <si>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</si>
  <si>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</si>
  <si>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</si>
  <si>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</si>
  <si>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</si>
  <si>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</si>
  <si>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</si>
  <si>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</si>
  <si>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</si>
  <si>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</si>
  <si>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</si>
  <si>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</si>
  <si>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</si>
  <si>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</si>
  <si>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</si>
  <si>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</si>
  <si>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</si>
  <si>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</si>
  <si>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</si>
  <si>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</si>
  <si>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</si>
  <si>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</si>
  <si>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</si>
  <si>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</si>
  <si>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</si>
  <si>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</si>
  <si>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</si>
  <si>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</si>
  <si>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</si>
  <si>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</si>
  <si>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</si>
  <si>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</si>
  <si>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</si>
  <si>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</si>
  <si>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</si>
  <si>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</si>
  <si>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</si>
  <si>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</si>
  <si>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</si>
  <si>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</si>
  <si>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</si>
  <si>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</si>
  <si>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</si>
  <si>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</si>
  <si>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</si>
  <si>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</si>
  <si>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</si>
  <si>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</si>
  <si>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</si>
  <si>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</si>
  <si>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</si>
  <si>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</si>
  <si>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</si>
  <si>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</si>
  <si>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</si>
  <si>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</si>
  <si>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</si>
  <si>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</si>
  <si>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</si>
  <si>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</si>
  <si>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</si>
  <si>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</si>
  <si>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</si>
  <si>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</si>
  <si>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</si>
  <si>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</si>
  <si>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</si>
  <si>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</si>
  <si>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</si>
  <si>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</si>
  <si>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</si>
  <si>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</si>
  <si>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</si>
  <si>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</si>
  <si>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</si>
  <si>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</si>
  <si>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</si>
  <si>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</si>
  <si>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</si>
  <si>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</si>
  <si>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</si>
  <si>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</si>
  <si>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</si>
  <si>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</si>
  <si>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</si>
  <si>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</si>
  <si>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</si>
  <si>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</si>
  <si>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</si>
  <si>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</si>
  <si>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</si>
  <si>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</si>
  <si>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</si>
  <si>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</si>
  <si>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</si>
  <si>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</si>
  <si>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</si>
  <si>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</si>
  <si>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</si>
  <si>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</si>
  <si>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</si>
  <si>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</si>
  <si>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</si>
  <si>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</si>
  <si>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</si>
  <si>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</si>
  <si>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</si>
  <si>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</si>
  <si>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</si>
  <si>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</si>
  <si>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</si>
  <si>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</si>
  <si>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</si>
  <si>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</si>
  <si>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</si>
  <si>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</si>
  <si>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</si>
  <si>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</si>
  <si>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</si>
  <si>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</si>
  <si>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</si>
  <si>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</si>
  <si>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</si>
  <si>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</si>
  <si>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</si>
  <si>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</si>
  <si>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</si>
  <si>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</si>
  <si>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</si>
  <si>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</si>
  <si>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</si>
  <si>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</si>
  <si>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</si>
  <si>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</si>
  <si>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</si>
  <si>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</si>
  <si>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</si>
  <si>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</si>
  <si>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</si>
  <si>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</si>
  <si>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</si>
  <si>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</si>
  <si>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</si>
  <si>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</si>
  <si>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</si>
  <si>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</si>
  <si>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</si>
  <si>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</si>
  <si>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</si>
  <si>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</si>
  <si>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</si>
  <si>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</si>
  <si>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</si>
  <si>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</si>
  <si>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</si>
  <si>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</si>
  <si>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</si>
  <si>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</si>
  <si>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</si>
  <si>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</si>
  <si>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</si>
  <si>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</si>
  <si>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</si>
  <si>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</si>
  <si>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</si>
  <si>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</si>
  <si>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</si>
  <si>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</si>
  <si>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</si>
  <si>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</si>
  <si>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</si>
  <si>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</si>
  <si>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</si>
  <si>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</si>
  <si>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</si>
  <si>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</si>
  <si>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</si>
  <si>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</si>
  <si>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</si>
  <si>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</si>
  <si>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</si>
  <si>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</si>
  <si>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</si>
  <si>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</si>
  <si>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</si>
  <si>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</si>
  <si>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</si>
  <si>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</si>
  <si>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</si>
  <si>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</si>
  <si>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</si>
  <si>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</si>
  <si>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</si>
  <si>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</si>
  <si>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</si>
  <si>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</si>
  <si>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</si>
  <si>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</si>
  <si>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</si>
  <si>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</si>
  <si>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</si>
  <si>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</si>
  <si>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</si>
  <si>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</si>
  <si>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</si>
  <si>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</si>
  <si>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</si>
  <si>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</si>
  <si>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</si>
  <si>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</si>
  <si>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</si>
  <si>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</si>
  <si>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</si>
  <si>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</si>
  <si>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</si>
  <si>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</si>
  <si>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</si>
  <si>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</si>
  <si>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</si>
  <si>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</si>
  <si>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</si>
  <si>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</si>
  <si>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</si>
  <si>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</si>
  <si>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</si>
  <si>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</si>
  <si>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</si>
  <si>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</si>
  <si>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</si>
  <si>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</si>
  <si>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</si>
  <si>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</si>
  <si>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</si>
  <si>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</si>
  <si>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</si>
  <si>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</si>
  <si>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</si>
  <si>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</si>
  <si>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</si>
  <si>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</si>
  <si>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</si>
  <si>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</si>
  <si>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</si>
  <si>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</si>
  <si>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</si>
  <si>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</si>
  <si>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</si>
  <si>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</si>
  <si>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</si>
  <si>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</si>
  <si>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</si>
  <si>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</si>
  <si>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</si>
  <si>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</si>
  <si>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</si>
  <si>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</si>
  <si>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</si>
  <si>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</si>
  <si>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</si>
  <si>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</si>
  <si>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</si>
  <si>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</si>
  <si>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</si>
  <si>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</si>
  <si>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</si>
  <si>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</si>
  <si>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</si>
  <si>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</si>
  <si>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</si>
  <si>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</si>
  <si>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</si>
  <si>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</si>
  <si>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</si>
  <si>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</si>
  <si>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</si>
  <si>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</si>
  <si>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</si>
  <si>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</si>
  <si>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</si>
  <si>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</si>
  <si>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</si>
  <si>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</si>
  <si>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</si>
  <si>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</si>
  <si>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</si>
  <si>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</si>
  <si>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</si>
  <si>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</si>
  <si>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</si>
  <si>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</si>
  <si>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</si>
  <si>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</si>
  <si>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</si>
  <si>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</si>
  <si>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</si>
  <si>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</si>
  <si>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</si>
  <si>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</si>
  <si>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</si>
  <si>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</si>
  <si>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</si>
  <si>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</si>
  <si>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</si>
  <si>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</si>
  <si>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</si>
  <si>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</si>
  <si>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</si>
  <si>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</si>
  <si>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</si>
  <si>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</si>
  <si>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</si>
  <si>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</si>
  <si>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</si>
  <si>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</si>
  <si>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</si>
  <si>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</si>
  <si>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</si>
  <si>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</si>
  <si>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</si>
  <si>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</si>
  <si>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</si>
  <si>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</si>
  <si>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</si>
  <si>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</si>
  <si>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</si>
  <si>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</si>
  <si>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</si>
  <si>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</si>
  <si>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</si>
  <si>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</si>
  <si>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</si>
  <si>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</si>
  <si>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</si>
  <si>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</si>
  <si>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</si>
  <si>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</si>
  <si>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</si>
  <si>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</si>
  <si>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</si>
  <si>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</si>
  <si>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</si>
  <si>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</si>
  <si>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</si>
  <si>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</si>
  <si>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</si>
  <si>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</si>
  <si>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</si>
  <si>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</si>
  <si>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</si>
  <si>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</si>
  <si>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</si>
  <si>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</si>
  <si>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</si>
  <si>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</si>
  <si>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</si>
  <si>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</si>
  <si>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</si>
  <si>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</si>
  <si>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</si>
  <si>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</si>
  <si>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</si>
  <si>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</si>
  <si>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</si>
  <si>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</si>
  <si>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</si>
  <si>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</si>
  <si>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</si>
  <si>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</si>
  <si>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</si>
  <si>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</si>
  <si>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</si>
  <si>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</si>
  <si>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</si>
  <si>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</si>
  <si>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</si>
  <si>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</si>
  <si>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</si>
  <si>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</si>
  <si>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</si>
  <si>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</si>
  <si>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</si>
  <si>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</si>
  <si>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</si>
  <si>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</si>
  <si>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</si>
  <si>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</si>
  <si>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</si>
  <si>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</si>
  <si>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</si>
  <si>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</si>
  <si>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</si>
  <si>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</si>
  <si>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</si>
  <si>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</si>
  <si>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</si>
  <si>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</si>
  <si>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</si>
  <si>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</si>
  <si>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</si>
  <si>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</si>
  <si>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</si>
  <si>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</si>
  <si>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</si>
  <si>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</si>
  <si>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</si>
  <si>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</si>
  <si>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</si>
  <si>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</si>
  <si>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</si>
  <si>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</si>
  <si>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</si>
  <si>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</si>
  <si>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</si>
  <si>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</si>
  <si>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</si>
  <si>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</si>
  <si>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</si>
  <si>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</si>
  <si>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</si>
  <si>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</si>
  <si>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</si>
  <si>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</si>
  <si>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</si>
  <si>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</si>
  <si>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</si>
  <si>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</si>
  <si>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</si>
  <si>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</si>
  <si>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</si>
  <si>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</si>
  <si>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</si>
  <si>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</si>
  <si>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</si>
  <si>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</si>
  <si>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</si>
  <si>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</si>
  <si>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</si>
  <si>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</si>
  <si>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</si>
  <si>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</si>
  <si>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</si>
  <si>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</si>
  <si>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</si>
  <si>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</si>
  <si>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</si>
  <si>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</si>
  <si>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</si>
  <si>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</si>
  <si>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</si>
  <si>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</si>
  <si>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</si>
  <si>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</si>
  <si>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</si>
  <si>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</si>
  <si>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</si>
  <si>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</si>
  <si>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</si>
  <si>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</si>
  <si>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</si>
  <si>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</si>
  <si>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</si>
  <si>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</si>
  <si>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</si>
  <si>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</si>
  <si>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</si>
  <si>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</si>
  <si>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</si>
  <si>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</si>
  <si>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</si>
  <si>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</si>
  <si>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</si>
  <si>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</si>
  <si>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</si>
  <si>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</si>
  <si>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</si>
  <si>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</si>
  <si>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</si>
  <si>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</si>
  <si>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</si>
  <si>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</si>
  <si>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</si>
  <si>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</si>
  <si>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</si>
  <si>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</si>
  <si>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</si>
  <si>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</si>
  <si>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</si>
  <si>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</si>
  <si>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</si>
  <si>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</si>
  <si>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</si>
  <si>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</si>
  <si>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</si>
  <si>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</si>
  <si>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</si>
  <si>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</si>
  <si>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</si>
  <si>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</si>
  <si>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</si>
  <si>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</si>
  <si>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</si>
  <si>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</si>
  <si>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</si>
  <si>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</si>
  <si>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</si>
  <si>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</si>
  <si>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</si>
  <si>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</si>
  <si>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</si>
  <si>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</si>
  <si>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</si>
  <si>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</si>
  <si>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</si>
  <si>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</si>
  <si>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</si>
  <si>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</si>
  <si>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</si>
  <si>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</si>
  <si>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</si>
  <si>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</si>
  <si>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</si>
  <si>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</si>
  <si>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</si>
  <si>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</si>
  <si>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</si>
  <si>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</si>
  <si>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</si>
  <si>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</si>
  <si>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</si>
  <si>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</si>
  <si>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</si>
  <si>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</si>
  <si>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</si>
  <si>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</si>
  <si>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</si>
  <si>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</si>
  <si>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</si>
  <si>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</si>
  <si>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</si>
  <si>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</si>
  <si>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</si>
  <si>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</si>
  <si>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</si>
  <si>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</si>
  <si>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</si>
  <si>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</si>
  <si>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</si>
  <si>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</si>
  <si>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</si>
  <si>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</si>
  <si>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</si>
  <si>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</si>
  <si>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</si>
  <si>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</si>
  <si>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</si>
  <si>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</si>
  <si>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</si>
  <si>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</si>
  <si>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</si>
  <si>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</si>
  <si>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</si>
  <si>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</si>
  <si>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</si>
  <si>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</si>
  <si>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</si>
  <si>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</si>
  <si>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</si>
  <si>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</si>
  <si>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</si>
  <si>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</si>
  <si>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</si>
  <si>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</si>
  <si>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</si>
  <si>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</si>
  <si>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</si>
  <si>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</si>
  <si>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</si>
  <si>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</si>
  <si>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</si>
  <si>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</si>
  <si>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</si>
  <si>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</si>
  <si>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</si>
  <si>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</si>
  <si>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</si>
  <si>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</si>
  <si>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</si>
  <si>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</si>
  <si>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</si>
  <si>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</si>
  <si>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</si>
  <si>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</si>
  <si>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</si>
  <si>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</si>
  <si>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</si>
  <si>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</si>
  <si>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</si>
  <si>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</si>
  <si>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</si>
  <si>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</si>
  <si>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</si>
  <si>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</si>
  <si>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</si>
  <si>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</si>
  <si>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</si>
  <si>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</si>
  <si>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</si>
  <si>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</si>
  <si>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</si>
  <si>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</si>
  <si>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</si>
  <si>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</si>
  <si>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</si>
  <si>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</si>
  <si>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</si>
  <si>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</si>
  <si>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</si>
  <si>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</si>
  <si>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</si>
  <si>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</si>
  <si>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</si>
  <si>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</si>
  <si>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</si>
  <si>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</si>
  <si>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</si>
  <si>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</si>
  <si>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</si>
  <si>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</si>
  <si>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</si>
  <si>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</si>
  <si>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</si>
  <si>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</si>
  <si>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</si>
  <si>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</si>
  <si>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</si>
  <si>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</si>
  <si>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</si>
  <si>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</si>
  <si>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</si>
  <si>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</si>
  <si>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</si>
  <si>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</si>
  <si>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</si>
  <si>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</si>
  <si>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</si>
  <si>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</si>
  <si>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</si>
  <si>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</si>
  <si>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</si>
  <si>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</si>
  <si>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</si>
  <si>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</si>
  <si>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</si>
  <si>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</si>
  <si>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</si>
  <si>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</si>
  <si>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</si>
  <si>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</si>
  <si>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</si>
  <si>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</si>
  <si>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</si>
  <si>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</si>
  <si>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</si>
  <si>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</si>
  <si>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</si>
  <si>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</si>
  <si>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</si>
  <si>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</si>
  <si>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</si>
  <si>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</si>
  <si>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</si>
  <si>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</si>
  <si>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</si>
  <si>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</si>
  <si>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</si>
  <si>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</si>
  <si>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</si>
  <si>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</si>
  <si>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</si>
  <si>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</si>
  <si>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</si>
  <si>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</si>
  <si>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</si>
  <si>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</si>
  <si>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</si>
  <si>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</si>
  <si>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</si>
  <si>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</si>
  <si>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</si>
  <si>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</si>
  <si>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</si>
  <si>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</si>
  <si>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</si>
  <si>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</si>
  <si>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</si>
  <si>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</si>
  <si>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</si>
  <si>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</si>
  <si>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</si>
  <si>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</si>
  <si>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</si>
  <si>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</si>
  <si>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</si>
  <si>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</si>
  <si>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</si>
  <si>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</si>
  <si>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</si>
  <si>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</si>
  <si>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</si>
  <si>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</si>
  <si>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</si>
  <si>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</si>
  <si>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</si>
  <si>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</si>
  <si>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</si>
  <si>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</si>
  <si>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</si>
  <si>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</si>
  <si>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</si>
  <si>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</si>
  <si>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</si>
  <si>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</si>
  <si>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</si>
  <si>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</si>
  <si>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</si>
  <si>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</si>
  <si>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</si>
  <si>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</si>
  <si>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</si>
  <si>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</si>
  <si>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</si>
  <si>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</si>
  <si>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</si>
  <si>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</si>
  <si>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</si>
  <si>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</si>
  <si>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</si>
  <si>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</si>
  <si>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</si>
  <si>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</si>
  <si>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</si>
  <si>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</si>
  <si>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</si>
  <si>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</si>
  <si>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</si>
  <si>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</si>
  <si>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</si>
  <si>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</si>
  <si>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</si>
  <si>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</si>
  <si>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</si>
  <si>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</si>
  <si>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</si>
  <si>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</si>
  <si>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</si>
  <si>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</si>
  <si>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</si>
  <si>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</si>
  <si>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</si>
  <si>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</si>
  <si>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</si>
  <si>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</si>
  <si>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</si>
  <si>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</si>
  <si>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</si>
  <si>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</si>
  <si>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</si>
  <si>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</si>
  <si>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</si>
  <si>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</si>
  <si>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</si>
  <si>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</si>
  <si>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</si>
  <si>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</si>
  <si>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</si>
  <si>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</si>
  <si>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</si>
  <si>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</si>
  <si>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</si>
  <si>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</si>
  <si>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</si>
  <si>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</si>
  <si>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</si>
  <si>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</si>
  <si>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</si>
  <si>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</si>
  <si>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</si>
  <si>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</si>
  <si>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</si>
  <si>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</si>
  <si>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</si>
  <si>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</si>
  <si>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</si>
  <si>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</si>
  <si>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</si>
  <si>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</si>
  <si>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</si>
  <si>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</si>
  <si>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</si>
  <si>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</si>
  <si>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</si>
  <si>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</si>
  <si>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</si>
  <si>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</si>
  <si>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</si>
  <si>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</si>
  <si>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</si>
  <si>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</si>
  <si>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</si>
  <si>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</si>
  <si>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</si>
  <si>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</si>
  <si>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</si>
  <si>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</si>
  <si>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</si>
  <si>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</si>
  <si>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</si>
  <si>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</si>
  <si>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</si>
  <si>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</si>
  <si>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</si>
  <si>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</si>
  <si>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</si>
  <si>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</si>
  <si>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</si>
  <si>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</si>
  <si>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</si>
  <si>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</si>
  <si>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</si>
  <si>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</si>
  <si>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</si>
  <si>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</si>
  <si>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</si>
  <si>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</si>
  <si>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</si>
  <si>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</si>
  <si>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</si>
  <si>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</si>
  <si>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</si>
  <si>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</si>
  <si>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</si>
  <si>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</si>
  <si>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</si>
  <si>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</si>
  <si>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</si>
  <si>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</si>
  <si>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</si>
  <si>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</si>
  <si>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</si>
  <si>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</si>
  <si>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</si>
  <si>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</si>
  <si>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</si>
  <si>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</si>
  <si>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</si>
  <si>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</si>
  <si>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</si>
  <si>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</si>
  <si>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</si>
  <si>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</si>
  <si>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</si>
  <si>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</si>
  <si>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</si>
  <si>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</si>
  <si>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</si>
  <si>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</si>
  <si>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</si>
  <si>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</si>
  <si>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</si>
  <si>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</si>
  <si>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</si>
  <si>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</si>
  <si>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</si>
  <si>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</si>
  <si>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</si>
  <si>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</si>
  <si>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</si>
  <si>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</si>
  <si>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</si>
  <si>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</si>
  <si>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</si>
  <si>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</si>
  <si>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</si>
  <si>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</si>
  <si>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</si>
  <si>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</si>
  <si>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</si>
  <si>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</si>
  <si>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</si>
  <si>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</si>
  <si>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</si>
  <si>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</si>
  <si>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</si>
  <si>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</si>
  <si>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</si>
  <si>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</si>
  <si>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</si>
  <si>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</si>
  <si>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</si>
  <si>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</si>
  <si>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</si>
  <si>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</si>
  <si>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</si>
  <si>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</si>
  <si>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</si>
  <si>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</si>
  <si>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</si>
  <si>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</si>
  <si>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</si>
  <si>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</si>
  <si>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</si>
  <si>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</si>
  <si>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</si>
  <si>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</si>
  <si>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</si>
  <si>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</si>
  <si>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</si>
  <si>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</si>
  <si>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</si>
  <si>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</si>
  <si>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</si>
  <si>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</si>
  <si>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</si>
  <si>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</si>
  <si>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</si>
  <si>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</si>
  <si>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</si>
  <si>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</si>
  <si>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</si>
  <si>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</si>
  <si>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</si>
  <si>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</si>
  <si>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</si>
  <si>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</si>
  <si>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</si>
  <si>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</si>
  <si>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</si>
  <si>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</si>
  <si>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</si>
  <si>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</si>
  <si>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</si>
  <si>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</si>
  <si>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</si>
  <si>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</si>
  <si>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</si>
  <si>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</si>
  <si>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</si>
  <si>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</si>
  <si>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</si>
  <si>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</si>
  <si>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</si>
  <si>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</si>
  <si>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</si>
  <si>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</si>
  <si>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</si>
  <si>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</si>
  <si>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</si>
  <si>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</si>
  <si>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</si>
  <si>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</si>
  <si>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</si>
  <si>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</si>
  <si>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</si>
  <si>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</si>
  <si>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</si>
  <si>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</si>
  <si>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</si>
  <si>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</si>
  <si>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</si>
  <si>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</si>
  <si>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</si>
  <si>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</si>
  <si>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</si>
  <si>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</si>
  <si>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</si>
  <si>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</si>
  <si>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</si>
  <si>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3336019793</t>
  </si>
  <si>
    <t>Moreta, Christian Aury</t>
  </si>
  <si>
    <t>3336019782</t>
  </si>
  <si>
    <t>3336019773</t>
  </si>
  <si>
    <t>3336019750</t>
  </si>
  <si>
    <t>3336019749</t>
  </si>
  <si>
    <t>3336019705</t>
  </si>
  <si>
    <t>3336019501</t>
  </si>
  <si>
    <t>`</t>
  </si>
  <si>
    <t>REINICIO FALLIDO</t>
  </si>
  <si>
    <t>3336019828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</si>
  <si>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</si>
  <si>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</si>
  <si>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</si>
  <si>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</si>
  <si>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</si>
  <si>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</si>
  <si>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</si>
  <si>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3336019801</t>
  </si>
  <si>
    <t>3336019800</t>
  </si>
  <si>
    <t>3336019799</t>
  </si>
  <si>
    <t>3336019798</t>
  </si>
  <si>
    <t>3336019797</t>
  </si>
  <si>
    <t>3336019796</t>
  </si>
  <si>
    <t>3336019852</t>
  </si>
  <si>
    <t>3336019851</t>
  </si>
  <si>
    <t>3336019850</t>
  </si>
  <si>
    <t>3336019849</t>
  </si>
  <si>
    <t>3336019847</t>
  </si>
  <si>
    <t>3336019845</t>
  </si>
  <si>
    <t>3336019844</t>
  </si>
  <si>
    <t>3336019842</t>
  </si>
  <si>
    <t>3336019840</t>
  </si>
  <si>
    <t>3336019839</t>
  </si>
  <si>
    <t>3336019838</t>
  </si>
  <si>
    <t>3336019837</t>
  </si>
  <si>
    <t>3336019836</t>
  </si>
  <si>
    <t>3336019833</t>
  </si>
  <si>
    <t>3336019831</t>
  </si>
  <si>
    <t>ERROR DE PRINTER</t>
  </si>
  <si>
    <t>3336019854 </t>
  </si>
  <si>
    <t>09 Septiembre de 2021</t>
  </si>
  <si>
    <t>GAVETAS VACIAS + GAVTEAS FALLANDO</t>
  </si>
  <si>
    <t>Acevedo Dominguez, Victor Leonardo</t>
  </si>
  <si>
    <t xml:space="preserve">Gonzalez Ceballos, Dionisio </t>
  </si>
  <si>
    <t>GAVETA VACIAS + GAVETAS FALLANDO</t>
  </si>
  <si>
    <t>LECTOR VANDALIZADO</t>
  </si>
  <si>
    <t>Toribio Batista, Junior De Jesus</t>
  </si>
  <si>
    <t>REINICIO EXITOSO</t>
  </si>
  <si>
    <t>CARGA POR INHIBIDO</t>
  </si>
  <si>
    <t>Closed</t>
  </si>
  <si>
    <t>CARGA EXITOSA</t>
  </si>
  <si>
    <t>3336021277</t>
  </si>
  <si>
    <t>3336021272</t>
  </si>
  <si>
    <t>3336021266</t>
  </si>
  <si>
    <t>3336021262</t>
  </si>
  <si>
    <t>3336021261</t>
  </si>
  <si>
    <t>3336021259</t>
  </si>
  <si>
    <t>3336021253</t>
  </si>
  <si>
    <t>3336021247</t>
  </si>
  <si>
    <t>3336021241</t>
  </si>
  <si>
    <t>3336021237</t>
  </si>
  <si>
    <t>3336021231</t>
  </si>
  <si>
    <t>3336021230</t>
  </si>
  <si>
    <t>3336021224</t>
  </si>
  <si>
    <t>3336021221</t>
  </si>
  <si>
    <t>3336021205</t>
  </si>
  <si>
    <t>3336021190</t>
  </si>
  <si>
    <t>3336021184</t>
  </si>
  <si>
    <t>3336021166</t>
  </si>
  <si>
    <t>3336021139</t>
  </si>
  <si>
    <t>3336021070</t>
  </si>
  <si>
    <t>3336021062</t>
  </si>
  <si>
    <t>SIN EFECITVO</t>
  </si>
  <si>
    <t>3336021297</t>
  </si>
  <si>
    <t>3336021296</t>
  </si>
  <si>
    <t>3336021341</t>
  </si>
  <si>
    <t>3336021340</t>
  </si>
  <si>
    <t>3336021338</t>
  </si>
  <si>
    <t>3336021337</t>
  </si>
  <si>
    <t>3336021336</t>
  </si>
  <si>
    <t>3336021335</t>
  </si>
  <si>
    <t>3336021334</t>
  </si>
  <si>
    <t>3336021333</t>
  </si>
  <si>
    <t>3336021330</t>
  </si>
  <si>
    <t>3336021329</t>
  </si>
  <si>
    <t>3336021327</t>
  </si>
  <si>
    <t>3336021325</t>
  </si>
  <si>
    <t>3336021324</t>
  </si>
  <si>
    <t>3336021323</t>
  </si>
  <si>
    <t>3336021322</t>
  </si>
  <si>
    <t>3336021321</t>
  </si>
  <si>
    <t>3336021320</t>
  </si>
  <si>
    <t>3336021319</t>
  </si>
  <si>
    <t>3336021318</t>
  </si>
  <si>
    <t>3336021317</t>
  </si>
  <si>
    <t>3336021315</t>
  </si>
  <si>
    <t>3336021313</t>
  </si>
  <si>
    <t>3336021312</t>
  </si>
  <si>
    <t>3336021311</t>
  </si>
  <si>
    <t>3336021310</t>
  </si>
  <si>
    <t>3336021307</t>
  </si>
  <si>
    <t>PIN KEYPAD ERROR</t>
  </si>
  <si>
    <t>3336021344</t>
  </si>
  <si>
    <t>3336021343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</si>
</sst>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122.832442129627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85.4985879629603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75.4985879629603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75.5651273148178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46.0556018518546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40.4964583333349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27.0611689814832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29.1852893518517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25.2875578703679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25.1782986111139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9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9061"/>
  <sheetViews>
    <sheetView tabSelected="1" zoomScale="82" zoomScaleNormal="82" workbookViewId="0">
      <pane ySplit="4" topLeftCell="A101" activePane="bottomLeft" state="frozen"/>
      <selection pane="bottomLeft" activeCell="E127" sqref="E127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bestFit="1" customWidth="1"/>
    <col min="8" max="11" width="6.85546875" style="44" customWidth="1"/>
    <col min="12" max="12" width="52" style="44" customWidth="1"/>
    <col min="13" max="13" width="20.140625" style="100" bestFit="1" customWidth="1"/>
    <col min="14" max="14" width="18.85546875" style="100" customWidth="1"/>
    <col min="15" max="15" width="42.5703125" style="100" customWidth="1"/>
    <col min="16" max="16" width="22.42578125" style="132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2676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2643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NORTE</v>
      </c>
      <c r="B5" s="124">
        <v>3336020591</v>
      </c>
      <c r="C5" s="95">
        <v>44448.504027777781</v>
      </c>
      <c r="D5" s="95" t="s">
        <v>2460</v>
      </c>
      <c r="E5" s="124">
        <v>119</v>
      </c>
      <c r="F5" s="129" t="str">
        <f>VLOOKUP(E5,VIP!$A$2:$O15905,2,0)</f>
        <v>DRBR119</v>
      </c>
      <c r="G5" s="129" t="str">
        <f>VLOOKUP(E5,'LISTADO ATM'!$A$2:$B$900,2,0)</f>
        <v>ATM Oficina La Barranquita</v>
      </c>
      <c r="H5" s="129" t="str">
        <f>VLOOKUP(E5,VIP!$A$2:$O20866,7,FALSE)</f>
        <v>N/A</v>
      </c>
      <c r="I5" s="129" t="str">
        <f>VLOOKUP(E5,VIP!$A$2:$O12831,8,FALSE)</f>
        <v>N/A</v>
      </c>
      <c r="J5" s="129" t="str">
        <f>VLOOKUP(E5,VIP!$A$2:$O12781,8,FALSE)</f>
        <v>N/A</v>
      </c>
      <c r="K5" s="129" t="str">
        <f>VLOOKUP(E5,VIP!$A$2:$O16355,6,0)</f>
        <v>N/A</v>
      </c>
      <c r="L5" s="130" t="s">
        <v>2684</v>
      </c>
      <c r="M5" s="135" t="s">
        <v>2533</v>
      </c>
      <c r="N5" s="94" t="s">
        <v>2685</v>
      </c>
      <c r="O5" s="129" t="s">
        <v>2460</v>
      </c>
      <c r="P5" s="135" t="s">
        <v>2686</v>
      </c>
      <c r="Q5" s="153">
        <v>44456.518750000003</v>
      </c>
    </row>
    <row r="6" spans="1:17" s="121" customFormat="1" ht="18" x14ac:dyDescent="0.25">
      <c r="A6" s="129" t="str">
        <f>VLOOKUP(E6,'LISTADO ATM'!$A$2:$C$901,3,0)</f>
        <v>NORTE</v>
      </c>
      <c r="B6" s="124">
        <v>3336020953</v>
      </c>
      <c r="C6" s="95">
        <v>44448.642106481479</v>
      </c>
      <c r="D6" s="95" t="s">
        <v>2460</v>
      </c>
      <c r="E6" s="124">
        <v>358</v>
      </c>
      <c r="F6" s="129" t="str">
        <f>VLOOKUP(E6,VIP!$A$2:$O15899,2,0)</f>
        <v>DRBR358</v>
      </c>
      <c r="G6" s="129" t="str">
        <f>VLOOKUP(E6,'LISTADO ATM'!$A$2:$B$900,2,0)</f>
        <v>ATM Ayuntamiento Cevico</v>
      </c>
      <c r="H6" s="129" t="str">
        <f>VLOOKUP(E6,VIP!$A$2:$O20860,7,FALSE)</f>
        <v>Si</v>
      </c>
      <c r="I6" s="129" t="str">
        <f>VLOOKUP(E6,VIP!$A$2:$O12825,8,FALSE)</f>
        <v>Si</v>
      </c>
      <c r="J6" s="129" t="str">
        <f>VLOOKUP(E6,VIP!$A$2:$O12775,8,FALSE)</f>
        <v>Si</v>
      </c>
      <c r="K6" s="129" t="str">
        <f>VLOOKUP(E6,VIP!$A$2:$O16349,6,0)</f>
        <v>NO</v>
      </c>
      <c r="L6" s="130" t="s">
        <v>2684</v>
      </c>
      <c r="M6" s="135" t="s">
        <v>2533</v>
      </c>
      <c r="N6" s="94" t="s">
        <v>2685</v>
      </c>
      <c r="O6" s="129" t="s">
        <v>2460</v>
      </c>
      <c r="P6" s="135" t="s">
        <v>2686</v>
      </c>
      <c r="Q6" s="153">
        <v>44450.643750000003</v>
      </c>
    </row>
    <row r="7" spans="1:17" s="121" customFormat="1" ht="18" x14ac:dyDescent="0.25">
      <c r="A7" s="129" t="str">
        <f>VLOOKUP(E7,'LISTADO ATM'!$A$2:$C$901,3,0)</f>
        <v>NORTE</v>
      </c>
      <c r="B7" s="124">
        <v>3336020957</v>
      </c>
      <c r="C7" s="95">
        <v>44448.64267361111</v>
      </c>
      <c r="D7" s="95" t="s">
        <v>2460</v>
      </c>
      <c r="E7" s="124">
        <v>373</v>
      </c>
      <c r="F7" s="129" t="str">
        <f>VLOOKUP(E7,VIP!$A$2:$O15898,2,0)</f>
        <v>DRBR373</v>
      </c>
      <c r="G7" s="129" t="str">
        <f>VLOOKUP(E7,'LISTADO ATM'!$A$2:$B$900,2,0)</f>
        <v>S/M Tangui Nagua</v>
      </c>
      <c r="H7" s="129" t="str">
        <f>VLOOKUP(E7,VIP!$A$2:$O20859,7,FALSE)</f>
        <v>N/A</v>
      </c>
      <c r="I7" s="129" t="str">
        <f>VLOOKUP(E7,VIP!$A$2:$O12824,8,FALSE)</f>
        <v>N/A</v>
      </c>
      <c r="J7" s="129" t="str">
        <f>VLOOKUP(E7,VIP!$A$2:$O12774,8,FALSE)</f>
        <v>N/A</v>
      </c>
      <c r="K7" s="129" t="str">
        <f>VLOOKUP(E7,VIP!$A$2:$O16348,6,0)</f>
        <v>N/A</v>
      </c>
      <c r="L7" s="130" t="s">
        <v>2684</v>
      </c>
      <c r="M7" s="135" t="s">
        <v>2533</v>
      </c>
      <c r="N7" s="94" t="s">
        <v>2685</v>
      </c>
      <c r="O7" s="129" t="s">
        <v>2460</v>
      </c>
      <c r="P7" s="135" t="s">
        <v>2686</v>
      </c>
      <c r="Q7" s="153">
        <v>44449.644444444442</v>
      </c>
    </row>
    <row r="8" spans="1:17" s="121" customFormat="1" ht="18" x14ac:dyDescent="0.25">
      <c r="A8" s="129" t="str">
        <f>VLOOKUP(E8,'LISTADO ATM'!$A$2:$C$901,3,0)</f>
        <v>ESTE</v>
      </c>
      <c r="B8" s="124">
        <v>3336020731</v>
      </c>
      <c r="C8" s="95">
        <v>44448.559618055559</v>
      </c>
      <c r="D8" s="95" t="s">
        <v>2460</v>
      </c>
      <c r="E8" s="124">
        <v>521</v>
      </c>
      <c r="F8" s="129" t="str">
        <f>VLOOKUP(E8,VIP!$A$2:$O15901,2,0)</f>
        <v>DRBR521</v>
      </c>
      <c r="G8" s="129" t="str">
        <f>VLOOKUP(E8,'LISTADO ATM'!$A$2:$B$900,2,0)</f>
        <v xml:space="preserve">ATM UNP Bayahibe (La Romana) </v>
      </c>
      <c r="H8" s="129" t="str">
        <f>VLOOKUP(E8,VIP!$A$2:$O20862,7,FALSE)</f>
        <v>Si</v>
      </c>
      <c r="I8" s="129" t="str">
        <f>VLOOKUP(E8,VIP!$A$2:$O12827,8,FALSE)</f>
        <v>Si</v>
      </c>
      <c r="J8" s="129" t="str">
        <f>VLOOKUP(E8,VIP!$A$2:$O12777,8,FALSE)</f>
        <v>Si</v>
      </c>
      <c r="K8" s="129" t="str">
        <f>VLOOKUP(E8,VIP!$A$2:$O16351,6,0)</f>
        <v>NO</v>
      </c>
      <c r="L8" s="130" t="s">
        <v>2684</v>
      </c>
      <c r="M8" s="135" t="s">
        <v>2533</v>
      </c>
      <c r="N8" s="94" t="s">
        <v>2685</v>
      </c>
      <c r="O8" s="129" t="s">
        <v>2460</v>
      </c>
      <c r="P8" s="135" t="s">
        <v>2686</v>
      </c>
      <c r="Q8" s="153">
        <v>44452.643750000003</v>
      </c>
    </row>
    <row r="9" spans="1:17" s="121" customFormat="1" ht="18" x14ac:dyDescent="0.25">
      <c r="A9" s="129" t="str">
        <f>VLOOKUP(E9,'LISTADO ATM'!$A$2:$C$901,3,0)</f>
        <v>ESTE</v>
      </c>
      <c r="B9" s="124">
        <v>3336020726</v>
      </c>
      <c r="C9" s="95">
        <v>44448.557650462964</v>
      </c>
      <c r="D9" s="95" t="s">
        <v>2460</v>
      </c>
      <c r="E9" s="124">
        <v>803</v>
      </c>
      <c r="F9" s="129" t="str">
        <f>VLOOKUP(E9,VIP!$A$2:$O15903,2,0)</f>
        <v>DRBR803</v>
      </c>
      <c r="G9" s="129" t="str">
        <f>VLOOKUP(E9,'LISTADO ATM'!$A$2:$B$900,2,0)</f>
        <v xml:space="preserve">ATM Hotel Be Live Canoa (Bayahibe) I </v>
      </c>
      <c r="H9" s="129" t="str">
        <f>VLOOKUP(E9,VIP!$A$2:$O20864,7,FALSE)</f>
        <v>Si</v>
      </c>
      <c r="I9" s="129" t="str">
        <f>VLOOKUP(E9,VIP!$A$2:$O12829,8,FALSE)</f>
        <v>Si</v>
      </c>
      <c r="J9" s="129" t="str">
        <f>VLOOKUP(E9,VIP!$A$2:$O12779,8,FALSE)</f>
        <v>Si</v>
      </c>
      <c r="K9" s="129" t="str">
        <f>VLOOKUP(E9,VIP!$A$2:$O16353,6,0)</f>
        <v>NO</v>
      </c>
      <c r="L9" s="130" t="s">
        <v>2684</v>
      </c>
      <c r="M9" s="135" t="s">
        <v>2533</v>
      </c>
      <c r="N9" s="94" t="s">
        <v>2685</v>
      </c>
      <c r="O9" s="129" t="s">
        <v>2460</v>
      </c>
      <c r="P9" s="135" t="s">
        <v>2686</v>
      </c>
      <c r="Q9" s="153">
        <v>44454.643750000003</v>
      </c>
    </row>
    <row r="10" spans="1:17" s="121" customFormat="1" ht="18" x14ac:dyDescent="0.25">
      <c r="A10" s="129" t="str">
        <f>VLOOKUP(E10,'LISTADO ATM'!$A$2:$C$901,3,0)</f>
        <v>NORTE</v>
      </c>
      <c r="B10" s="124">
        <v>3336020951</v>
      </c>
      <c r="C10" s="95">
        <v>44448.641331018516</v>
      </c>
      <c r="D10" s="95" t="s">
        <v>2460</v>
      </c>
      <c r="E10" s="124">
        <v>874</v>
      </c>
      <c r="F10" s="129" t="str">
        <f>VLOOKUP(E10,VIP!$A$2:$O15900,2,0)</f>
        <v>DRBR874</v>
      </c>
      <c r="G10" s="129" t="str">
        <f>VLOOKUP(E10,'LISTADO ATM'!$A$2:$B$900,2,0)</f>
        <v xml:space="preserve">ATM Zona Franca Esperanza II (Mao) </v>
      </c>
      <c r="H10" s="129" t="str">
        <f>VLOOKUP(E10,VIP!$A$2:$O20861,7,FALSE)</f>
        <v>Si</v>
      </c>
      <c r="I10" s="129" t="str">
        <f>VLOOKUP(E10,VIP!$A$2:$O12826,8,FALSE)</f>
        <v>Si</v>
      </c>
      <c r="J10" s="129" t="str">
        <f>VLOOKUP(E10,VIP!$A$2:$O12776,8,FALSE)</f>
        <v>Si</v>
      </c>
      <c r="K10" s="129" t="str">
        <f>VLOOKUP(E10,VIP!$A$2:$O16350,6,0)</f>
        <v>NO</v>
      </c>
      <c r="L10" s="130" t="s">
        <v>2684</v>
      </c>
      <c r="M10" s="135" t="s">
        <v>2533</v>
      </c>
      <c r="N10" s="94" t="s">
        <v>2685</v>
      </c>
      <c r="O10" s="129" t="s">
        <v>2460</v>
      </c>
      <c r="P10" s="135" t="s">
        <v>2686</v>
      </c>
      <c r="Q10" s="153">
        <v>44451.6</v>
      </c>
    </row>
    <row r="11" spans="1:17" s="121" customFormat="1" ht="18" x14ac:dyDescent="0.25">
      <c r="A11" s="129" t="str">
        <f>VLOOKUP(E11,'LISTADO ATM'!$A$2:$C$901,3,0)</f>
        <v>ESTE</v>
      </c>
      <c r="B11" s="124">
        <v>3336020595</v>
      </c>
      <c r="C11" s="95">
        <v>44448.504421296297</v>
      </c>
      <c r="D11" s="95" t="s">
        <v>2460</v>
      </c>
      <c r="E11" s="124">
        <v>933</v>
      </c>
      <c r="F11" s="129" t="str">
        <f>VLOOKUP(E11,VIP!$A$2:$O15904,2,0)</f>
        <v>DRBR933</v>
      </c>
      <c r="G11" s="129" t="str">
        <f>VLOOKUP(E11,'LISTADO ATM'!$A$2:$B$900,2,0)</f>
        <v>ATM Hotel Dreams Punta Cana II</v>
      </c>
      <c r="H11" s="129" t="str">
        <f>VLOOKUP(E11,VIP!$A$2:$O20865,7,FALSE)</f>
        <v>Si</v>
      </c>
      <c r="I11" s="129" t="str">
        <f>VLOOKUP(E11,VIP!$A$2:$O12830,8,FALSE)</f>
        <v>Si</v>
      </c>
      <c r="J11" s="129" t="str">
        <f>VLOOKUP(E11,VIP!$A$2:$O12780,8,FALSE)</f>
        <v>Si</v>
      </c>
      <c r="K11" s="129" t="str">
        <f>VLOOKUP(E11,VIP!$A$2:$O16354,6,0)</f>
        <v>NO</v>
      </c>
      <c r="L11" s="130" t="s">
        <v>2684</v>
      </c>
      <c r="M11" s="135" t="s">
        <v>2533</v>
      </c>
      <c r="N11" s="94" t="s">
        <v>2685</v>
      </c>
      <c r="O11" s="129" t="s">
        <v>2460</v>
      </c>
      <c r="P11" s="135" t="s">
        <v>2686</v>
      </c>
      <c r="Q11" s="153">
        <v>44455.643750000003</v>
      </c>
    </row>
    <row r="12" spans="1:17" s="121" customFormat="1" ht="18" x14ac:dyDescent="0.25">
      <c r="A12" s="129" t="str">
        <f>VLOOKUP(E12,'LISTADO ATM'!$A$2:$C$901,3,0)</f>
        <v>DISTRITO NACIONAL</v>
      </c>
      <c r="B12" s="124">
        <v>3336020728</v>
      </c>
      <c r="C12" s="95">
        <v>44448.558877314812</v>
      </c>
      <c r="D12" s="95" t="s">
        <v>2460</v>
      </c>
      <c r="E12" s="124">
        <v>983</v>
      </c>
      <c r="F12" s="129" t="str">
        <f>VLOOKUP(E12,VIP!$A$2:$O15902,2,0)</f>
        <v>DRBR983</v>
      </c>
      <c r="G12" s="129" t="str">
        <f>VLOOKUP(E12,'LISTADO ATM'!$A$2:$B$900,2,0)</f>
        <v xml:space="preserve">ATM Bravo República de Colombia </v>
      </c>
      <c r="H12" s="129" t="str">
        <f>VLOOKUP(E12,VIP!$A$2:$O20863,7,FALSE)</f>
        <v>Si</v>
      </c>
      <c r="I12" s="129" t="str">
        <f>VLOOKUP(E12,VIP!$A$2:$O12828,8,FALSE)</f>
        <v>No</v>
      </c>
      <c r="J12" s="129" t="str">
        <f>VLOOKUP(E12,VIP!$A$2:$O12778,8,FALSE)</f>
        <v>No</v>
      </c>
      <c r="K12" s="129" t="str">
        <f>VLOOKUP(E12,VIP!$A$2:$O16352,6,0)</f>
        <v>NO</v>
      </c>
      <c r="L12" s="130" t="s">
        <v>2684</v>
      </c>
      <c r="M12" s="135" t="s">
        <v>2533</v>
      </c>
      <c r="N12" s="94" t="s">
        <v>2685</v>
      </c>
      <c r="O12" s="129" t="s">
        <v>2460</v>
      </c>
      <c r="P12" s="135" t="s">
        <v>2686</v>
      </c>
      <c r="Q12" s="153">
        <v>44453.643750000003</v>
      </c>
    </row>
    <row r="13" spans="1:17" s="121" customFormat="1" ht="18" x14ac:dyDescent="0.25">
      <c r="A13" s="129" t="str">
        <f>VLOOKUP(E13,'LISTADO ATM'!$A$2:$C$901,3,0)</f>
        <v>NORTE</v>
      </c>
      <c r="B13" s="124">
        <v>3336020406</v>
      </c>
      <c r="C13" s="95">
        <v>44448.455254629633</v>
      </c>
      <c r="D13" s="95" t="s">
        <v>2175</v>
      </c>
      <c r="E13" s="124">
        <v>53</v>
      </c>
      <c r="F13" s="129" t="str">
        <f>VLOOKUP(E13,VIP!$A$2:$O15866,2,0)</f>
        <v>DRBR053</v>
      </c>
      <c r="G13" s="129" t="str">
        <f>VLOOKUP(E13,'LISTADO ATM'!$A$2:$B$900,2,0)</f>
        <v xml:space="preserve">ATM Oficina Constanza </v>
      </c>
      <c r="H13" s="129" t="str">
        <f>VLOOKUP(E13,VIP!$A$2:$O20827,7,FALSE)</f>
        <v>Si</v>
      </c>
      <c r="I13" s="129" t="str">
        <f>VLOOKUP(E13,VIP!$A$2:$O12792,8,FALSE)</f>
        <v>Si</v>
      </c>
      <c r="J13" s="129" t="str">
        <f>VLOOKUP(E13,VIP!$A$2:$O12742,8,FALSE)</f>
        <v>Si</v>
      </c>
      <c r="K13" s="129" t="str">
        <f>VLOOKUP(E13,VIP!$A$2:$O16316,6,0)</f>
        <v>NO</v>
      </c>
      <c r="L13" s="130" t="s">
        <v>2213</v>
      </c>
      <c r="M13" s="135" t="s">
        <v>2533</v>
      </c>
      <c r="N13" s="94" t="s">
        <v>2444</v>
      </c>
      <c r="O13" s="129" t="s">
        <v>2678</v>
      </c>
      <c r="P13" s="146"/>
      <c r="Q13" s="153">
        <v>44448.466666666667</v>
      </c>
    </row>
    <row r="14" spans="1:17" s="121" customFormat="1" ht="18" x14ac:dyDescent="0.25">
      <c r="A14" s="129" t="str">
        <f>VLOOKUP(E14,'LISTADO ATM'!$A$2:$C$901,3,0)</f>
        <v>DISTRITO NACIONAL</v>
      </c>
      <c r="B14" s="124">
        <v>3336020155</v>
      </c>
      <c r="C14" s="95">
        <v>44448.389166666668</v>
      </c>
      <c r="D14" s="95" t="s">
        <v>2174</v>
      </c>
      <c r="E14" s="124">
        <v>87</v>
      </c>
      <c r="F14" s="129" t="str">
        <f>VLOOKUP(E14,VIP!$A$2:$O15876,2,0)</f>
        <v>DRBR087</v>
      </c>
      <c r="G14" s="129" t="str">
        <f>VLOOKUP(E14,'LISTADO ATM'!$A$2:$B$900,2,0)</f>
        <v xml:space="preserve">ATM Autoservicio Sarasota </v>
      </c>
      <c r="H14" s="129" t="str">
        <f>VLOOKUP(E14,VIP!$A$2:$O20837,7,FALSE)</f>
        <v>Si</v>
      </c>
      <c r="I14" s="129" t="str">
        <f>VLOOKUP(E14,VIP!$A$2:$O12802,8,FALSE)</f>
        <v>Si</v>
      </c>
      <c r="J14" s="129" t="str">
        <f>VLOOKUP(E14,VIP!$A$2:$O12752,8,FALSE)</f>
        <v>Si</v>
      </c>
      <c r="K14" s="129" t="str">
        <f>VLOOKUP(E14,VIP!$A$2:$O16326,6,0)</f>
        <v>NO</v>
      </c>
      <c r="L14" s="130" t="s">
        <v>2213</v>
      </c>
      <c r="M14" s="135" t="s">
        <v>2533</v>
      </c>
      <c r="N14" s="94" t="s">
        <v>2444</v>
      </c>
      <c r="O14" s="129" t="s">
        <v>2446</v>
      </c>
      <c r="P14" s="146"/>
      <c r="Q14" s="153">
        <v>44448.465277777781</v>
      </c>
    </row>
    <row r="15" spans="1:17" s="121" customFormat="1" ht="18" x14ac:dyDescent="0.25">
      <c r="A15" s="129" t="str">
        <f>VLOOKUP(E15,'LISTADO ATM'!$A$2:$C$901,3,0)</f>
        <v>NORTE</v>
      </c>
      <c r="B15" s="124">
        <v>3336019148</v>
      </c>
      <c r="C15" s="95">
        <v>44447.52847222222</v>
      </c>
      <c r="D15" s="95" t="s">
        <v>2174</v>
      </c>
      <c r="E15" s="124">
        <v>91</v>
      </c>
      <c r="F15" s="129" t="str">
        <f>VLOOKUP(E15,VIP!$A$2:$O15850,2,0)</f>
        <v>DRBR091</v>
      </c>
      <c r="G15" s="129" t="str">
        <f>VLOOKUP(E15,'LISTADO ATM'!$A$2:$B$900,2,0)</f>
        <v xml:space="preserve">ATM UNP Villa Isabela </v>
      </c>
      <c r="H15" s="129" t="str">
        <f>VLOOKUP(E15,VIP!$A$2:$O20811,7,FALSE)</f>
        <v>Si</v>
      </c>
      <c r="I15" s="129" t="str">
        <f>VLOOKUP(E15,VIP!$A$2:$O12776,8,FALSE)</f>
        <v>Si</v>
      </c>
      <c r="J15" s="129" t="str">
        <f>VLOOKUP(E15,VIP!$A$2:$O12726,8,FALSE)</f>
        <v>Si</v>
      </c>
      <c r="K15" s="129" t="str">
        <f>VLOOKUP(E15,VIP!$A$2:$O16300,6,0)</f>
        <v>NO</v>
      </c>
      <c r="L15" s="130" t="s">
        <v>2213</v>
      </c>
      <c r="M15" s="135" t="s">
        <v>2533</v>
      </c>
      <c r="N15" s="94" t="s">
        <v>2444</v>
      </c>
      <c r="O15" s="129" t="s">
        <v>2446</v>
      </c>
      <c r="P15" s="146"/>
      <c r="Q15" s="153">
        <v>44448.785416666666</v>
      </c>
    </row>
    <row r="16" spans="1:17" s="121" customFormat="1" ht="18" x14ac:dyDescent="0.25">
      <c r="A16" s="129" t="str">
        <f>VLOOKUP(E16,'LISTADO ATM'!$A$2:$C$901,3,0)</f>
        <v>DISTRITO NACIONAL</v>
      </c>
      <c r="B16" s="124">
        <v>3336018679</v>
      </c>
      <c r="C16" s="95">
        <v>44447.414768518516</v>
      </c>
      <c r="D16" s="95" t="s">
        <v>2174</v>
      </c>
      <c r="E16" s="124">
        <v>113</v>
      </c>
      <c r="F16" s="129" t="str">
        <f>VLOOKUP(E16,VIP!$A$2:$O15847,2,0)</f>
        <v>DRBR113</v>
      </c>
      <c r="G16" s="129" t="str">
        <f>VLOOKUP(E16,'LISTADO ATM'!$A$2:$B$900,2,0)</f>
        <v xml:space="preserve">ATM Autoservicio Atalaya del Mar </v>
      </c>
      <c r="H16" s="129" t="str">
        <f>VLOOKUP(E16,VIP!$A$2:$O20808,7,FALSE)</f>
        <v>Si</v>
      </c>
      <c r="I16" s="129" t="str">
        <f>VLOOKUP(E16,VIP!$A$2:$O12773,8,FALSE)</f>
        <v>No</v>
      </c>
      <c r="J16" s="129" t="str">
        <f>VLOOKUP(E16,VIP!$A$2:$O12723,8,FALSE)</f>
        <v>No</v>
      </c>
      <c r="K16" s="129" t="str">
        <f>VLOOKUP(E16,VIP!$A$2:$O16297,6,0)</f>
        <v>NO</v>
      </c>
      <c r="L16" s="130" t="s">
        <v>2213</v>
      </c>
      <c r="M16" s="135" t="s">
        <v>2533</v>
      </c>
      <c r="N16" s="94" t="s">
        <v>2619</v>
      </c>
      <c r="O16" s="129" t="s">
        <v>2446</v>
      </c>
      <c r="P16" s="146"/>
      <c r="Q16" s="153">
        <v>44448.784722222219</v>
      </c>
    </row>
    <row r="17" spans="1:22" s="121" customFormat="1" ht="18" x14ac:dyDescent="0.25">
      <c r="A17" s="129" t="str">
        <f>VLOOKUP(E17,'LISTADO ATM'!$A$2:$C$901,3,0)</f>
        <v>SUR</v>
      </c>
      <c r="B17" s="124" t="s">
        <v>2659</v>
      </c>
      <c r="C17" s="95">
        <v>44448.139340277776</v>
      </c>
      <c r="D17" s="95" t="s">
        <v>2174</v>
      </c>
      <c r="E17" s="124">
        <v>297</v>
      </c>
      <c r="F17" s="129" t="str">
        <f>VLOOKUP(E17,VIP!$A$2:$O15862,2,0)</f>
        <v>DRBR297</v>
      </c>
      <c r="G17" s="129" t="str">
        <f>VLOOKUP(E17,'LISTADO ATM'!$A$2:$B$900,2,0)</f>
        <v xml:space="preserve">ATM S/M Cadena Ocoa </v>
      </c>
      <c r="H17" s="129" t="str">
        <f>VLOOKUP(E17,VIP!$A$2:$O20823,7,FALSE)</f>
        <v>Si</v>
      </c>
      <c r="I17" s="129" t="str">
        <f>VLOOKUP(E17,VIP!$A$2:$O12788,8,FALSE)</f>
        <v>Si</v>
      </c>
      <c r="J17" s="129" t="str">
        <f>VLOOKUP(E17,VIP!$A$2:$O12738,8,FALSE)</f>
        <v>Si</v>
      </c>
      <c r="K17" s="129" t="str">
        <f>VLOOKUP(E17,VIP!$A$2:$O16312,6,0)</f>
        <v>NO</v>
      </c>
      <c r="L17" s="130" t="s">
        <v>2213</v>
      </c>
      <c r="M17" s="135" t="s">
        <v>2533</v>
      </c>
      <c r="N17" s="94" t="s">
        <v>2444</v>
      </c>
      <c r="O17" s="129" t="s">
        <v>2446</v>
      </c>
      <c r="P17" s="146"/>
      <c r="Q17" s="153">
        <v>44448.781944444447</v>
      </c>
    </row>
    <row r="18" spans="1:22" s="121" customFormat="1" ht="18" x14ac:dyDescent="0.25">
      <c r="A18" s="129" t="str">
        <f>VLOOKUP(E18,'LISTADO ATM'!$A$2:$C$901,3,0)</f>
        <v>NORTE</v>
      </c>
      <c r="B18" s="124">
        <v>3336020246</v>
      </c>
      <c r="C18" s="95">
        <v>44448.408796296295</v>
      </c>
      <c r="D18" s="95" t="s">
        <v>2175</v>
      </c>
      <c r="E18" s="124">
        <v>361</v>
      </c>
      <c r="F18" s="129" t="str">
        <f>VLOOKUP(E18,VIP!$A$2:$O15875,2,0)</f>
        <v>DRBR361</v>
      </c>
      <c r="G18" s="129" t="str">
        <f>VLOOKUP(E18,'LISTADO ATM'!$A$2:$B$900,2,0)</f>
        <v xml:space="preserve">ATM estacion Next Cumbre </v>
      </c>
      <c r="H18" s="129" t="str">
        <f>VLOOKUP(E18,VIP!$A$2:$O20836,7,FALSE)</f>
        <v>N/A</v>
      </c>
      <c r="I18" s="129" t="str">
        <f>VLOOKUP(E18,VIP!$A$2:$O12801,8,FALSE)</f>
        <v>N/A</v>
      </c>
      <c r="J18" s="129" t="str">
        <f>VLOOKUP(E18,VIP!$A$2:$O12751,8,FALSE)</f>
        <v>N/A</v>
      </c>
      <c r="K18" s="129" t="str">
        <f>VLOOKUP(E18,VIP!$A$2:$O16325,6,0)</f>
        <v>N/A</v>
      </c>
      <c r="L18" s="130" t="s">
        <v>2213</v>
      </c>
      <c r="M18" s="135" t="s">
        <v>2533</v>
      </c>
      <c r="N18" s="94" t="s">
        <v>2444</v>
      </c>
      <c r="O18" s="129" t="s">
        <v>2678</v>
      </c>
      <c r="P18" s="146"/>
      <c r="Q18" s="153">
        <v>44448.466666666667</v>
      </c>
    </row>
    <row r="19" spans="1:22" s="121" customFormat="1" ht="18" x14ac:dyDescent="0.25">
      <c r="A19" s="129" t="str">
        <f>VLOOKUP(E19,'LISTADO ATM'!$A$2:$C$901,3,0)</f>
        <v>DISTRITO NACIONAL</v>
      </c>
      <c r="B19" s="124">
        <v>3336018080</v>
      </c>
      <c r="C19" s="95">
        <v>44446.71875</v>
      </c>
      <c r="D19" s="95" t="s">
        <v>2174</v>
      </c>
      <c r="E19" s="124">
        <v>488</v>
      </c>
      <c r="F19" s="129" t="str">
        <f>VLOOKUP(E19,VIP!$A$2:$O15866,2,0)</f>
        <v>DRBR488</v>
      </c>
      <c r="G19" s="129" t="str">
        <f>VLOOKUP(E19,'LISTADO ATM'!$A$2:$B$900,2,0)</f>
        <v xml:space="preserve">ATM Aeropuerto El Higuero </v>
      </c>
      <c r="H19" s="129" t="str">
        <f>VLOOKUP(E19,VIP!$A$2:$O20827,7,FALSE)</f>
        <v>Si</v>
      </c>
      <c r="I19" s="129" t="str">
        <f>VLOOKUP(E19,VIP!$A$2:$O12792,8,FALSE)</f>
        <v>Si</v>
      </c>
      <c r="J19" s="129" t="str">
        <f>VLOOKUP(E19,VIP!$A$2:$O12742,8,FALSE)</f>
        <v>Si</v>
      </c>
      <c r="K19" s="129" t="str">
        <f>VLOOKUP(E19,VIP!$A$2:$O16316,6,0)</f>
        <v>NO</v>
      </c>
      <c r="L19" s="130" t="s">
        <v>2213</v>
      </c>
      <c r="M19" s="135" t="s">
        <v>2533</v>
      </c>
      <c r="N19" s="94" t="s">
        <v>2619</v>
      </c>
      <c r="O19" s="129" t="s">
        <v>2446</v>
      </c>
      <c r="P19" s="135"/>
      <c r="Q19" s="153">
        <v>44448.742361111108</v>
      </c>
    </row>
    <row r="20" spans="1:22" ht="18" x14ac:dyDescent="0.25">
      <c r="A20" s="137" t="str">
        <f>VLOOKUP(E20,'LISTADO ATM'!$A$2:$C$901,3,0)</f>
        <v>DISTRITO NACIONAL</v>
      </c>
      <c r="B20" s="124">
        <v>3336019292</v>
      </c>
      <c r="C20" s="95">
        <v>44447.595138888886</v>
      </c>
      <c r="D20" s="95" t="s">
        <v>2174</v>
      </c>
      <c r="E20" s="124">
        <v>490</v>
      </c>
      <c r="F20" s="137" t="str">
        <f>VLOOKUP(E20,VIP!$A$2:$O15864,2,0)</f>
        <v>DRBR490</v>
      </c>
      <c r="G20" s="137" t="str">
        <f>VLOOKUP(E20,'LISTADO ATM'!$A$2:$B$900,2,0)</f>
        <v xml:space="preserve">ATM Hospital Ney Arias Lora </v>
      </c>
      <c r="H20" s="137" t="str">
        <f>VLOOKUP(E20,VIP!$A$2:$O20825,7,FALSE)</f>
        <v>Si</v>
      </c>
      <c r="I20" s="137" t="str">
        <f>VLOOKUP(E20,VIP!$A$2:$O12790,8,FALSE)</f>
        <v>Si</v>
      </c>
      <c r="J20" s="137" t="str">
        <f>VLOOKUP(E20,VIP!$A$2:$O12740,8,FALSE)</f>
        <v>Si</v>
      </c>
      <c r="K20" s="137" t="str">
        <f>VLOOKUP(E20,VIP!$A$2:$O16314,6,0)</f>
        <v>NO</v>
      </c>
      <c r="L20" s="146" t="s">
        <v>2213</v>
      </c>
      <c r="M20" s="135" t="s">
        <v>2533</v>
      </c>
      <c r="N20" s="94" t="s">
        <v>2444</v>
      </c>
      <c r="O20" s="137" t="s">
        <v>2446</v>
      </c>
      <c r="P20" s="146"/>
      <c r="Q20" s="153">
        <v>44448.463888888888</v>
      </c>
      <c r="R20" s="100"/>
      <c r="S20" s="100"/>
      <c r="T20" s="100"/>
      <c r="U20" s="132"/>
      <c r="V20" s="69"/>
    </row>
    <row r="21" spans="1:22" ht="18" x14ac:dyDescent="0.25">
      <c r="A21" s="137" t="str">
        <f>VLOOKUP(E21,'LISTADO ATM'!$A$2:$C$901,3,0)</f>
        <v>ESTE</v>
      </c>
      <c r="B21" s="124" t="s">
        <v>2658</v>
      </c>
      <c r="C21" s="95">
        <v>44447.83121527778</v>
      </c>
      <c r="D21" s="95" t="s">
        <v>2174</v>
      </c>
      <c r="E21" s="124">
        <v>513</v>
      </c>
      <c r="F21" s="137" t="str">
        <f>VLOOKUP(E21,VIP!$A$2:$O15875,2,0)</f>
        <v>DRBR513</v>
      </c>
      <c r="G21" s="137" t="str">
        <f>VLOOKUP(E21,'LISTADO ATM'!$A$2:$B$900,2,0)</f>
        <v xml:space="preserve">ATM UNP Lagunas de Nisibón </v>
      </c>
      <c r="H21" s="137" t="str">
        <f>VLOOKUP(E21,VIP!$A$2:$O20836,7,FALSE)</f>
        <v>Si</v>
      </c>
      <c r="I21" s="137" t="str">
        <f>VLOOKUP(E21,VIP!$A$2:$O12801,8,FALSE)</f>
        <v>Si</v>
      </c>
      <c r="J21" s="137" t="str">
        <f>VLOOKUP(E21,VIP!$A$2:$O12751,8,FALSE)</f>
        <v>Si</v>
      </c>
      <c r="K21" s="137" t="str">
        <f>VLOOKUP(E21,VIP!$A$2:$O16325,6,0)</f>
        <v>NO</v>
      </c>
      <c r="L21" s="146" t="s">
        <v>2213</v>
      </c>
      <c r="M21" s="135" t="s">
        <v>2533</v>
      </c>
      <c r="N21" s="94" t="s">
        <v>2444</v>
      </c>
      <c r="O21" s="137" t="s">
        <v>2446</v>
      </c>
      <c r="P21" s="146"/>
      <c r="Q21" s="153">
        <v>44448.466666666667</v>
      </c>
      <c r="R21" s="100"/>
      <c r="S21" s="100"/>
      <c r="T21" s="100"/>
      <c r="U21" s="132"/>
      <c r="V21" s="69"/>
    </row>
    <row r="22" spans="1:22" ht="18" x14ac:dyDescent="0.25">
      <c r="A22" s="137" t="str">
        <f>VLOOKUP(E22,'LISTADO ATM'!$A$2:$C$901,3,0)</f>
        <v>ESTE</v>
      </c>
      <c r="B22" s="124" t="s">
        <v>2657</v>
      </c>
      <c r="C22" s="95">
        <v>44447.831608796296</v>
      </c>
      <c r="D22" s="95" t="s">
        <v>2174</v>
      </c>
      <c r="E22" s="124">
        <v>519</v>
      </c>
      <c r="F22" s="137" t="str">
        <f>VLOOKUP(E22,VIP!$A$2:$O15874,2,0)</f>
        <v>DRBR519</v>
      </c>
      <c r="G22" s="137" t="str">
        <f>VLOOKUP(E22,'LISTADO ATM'!$A$2:$B$900,2,0)</f>
        <v xml:space="preserve">ATM Plaza Estrella (Bávaro) </v>
      </c>
      <c r="H22" s="137" t="str">
        <f>VLOOKUP(E22,VIP!$A$2:$O20835,7,FALSE)</f>
        <v>Si</v>
      </c>
      <c r="I22" s="137" t="str">
        <f>VLOOKUP(E22,VIP!$A$2:$O12800,8,FALSE)</f>
        <v>Si</v>
      </c>
      <c r="J22" s="137" t="str">
        <f>VLOOKUP(E22,VIP!$A$2:$O12750,8,FALSE)</f>
        <v>Si</v>
      </c>
      <c r="K22" s="137" t="str">
        <f>VLOOKUP(E22,VIP!$A$2:$O16324,6,0)</f>
        <v>NO</v>
      </c>
      <c r="L22" s="146" t="s">
        <v>2213</v>
      </c>
      <c r="M22" s="135" t="s">
        <v>2533</v>
      </c>
      <c r="N22" s="94" t="s">
        <v>2444</v>
      </c>
      <c r="O22" s="137" t="s">
        <v>2446</v>
      </c>
      <c r="P22" s="146"/>
      <c r="Q22" s="153">
        <v>44448.780555555553</v>
      </c>
      <c r="R22" s="100"/>
      <c r="S22" s="100"/>
      <c r="T22" s="100"/>
      <c r="U22" s="132"/>
      <c r="V22" s="69"/>
    </row>
    <row r="23" spans="1:22" ht="18" x14ac:dyDescent="0.25">
      <c r="A23" s="137" t="str">
        <f>VLOOKUP(E23,'LISTADO ATM'!$A$2:$C$901,3,0)</f>
        <v>DISTRITO NACIONAL</v>
      </c>
      <c r="B23" s="124">
        <v>3336020705</v>
      </c>
      <c r="C23" s="95">
        <v>44448.546099537038</v>
      </c>
      <c r="D23" s="95" t="s">
        <v>2174</v>
      </c>
      <c r="E23" s="124">
        <v>639</v>
      </c>
      <c r="F23" s="137" t="str">
        <f>VLOOKUP(E23,VIP!$A$2:$O15893,2,0)</f>
        <v>DRBR639</v>
      </c>
      <c r="G23" s="137" t="str">
        <f>VLOOKUP(E23,'LISTADO ATM'!$A$2:$B$900,2,0)</f>
        <v xml:space="preserve">ATM Comisión Militar MOPC </v>
      </c>
      <c r="H23" s="137" t="str">
        <f>VLOOKUP(E23,VIP!$A$2:$O20854,7,FALSE)</f>
        <v>Si</v>
      </c>
      <c r="I23" s="137" t="str">
        <f>VLOOKUP(E23,VIP!$A$2:$O12819,8,FALSE)</f>
        <v>Si</v>
      </c>
      <c r="J23" s="137" t="str">
        <f>VLOOKUP(E23,VIP!$A$2:$O12769,8,FALSE)</f>
        <v>Si</v>
      </c>
      <c r="K23" s="137" t="str">
        <f>VLOOKUP(E23,VIP!$A$2:$O16343,6,0)</f>
        <v>NO</v>
      </c>
      <c r="L23" s="146" t="s">
        <v>2213</v>
      </c>
      <c r="M23" s="135" t="s">
        <v>2533</v>
      </c>
      <c r="N23" s="94" t="s">
        <v>2444</v>
      </c>
      <c r="O23" s="137" t="s">
        <v>2446</v>
      </c>
      <c r="P23" s="146"/>
      <c r="Q23" s="153">
        <v>44448.767361111109</v>
      </c>
      <c r="R23" s="100"/>
      <c r="S23" s="100"/>
      <c r="T23" s="100"/>
      <c r="U23" s="132"/>
      <c r="V23" s="69"/>
    </row>
    <row r="24" spans="1:22" ht="18" x14ac:dyDescent="0.25">
      <c r="A24" s="137" t="str">
        <f>VLOOKUP(E24,'LISTADO ATM'!$A$2:$C$901,3,0)</f>
        <v>NORTE</v>
      </c>
      <c r="B24" s="124">
        <v>3336020407</v>
      </c>
      <c r="C24" s="95">
        <v>44448.456145833334</v>
      </c>
      <c r="D24" s="95" t="s">
        <v>2175</v>
      </c>
      <c r="E24" s="124">
        <v>649</v>
      </c>
      <c r="F24" s="137" t="str">
        <f>VLOOKUP(E24,VIP!$A$2:$O15895,2,0)</f>
        <v>DRBR649</v>
      </c>
      <c r="G24" s="137" t="str">
        <f>VLOOKUP(E24,'LISTADO ATM'!$A$2:$B$900,2,0)</f>
        <v xml:space="preserve">ATM Oficina Galería 56 (San Francisco de Macorís) </v>
      </c>
      <c r="H24" s="137" t="str">
        <f>VLOOKUP(E24,VIP!$A$2:$O20856,7,FALSE)</f>
        <v>Si</v>
      </c>
      <c r="I24" s="137" t="str">
        <f>VLOOKUP(E24,VIP!$A$2:$O12821,8,FALSE)</f>
        <v>Si</v>
      </c>
      <c r="J24" s="137" t="str">
        <f>VLOOKUP(E24,VIP!$A$2:$O12771,8,FALSE)</f>
        <v>Si</v>
      </c>
      <c r="K24" s="137" t="str">
        <f>VLOOKUP(E24,VIP!$A$2:$O16345,6,0)</f>
        <v>SI</v>
      </c>
      <c r="L24" s="146" t="s">
        <v>2213</v>
      </c>
      <c r="M24" s="135" t="s">
        <v>2533</v>
      </c>
      <c r="N24" s="94" t="s">
        <v>2444</v>
      </c>
      <c r="O24" s="137" t="s">
        <v>2678</v>
      </c>
      <c r="P24" s="146"/>
      <c r="Q24" s="153">
        <v>44448.783333333333</v>
      </c>
      <c r="R24" s="100"/>
      <c r="S24" s="100"/>
      <c r="T24" s="100"/>
      <c r="U24" s="132"/>
      <c r="V24" s="69"/>
    </row>
    <row r="25" spans="1:22" ht="18" x14ac:dyDescent="0.25">
      <c r="A25" s="137" t="str">
        <f>VLOOKUP(E25,'LISTADO ATM'!$A$2:$C$901,3,0)</f>
        <v>NORTE</v>
      </c>
      <c r="B25" s="124">
        <v>3336020261</v>
      </c>
      <c r="C25" s="95">
        <v>44448.411504629628</v>
      </c>
      <c r="D25" s="95" t="s">
        <v>2175</v>
      </c>
      <c r="E25" s="124">
        <v>666</v>
      </c>
      <c r="F25" s="137" t="str">
        <f>VLOOKUP(E25,VIP!$A$2:$O15873,2,0)</f>
        <v>DRBR666</v>
      </c>
      <c r="G25" s="137" t="str">
        <f>VLOOKUP(E25,'LISTADO ATM'!$A$2:$B$900,2,0)</f>
        <v>ATM S/M El Porvernir Libert</v>
      </c>
      <c r="H25" s="137" t="str">
        <f>VLOOKUP(E25,VIP!$A$2:$O20834,7,FALSE)</f>
        <v>N/A</v>
      </c>
      <c r="I25" s="137" t="str">
        <f>VLOOKUP(E25,VIP!$A$2:$O12799,8,FALSE)</f>
        <v>N/A</v>
      </c>
      <c r="J25" s="137" t="str">
        <f>VLOOKUP(E25,VIP!$A$2:$O12749,8,FALSE)</f>
        <v>N/A</v>
      </c>
      <c r="K25" s="137" t="str">
        <f>VLOOKUP(E25,VIP!$A$2:$O16323,6,0)</f>
        <v>N/A</v>
      </c>
      <c r="L25" s="146" t="s">
        <v>2213</v>
      </c>
      <c r="M25" s="135" t="s">
        <v>2533</v>
      </c>
      <c r="N25" s="94" t="s">
        <v>2444</v>
      </c>
      <c r="O25" s="137" t="s">
        <v>2678</v>
      </c>
      <c r="P25" s="146"/>
      <c r="Q25" s="153">
        <v>44448.782638888886</v>
      </c>
      <c r="R25" s="100"/>
      <c r="S25" s="100"/>
      <c r="T25" s="100"/>
      <c r="U25" s="132"/>
      <c r="V25" s="69"/>
    </row>
    <row r="26" spans="1:22" ht="18" x14ac:dyDescent="0.25">
      <c r="A26" s="137" t="str">
        <f>VLOOKUP(E26,'LISTADO ATM'!$A$2:$C$901,3,0)</f>
        <v>NORTE</v>
      </c>
      <c r="B26" s="124" t="s">
        <v>2639</v>
      </c>
      <c r="C26" s="95">
        <v>44447.734143518515</v>
      </c>
      <c r="D26" s="95" t="s">
        <v>2175</v>
      </c>
      <c r="E26" s="124">
        <v>679</v>
      </c>
      <c r="F26" s="137" t="str">
        <f>VLOOKUP(E26,VIP!$A$2:$O15870,2,0)</f>
        <v>DRBR679</v>
      </c>
      <c r="G26" s="137" t="str">
        <f>VLOOKUP(E26,'LISTADO ATM'!$A$2:$B$900,2,0)</f>
        <v>ATM Base Aerea Puerto Plata</v>
      </c>
      <c r="H26" s="137" t="str">
        <f>VLOOKUP(E26,VIP!$A$2:$O20831,7,FALSE)</f>
        <v>Si</v>
      </c>
      <c r="I26" s="137" t="str">
        <f>VLOOKUP(E26,VIP!$A$2:$O12796,8,FALSE)</f>
        <v>Si</v>
      </c>
      <c r="J26" s="137" t="str">
        <f>VLOOKUP(E26,VIP!$A$2:$O12746,8,FALSE)</f>
        <v>Si</v>
      </c>
      <c r="K26" s="137" t="str">
        <f>VLOOKUP(E26,VIP!$A$2:$O16320,6,0)</f>
        <v>NO</v>
      </c>
      <c r="L26" s="146" t="s">
        <v>2213</v>
      </c>
      <c r="M26" s="135" t="s">
        <v>2533</v>
      </c>
      <c r="N26" s="94" t="s">
        <v>2444</v>
      </c>
      <c r="O26" s="137" t="s">
        <v>2578</v>
      </c>
      <c r="P26" s="146"/>
      <c r="Q26" s="153">
        <v>44448.463888888888</v>
      </c>
      <c r="R26" s="100"/>
      <c r="S26" s="100"/>
      <c r="T26" s="100"/>
      <c r="U26" s="132"/>
      <c r="V26" s="69"/>
    </row>
    <row r="27" spans="1:22" ht="18" x14ac:dyDescent="0.25">
      <c r="A27" s="137" t="str">
        <f>VLOOKUP(E27,'LISTADO ATM'!$A$2:$C$901,3,0)</f>
        <v>DISTRITO NACIONAL</v>
      </c>
      <c r="B27" s="124">
        <v>3336020715</v>
      </c>
      <c r="C27" s="95">
        <v>44448.549155092594</v>
      </c>
      <c r="D27" s="95" t="s">
        <v>2174</v>
      </c>
      <c r="E27" s="124">
        <v>686</v>
      </c>
      <c r="F27" s="137" t="str">
        <f>VLOOKUP(E27,VIP!$A$2:$O15891,2,0)</f>
        <v>DRBR686</v>
      </c>
      <c r="G27" s="137" t="str">
        <f>VLOOKUP(E27,'LISTADO ATM'!$A$2:$B$900,2,0)</f>
        <v>ATM Autoservicio Oficina Máximo Gómez</v>
      </c>
      <c r="H27" s="137" t="str">
        <f>VLOOKUP(E27,VIP!$A$2:$O20852,7,FALSE)</f>
        <v>Si</v>
      </c>
      <c r="I27" s="137" t="str">
        <f>VLOOKUP(E27,VIP!$A$2:$O12817,8,FALSE)</f>
        <v>Si</v>
      </c>
      <c r="J27" s="137" t="str">
        <f>VLOOKUP(E27,VIP!$A$2:$O12767,8,FALSE)</f>
        <v>Si</v>
      </c>
      <c r="K27" s="137" t="str">
        <f>VLOOKUP(E27,VIP!$A$2:$O16341,6,0)</f>
        <v>NO</v>
      </c>
      <c r="L27" s="146" t="s">
        <v>2213</v>
      </c>
      <c r="M27" s="135" t="s">
        <v>2533</v>
      </c>
      <c r="N27" s="94" t="s">
        <v>2444</v>
      </c>
      <c r="O27" s="137" t="s">
        <v>2446</v>
      </c>
      <c r="P27" s="146"/>
      <c r="Q27" s="153">
        <v>44448.768055555556</v>
      </c>
      <c r="R27" s="100"/>
      <c r="S27" s="100"/>
      <c r="T27" s="100"/>
      <c r="U27" s="132"/>
      <c r="V27" s="69"/>
    </row>
    <row r="28" spans="1:22" ht="18" x14ac:dyDescent="0.25">
      <c r="A28" s="137" t="str">
        <f>VLOOKUP(E28,'LISTADO ATM'!$A$2:$C$901,3,0)</f>
        <v>DISTRITO NACIONAL</v>
      </c>
      <c r="B28" s="124">
        <v>3336016684</v>
      </c>
      <c r="C28" s="95">
        <v>44446.315289351849</v>
      </c>
      <c r="D28" s="95" t="s">
        <v>2174</v>
      </c>
      <c r="E28" s="124">
        <v>718</v>
      </c>
      <c r="F28" s="137" t="str">
        <f>VLOOKUP(E28,VIP!$A$2:$O15857,2,0)</f>
        <v>DRBR24Y</v>
      </c>
      <c r="G28" s="137" t="str">
        <f>VLOOKUP(E28,'LISTADO ATM'!$A$2:$B$900,2,0)</f>
        <v xml:space="preserve">ATM Feria Ganadera </v>
      </c>
      <c r="H28" s="137" t="str">
        <f>VLOOKUP(E28,VIP!$A$2:$O20818,7,FALSE)</f>
        <v>Si</v>
      </c>
      <c r="I28" s="137" t="str">
        <f>VLOOKUP(E28,VIP!$A$2:$O12783,8,FALSE)</f>
        <v>Si</v>
      </c>
      <c r="J28" s="137" t="str">
        <f>VLOOKUP(E28,VIP!$A$2:$O12733,8,FALSE)</f>
        <v>Si</v>
      </c>
      <c r="K28" s="137" t="str">
        <f>VLOOKUP(E28,VIP!$A$2:$O16307,6,0)</f>
        <v>NO</v>
      </c>
      <c r="L28" s="146" t="s">
        <v>2213</v>
      </c>
      <c r="M28" s="135" t="s">
        <v>2533</v>
      </c>
      <c r="N28" s="94" t="s">
        <v>2619</v>
      </c>
      <c r="O28" s="137" t="s">
        <v>2446</v>
      </c>
      <c r="P28" s="146"/>
      <c r="Q28" s="153">
        <v>44448.46597222222</v>
      </c>
      <c r="R28" s="100"/>
      <c r="S28" s="100"/>
      <c r="T28" s="100"/>
      <c r="U28" s="132"/>
      <c r="V28" s="69"/>
    </row>
    <row r="29" spans="1:22" ht="18" x14ac:dyDescent="0.25">
      <c r="A29" s="137" t="str">
        <f>VLOOKUP(E29,'LISTADO ATM'!$A$2:$C$901,3,0)</f>
        <v>DISTRITO NACIONAL</v>
      </c>
      <c r="B29" s="124" t="s">
        <v>2662</v>
      </c>
      <c r="C29" s="95">
        <v>44448.059398148151</v>
      </c>
      <c r="D29" s="95" t="s">
        <v>2174</v>
      </c>
      <c r="E29" s="124">
        <v>858</v>
      </c>
      <c r="F29" s="137" t="str">
        <f>VLOOKUP(E29,VIP!$A$2:$O15865,2,0)</f>
        <v>DRBR858</v>
      </c>
      <c r="G29" s="137" t="str">
        <f>VLOOKUP(E29,'LISTADO ATM'!$A$2:$B$900,2,0)</f>
        <v xml:space="preserve">ATM Cooperativa Maestros (COOPNAMA) </v>
      </c>
      <c r="H29" s="137" t="str">
        <f>VLOOKUP(E29,VIP!$A$2:$O20826,7,FALSE)</f>
        <v>Si</v>
      </c>
      <c r="I29" s="137" t="str">
        <f>VLOOKUP(E29,VIP!$A$2:$O12791,8,FALSE)</f>
        <v>No</v>
      </c>
      <c r="J29" s="137" t="str">
        <f>VLOOKUP(E29,VIP!$A$2:$O12741,8,FALSE)</f>
        <v>No</v>
      </c>
      <c r="K29" s="137" t="str">
        <f>VLOOKUP(E29,VIP!$A$2:$O16315,6,0)</f>
        <v>NO</v>
      </c>
      <c r="L29" s="146" t="s">
        <v>2213</v>
      </c>
      <c r="M29" s="135" t="s">
        <v>2533</v>
      </c>
      <c r="N29" s="94" t="s">
        <v>2444</v>
      </c>
      <c r="O29" s="137" t="s">
        <v>2446</v>
      </c>
      <c r="P29" s="146"/>
      <c r="Q29" s="153">
        <v>44448.466666666667</v>
      </c>
      <c r="R29" s="100"/>
      <c r="S29" s="100"/>
      <c r="T29" s="100"/>
      <c r="U29" s="132"/>
      <c r="V29" s="69"/>
    </row>
    <row r="30" spans="1:22" ht="18" x14ac:dyDescent="0.25">
      <c r="A30" s="137" t="str">
        <f>VLOOKUP(E30,'LISTADO ATM'!$A$2:$C$901,3,0)</f>
        <v>DISTRITO NACIONAL</v>
      </c>
      <c r="B30" s="124" t="s">
        <v>2656</v>
      </c>
      <c r="C30" s="95">
        <v>44447.832291666666</v>
      </c>
      <c r="D30" s="95" t="s">
        <v>2174</v>
      </c>
      <c r="E30" s="124">
        <v>952</v>
      </c>
      <c r="F30" s="137" t="str">
        <f>VLOOKUP(E30,VIP!$A$2:$O15873,2,0)</f>
        <v>DRBR16L</v>
      </c>
      <c r="G30" s="137" t="str">
        <f>VLOOKUP(E30,'LISTADO ATM'!$A$2:$B$900,2,0)</f>
        <v xml:space="preserve">ATM Alvarez Rivas </v>
      </c>
      <c r="H30" s="137" t="str">
        <f>VLOOKUP(E30,VIP!$A$2:$O20834,7,FALSE)</f>
        <v>Si</v>
      </c>
      <c r="I30" s="137" t="str">
        <f>VLOOKUP(E30,VIP!$A$2:$O12799,8,FALSE)</f>
        <v>Si</v>
      </c>
      <c r="J30" s="137" t="str">
        <f>VLOOKUP(E30,VIP!$A$2:$O12749,8,FALSE)</f>
        <v>Si</v>
      </c>
      <c r="K30" s="137" t="str">
        <f>VLOOKUP(E30,VIP!$A$2:$O16323,6,0)</f>
        <v>NO</v>
      </c>
      <c r="L30" s="146" t="s">
        <v>2213</v>
      </c>
      <c r="M30" s="135" t="s">
        <v>2533</v>
      </c>
      <c r="N30" s="94" t="s">
        <v>2444</v>
      </c>
      <c r="O30" s="137" t="s">
        <v>2446</v>
      </c>
      <c r="P30" s="146"/>
      <c r="Q30" s="153">
        <v>44448.784722222219</v>
      </c>
      <c r="R30" s="100"/>
      <c r="S30" s="100"/>
      <c r="T30" s="100"/>
      <c r="U30" s="132"/>
      <c r="V30" s="69"/>
    </row>
    <row r="31" spans="1:22" ht="18" x14ac:dyDescent="0.25">
      <c r="A31" s="137" t="str">
        <f>VLOOKUP(E31,'LISTADO ATM'!$A$2:$C$901,3,0)</f>
        <v>SUR</v>
      </c>
      <c r="B31" s="124">
        <v>3336020262</v>
      </c>
      <c r="C31" s="95">
        <v>44448.412592592591</v>
      </c>
      <c r="D31" s="95" t="s">
        <v>2174</v>
      </c>
      <c r="E31" s="124">
        <v>968</v>
      </c>
      <c r="F31" s="137" t="str">
        <f>VLOOKUP(E31,VIP!$A$2:$O15872,2,0)</f>
        <v>DRBR24I</v>
      </c>
      <c r="G31" s="137" t="str">
        <f>VLOOKUP(E31,'LISTADO ATM'!$A$2:$B$900,2,0)</f>
        <v xml:space="preserve">ATM UNP Mercado Baní </v>
      </c>
      <c r="H31" s="137" t="str">
        <f>VLOOKUP(E31,VIP!$A$2:$O20833,7,FALSE)</f>
        <v>Si</v>
      </c>
      <c r="I31" s="137" t="str">
        <f>VLOOKUP(E31,VIP!$A$2:$O12798,8,FALSE)</f>
        <v>Si</v>
      </c>
      <c r="J31" s="137" t="str">
        <f>VLOOKUP(E31,VIP!$A$2:$O12748,8,FALSE)</f>
        <v>Si</v>
      </c>
      <c r="K31" s="137" t="str">
        <f>VLOOKUP(E31,VIP!$A$2:$O16322,6,0)</f>
        <v>SI</v>
      </c>
      <c r="L31" s="146" t="s">
        <v>2213</v>
      </c>
      <c r="M31" s="135" t="s">
        <v>2533</v>
      </c>
      <c r="N31" s="94" t="s">
        <v>2444</v>
      </c>
      <c r="O31" s="137" t="s">
        <v>2446</v>
      </c>
      <c r="P31" s="146"/>
      <c r="Q31" s="153">
        <v>44448.790277777778</v>
      </c>
      <c r="R31" s="100"/>
      <c r="S31" s="100"/>
      <c r="T31" s="100"/>
      <c r="U31" s="132"/>
      <c r="V31" s="69"/>
    </row>
    <row r="32" spans="1:22" ht="18" x14ac:dyDescent="0.25">
      <c r="A32" s="137" t="str">
        <f>VLOOKUP(E32,'LISTADO ATM'!$A$2:$C$901,3,0)</f>
        <v>NORTE</v>
      </c>
      <c r="B32" s="124" t="s">
        <v>2667</v>
      </c>
      <c r="C32" s="95">
        <v>44447.992210648146</v>
      </c>
      <c r="D32" s="95" t="s">
        <v>2175</v>
      </c>
      <c r="E32" s="124">
        <v>9</v>
      </c>
      <c r="F32" s="137" t="str">
        <f>VLOOKUP(E32,VIP!$A$2:$O15871,2,0)</f>
        <v>DRBR009</v>
      </c>
      <c r="G32" s="137" t="str">
        <f>VLOOKUP(E32,'LISTADO ATM'!$A$2:$B$900,2,0)</f>
        <v>ATM Hispañiola Fresh Fruit</v>
      </c>
      <c r="H32" s="137" t="str">
        <f>VLOOKUP(E32,VIP!$A$2:$O20832,7,FALSE)</f>
        <v>Si</v>
      </c>
      <c r="I32" s="137" t="str">
        <f>VLOOKUP(E32,VIP!$A$2:$O12797,8,FALSE)</f>
        <v>Si</v>
      </c>
      <c r="J32" s="137" t="str">
        <f>VLOOKUP(E32,VIP!$A$2:$O12747,8,FALSE)</f>
        <v>Si</v>
      </c>
      <c r="K32" s="137" t="str">
        <f>VLOOKUP(E32,VIP!$A$2:$O16321,6,0)</f>
        <v>NO</v>
      </c>
      <c r="L32" s="146" t="s">
        <v>2239</v>
      </c>
      <c r="M32" s="135" t="s">
        <v>2533</v>
      </c>
      <c r="N32" s="94" t="s">
        <v>2444</v>
      </c>
      <c r="O32" s="137" t="s">
        <v>2578</v>
      </c>
      <c r="P32" s="146"/>
      <c r="Q32" s="153">
        <v>44448.75277777778</v>
      </c>
      <c r="R32" s="100"/>
      <c r="S32" s="100"/>
      <c r="T32" s="100"/>
      <c r="U32" s="132"/>
      <c r="V32" s="69"/>
    </row>
    <row r="33" spans="1:22" ht="18" x14ac:dyDescent="0.25">
      <c r="A33" s="137" t="str">
        <f>VLOOKUP(E33,'LISTADO ATM'!$A$2:$C$901,3,0)</f>
        <v>SUR</v>
      </c>
      <c r="B33" s="124" t="s">
        <v>2665</v>
      </c>
      <c r="C33" s="95">
        <v>44447.998333333337</v>
      </c>
      <c r="D33" s="95" t="s">
        <v>2174</v>
      </c>
      <c r="E33" s="124">
        <v>45</v>
      </c>
      <c r="F33" s="137" t="str">
        <f>VLOOKUP(E33,VIP!$A$2:$O15869,2,0)</f>
        <v>DRBR045</v>
      </c>
      <c r="G33" s="137" t="str">
        <f>VLOOKUP(E33,'LISTADO ATM'!$A$2:$B$900,2,0)</f>
        <v xml:space="preserve">ATM Oficina Tamayo </v>
      </c>
      <c r="H33" s="137" t="str">
        <f>VLOOKUP(E33,VIP!$A$2:$O20830,7,FALSE)</f>
        <v>Si</v>
      </c>
      <c r="I33" s="137" t="str">
        <f>VLOOKUP(E33,VIP!$A$2:$O12795,8,FALSE)</f>
        <v>Si</v>
      </c>
      <c r="J33" s="137" t="str">
        <f>VLOOKUP(E33,VIP!$A$2:$O12745,8,FALSE)</f>
        <v>Si</v>
      </c>
      <c r="K33" s="137" t="str">
        <f>VLOOKUP(E33,VIP!$A$2:$O16319,6,0)</f>
        <v>SI</v>
      </c>
      <c r="L33" s="146" t="s">
        <v>2239</v>
      </c>
      <c r="M33" s="135" t="s">
        <v>2533</v>
      </c>
      <c r="N33" s="94" t="s">
        <v>2444</v>
      </c>
      <c r="O33" s="137" t="s">
        <v>2446</v>
      </c>
      <c r="P33" s="146"/>
      <c r="Q33" s="153">
        <v>44448.465277777781</v>
      </c>
      <c r="R33" s="100"/>
      <c r="S33" s="100"/>
      <c r="T33" s="100"/>
      <c r="U33" s="132"/>
      <c r="V33" s="69"/>
    </row>
    <row r="34" spans="1:22" ht="18" x14ac:dyDescent="0.25">
      <c r="A34" s="137" t="str">
        <f>VLOOKUP(E34,'LISTADO ATM'!$A$2:$C$901,3,0)</f>
        <v>SUR</v>
      </c>
      <c r="B34" s="124" t="s">
        <v>2668</v>
      </c>
      <c r="C34" s="95">
        <v>44447.990532407406</v>
      </c>
      <c r="D34" s="95" t="s">
        <v>2174</v>
      </c>
      <c r="E34" s="124">
        <v>137</v>
      </c>
      <c r="F34" s="137" t="str">
        <f>VLOOKUP(E34,VIP!$A$2:$O15872,2,0)</f>
        <v>DRBR137</v>
      </c>
      <c r="G34" s="137" t="str">
        <f>VLOOKUP(E34,'LISTADO ATM'!$A$2:$B$900,2,0)</f>
        <v xml:space="preserve">ATM Oficina Nizao </v>
      </c>
      <c r="H34" s="137" t="str">
        <f>VLOOKUP(E34,VIP!$A$2:$O20833,7,FALSE)</f>
        <v>Si</v>
      </c>
      <c r="I34" s="137" t="str">
        <f>VLOOKUP(E34,VIP!$A$2:$O12798,8,FALSE)</f>
        <v>Si</v>
      </c>
      <c r="J34" s="137" t="str">
        <f>VLOOKUP(E34,VIP!$A$2:$O12748,8,FALSE)</f>
        <v>Si</v>
      </c>
      <c r="K34" s="137" t="str">
        <f>VLOOKUP(E34,VIP!$A$2:$O16322,6,0)</f>
        <v>NO</v>
      </c>
      <c r="L34" s="146" t="s">
        <v>2239</v>
      </c>
      <c r="M34" s="135" t="s">
        <v>2533</v>
      </c>
      <c r="N34" s="94" t="s">
        <v>2444</v>
      </c>
      <c r="O34" s="137" t="s">
        <v>2446</v>
      </c>
      <c r="P34" s="146"/>
      <c r="Q34" s="153">
        <v>44448.468055555553</v>
      </c>
      <c r="R34" s="100"/>
      <c r="S34" s="100"/>
      <c r="T34" s="100"/>
      <c r="U34" s="132"/>
      <c r="V34" s="69"/>
    </row>
    <row r="35" spans="1:22" ht="18" x14ac:dyDescent="0.25">
      <c r="A35" s="137" t="str">
        <f>VLOOKUP(E35,'LISTADO ATM'!$A$2:$C$901,3,0)</f>
        <v>DISTRITO NACIONAL</v>
      </c>
      <c r="B35" s="124">
        <v>3336018836</v>
      </c>
      <c r="C35" s="95">
        <v>44447.446006944447</v>
      </c>
      <c r="D35" s="95" t="s">
        <v>2174</v>
      </c>
      <c r="E35" s="124">
        <v>327</v>
      </c>
      <c r="F35" s="137" t="str">
        <f>VLOOKUP(E35,VIP!$A$2:$O15843,2,0)</f>
        <v>DRBR327</v>
      </c>
      <c r="G35" s="137" t="str">
        <f>VLOOKUP(E35,'LISTADO ATM'!$A$2:$B$900,2,0)</f>
        <v xml:space="preserve">ATM UNP CCN (Nacional 27 de Febrero) </v>
      </c>
      <c r="H35" s="137" t="str">
        <f>VLOOKUP(E35,VIP!$A$2:$O20804,7,FALSE)</f>
        <v>Si</v>
      </c>
      <c r="I35" s="137" t="str">
        <f>VLOOKUP(E35,VIP!$A$2:$O12769,8,FALSE)</f>
        <v>Si</v>
      </c>
      <c r="J35" s="137" t="str">
        <f>VLOOKUP(E35,VIP!$A$2:$O12719,8,FALSE)</f>
        <v>Si</v>
      </c>
      <c r="K35" s="137" t="str">
        <f>VLOOKUP(E35,VIP!$A$2:$O16293,6,0)</f>
        <v>NO</v>
      </c>
      <c r="L35" s="146" t="s">
        <v>2239</v>
      </c>
      <c r="M35" s="135" t="s">
        <v>2533</v>
      </c>
      <c r="N35" s="94" t="s">
        <v>2444</v>
      </c>
      <c r="O35" s="137" t="s">
        <v>2446</v>
      </c>
      <c r="P35" s="146"/>
      <c r="Q35" s="153">
        <v>44448.794444444444</v>
      </c>
      <c r="R35" s="100"/>
      <c r="S35" s="100"/>
      <c r="T35" s="100"/>
      <c r="U35" s="132"/>
      <c r="V35" s="69"/>
    </row>
    <row r="36" spans="1:22" ht="18" x14ac:dyDescent="0.25">
      <c r="A36" s="137" t="str">
        <f>VLOOKUP(E36,'LISTADO ATM'!$A$2:$C$901,3,0)</f>
        <v>NORTE</v>
      </c>
      <c r="B36" s="124" t="s">
        <v>2651</v>
      </c>
      <c r="C36" s="95">
        <v>44447.913680555554</v>
      </c>
      <c r="D36" s="95" t="s">
        <v>2175</v>
      </c>
      <c r="E36" s="124">
        <v>358</v>
      </c>
      <c r="F36" s="137" t="str">
        <f>VLOOKUP(E36,VIP!$A$2:$O15867,2,0)</f>
        <v>DRBR358</v>
      </c>
      <c r="G36" s="137" t="str">
        <f>VLOOKUP(E36,'LISTADO ATM'!$A$2:$B$900,2,0)</f>
        <v>ATM Ayuntamiento Cevico</v>
      </c>
      <c r="H36" s="137" t="str">
        <f>VLOOKUP(E36,VIP!$A$2:$O20828,7,FALSE)</f>
        <v>Si</v>
      </c>
      <c r="I36" s="137" t="str">
        <f>VLOOKUP(E36,VIP!$A$2:$O12793,8,FALSE)</f>
        <v>Si</v>
      </c>
      <c r="J36" s="137" t="str">
        <f>VLOOKUP(E36,VIP!$A$2:$O12743,8,FALSE)</f>
        <v>Si</v>
      </c>
      <c r="K36" s="137" t="str">
        <f>VLOOKUP(E36,VIP!$A$2:$O16317,6,0)</f>
        <v>NO</v>
      </c>
      <c r="L36" s="146" t="s">
        <v>2239</v>
      </c>
      <c r="M36" s="135" t="s">
        <v>2533</v>
      </c>
      <c r="N36" s="94" t="s">
        <v>2444</v>
      </c>
      <c r="O36" s="137" t="s">
        <v>2578</v>
      </c>
      <c r="P36" s="146"/>
      <c r="Q36" s="153">
        <v>44448.787499999999</v>
      </c>
      <c r="R36" s="100"/>
      <c r="S36" s="100"/>
      <c r="T36" s="100"/>
      <c r="U36" s="132"/>
      <c r="V36" s="69"/>
    </row>
    <row r="37" spans="1:22" ht="18" x14ac:dyDescent="0.25">
      <c r="A37" s="137" t="str">
        <f>VLOOKUP(E37,'LISTADO ATM'!$A$2:$C$901,3,0)</f>
        <v>ESTE</v>
      </c>
      <c r="B37" s="124" t="s">
        <v>2673</v>
      </c>
      <c r="C37" s="95">
        <v>44447.954652777778</v>
      </c>
      <c r="D37" s="95" t="s">
        <v>2174</v>
      </c>
      <c r="E37" s="124">
        <v>427</v>
      </c>
      <c r="F37" s="137" t="str">
        <f>VLOOKUP(E37,VIP!$A$2:$O15877,2,0)</f>
        <v>DRBR427</v>
      </c>
      <c r="G37" s="137" t="str">
        <f>VLOOKUP(E37,'LISTADO ATM'!$A$2:$B$900,2,0)</f>
        <v xml:space="preserve">ATM Almacenes Iberia (Hato Mayor) </v>
      </c>
      <c r="H37" s="137" t="str">
        <f>VLOOKUP(E37,VIP!$A$2:$O20838,7,FALSE)</f>
        <v>Si</v>
      </c>
      <c r="I37" s="137" t="str">
        <f>VLOOKUP(E37,VIP!$A$2:$O12803,8,FALSE)</f>
        <v>Si</v>
      </c>
      <c r="J37" s="137" t="str">
        <f>VLOOKUP(E37,VIP!$A$2:$O12753,8,FALSE)</f>
        <v>Si</v>
      </c>
      <c r="K37" s="137" t="str">
        <f>VLOOKUP(E37,VIP!$A$2:$O16327,6,0)</f>
        <v>NO</v>
      </c>
      <c r="L37" s="146" t="s">
        <v>2239</v>
      </c>
      <c r="M37" s="135" t="s">
        <v>2533</v>
      </c>
      <c r="N37" s="94" t="s">
        <v>2444</v>
      </c>
      <c r="O37" s="137" t="s">
        <v>2446</v>
      </c>
      <c r="P37" s="146"/>
      <c r="Q37" s="153">
        <v>44448.467361111114</v>
      </c>
    </row>
    <row r="38" spans="1:22" ht="18" x14ac:dyDescent="0.25">
      <c r="A38" s="137" t="str">
        <f>VLOOKUP(E38,'LISTADO ATM'!$A$2:$C$901,3,0)</f>
        <v>DISTRITO NACIONAL</v>
      </c>
      <c r="B38" s="124" t="s">
        <v>2650</v>
      </c>
      <c r="C38" s="95">
        <v>44447.924756944441</v>
      </c>
      <c r="D38" s="95" t="s">
        <v>2174</v>
      </c>
      <c r="E38" s="124">
        <v>558</v>
      </c>
      <c r="F38" s="137" t="str">
        <f>VLOOKUP(E38,VIP!$A$2:$O15866,2,0)</f>
        <v>DRBR106</v>
      </c>
      <c r="G38" s="137" t="str">
        <f>VLOOKUP(E38,'LISTADO ATM'!$A$2:$B$900,2,0)</f>
        <v xml:space="preserve">ATM Base Naval 27 de Febrero (Sans Soucí) </v>
      </c>
      <c r="H38" s="137" t="str">
        <f>VLOOKUP(E38,VIP!$A$2:$O20827,7,FALSE)</f>
        <v>Si</v>
      </c>
      <c r="I38" s="137" t="str">
        <f>VLOOKUP(E38,VIP!$A$2:$O12792,8,FALSE)</f>
        <v>Si</v>
      </c>
      <c r="J38" s="137" t="str">
        <f>VLOOKUP(E38,VIP!$A$2:$O12742,8,FALSE)</f>
        <v>Si</v>
      </c>
      <c r="K38" s="137" t="str">
        <f>VLOOKUP(E38,VIP!$A$2:$O16316,6,0)</f>
        <v>NO</v>
      </c>
      <c r="L38" s="146" t="s">
        <v>2239</v>
      </c>
      <c r="M38" s="135" t="s">
        <v>2533</v>
      </c>
      <c r="N38" s="94" t="s">
        <v>2444</v>
      </c>
      <c r="O38" s="137" t="s">
        <v>2446</v>
      </c>
      <c r="P38" s="146"/>
      <c r="Q38" s="153">
        <v>44448.465277777781</v>
      </c>
    </row>
    <row r="39" spans="1:22" ht="18" x14ac:dyDescent="0.25">
      <c r="A39" s="137" t="str">
        <f>VLOOKUP(E39,'LISTADO ATM'!$A$2:$C$901,3,0)</f>
        <v>ESTE</v>
      </c>
      <c r="B39" s="124" t="s">
        <v>2666</v>
      </c>
      <c r="C39" s="95">
        <v>44447.996701388889</v>
      </c>
      <c r="D39" s="95" t="s">
        <v>2174</v>
      </c>
      <c r="E39" s="124">
        <v>651</v>
      </c>
      <c r="F39" s="137" t="str">
        <f>VLOOKUP(E39,VIP!$A$2:$O15870,2,0)</f>
        <v>DRBR651</v>
      </c>
      <c r="G39" s="137" t="str">
        <f>VLOOKUP(E39,'LISTADO ATM'!$A$2:$B$900,2,0)</f>
        <v>ATM Eco Petroleo Romana</v>
      </c>
      <c r="H39" s="137" t="str">
        <f>VLOOKUP(E39,VIP!$A$2:$O20831,7,FALSE)</f>
        <v>Si</v>
      </c>
      <c r="I39" s="137" t="str">
        <f>VLOOKUP(E39,VIP!$A$2:$O12796,8,FALSE)</f>
        <v>Si</v>
      </c>
      <c r="J39" s="137" t="str">
        <f>VLOOKUP(E39,VIP!$A$2:$O12746,8,FALSE)</f>
        <v>Si</v>
      </c>
      <c r="K39" s="137" t="str">
        <f>VLOOKUP(E39,VIP!$A$2:$O16320,6,0)</f>
        <v>NO</v>
      </c>
      <c r="L39" s="146" t="s">
        <v>2239</v>
      </c>
      <c r="M39" s="135" t="s">
        <v>2533</v>
      </c>
      <c r="N39" s="94" t="s">
        <v>2444</v>
      </c>
      <c r="O39" s="137" t="s">
        <v>2446</v>
      </c>
      <c r="P39" s="146"/>
      <c r="Q39" s="153">
        <v>44448.456250000003</v>
      </c>
    </row>
    <row r="40" spans="1:22" ht="18" x14ac:dyDescent="0.25">
      <c r="A40" s="137" t="str">
        <f>VLOOKUP(E40,'LISTADO ATM'!$A$2:$C$901,3,0)</f>
        <v>DISTRITO NACIONAL</v>
      </c>
      <c r="B40" s="124" t="s">
        <v>2660</v>
      </c>
      <c r="C40" s="95">
        <v>44448.137916666667</v>
      </c>
      <c r="D40" s="95" t="s">
        <v>2175</v>
      </c>
      <c r="E40" s="124">
        <v>690</v>
      </c>
      <c r="F40" s="137" t="str">
        <f>VLOOKUP(E40,VIP!$A$2:$O15863,2,0)</f>
        <v>DRBR690</v>
      </c>
      <c r="G40" s="137" t="str">
        <f>VLOOKUP(E40,'LISTADO ATM'!$A$2:$B$900,2,0)</f>
        <v>ATM Eco Petroleo Esperanza</v>
      </c>
      <c r="H40" s="137" t="str">
        <f>VLOOKUP(E40,VIP!$A$2:$O20824,7,FALSE)</f>
        <v>Si</v>
      </c>
      <c r="I40" s="137" t="str">
        <f>VLOOKUP(E40,VIP!$A$2:$O12789,8,FALSE)</f>
        <v>Si</v>
      </c>
      <c r="J40" s="137" t="str">
        <f>VLOOKUP(E40,VIP!$A$2:$O12739,8,FALSE)</f>
        <v>Si</v>
      </c>
      <c r="K40" s="137" t="str">
        <f>VLOOKUP(E40,VIP!$A$2:$O16313,6,0)</f>
        <v>NO</v>
      </c>
      <c r="L40" s="146" t="s">
        <v>2239</v>
      </c>
      <c r="M40" s="135" t="s">
        <v>2533</v>
      </c>
      <c r="N40" s="94" t="s">
        <v>2444</v>
      </c>
      <c r="O40" s="137" t="s">
        <v>2578</v>
      </c>
      <c r="P40" s="146"/>
      <c r="Q40" s="153">
        <v>44448.465277777781</v>
      </c>
    </row>
    <row r="41" spans="1:22" ht="18" x14ac:dyDescent="0.25">
      <c r="A41" s="137" t="str">
        <f>VLOOKUP(E41,'LISTADO ATM'!$A$2:$C$901,3,0)</f>
        <v>DISTRITO NACIONAL</v>
      </c>
      <c r="B41" s="124" t="s">
        <v>2664</v>
      </c>
      <c r="C41" s="95">
        <v>44447.999872685185</v>
      </c>
      <c r="D41" s="95" t="s">
        <v>2174</v>
      </c>
      <c r="E41" s="124">
        <v>744</v>
      </c>
      <c r="F41" s="137" t="str">
        <f>VLOOKUP(E41,VIP!$A$2:$O15868,2,0)</f>
        <v>DRBR289</v>
      </c>
      <c r="G41" s="137" t="str">
        <f>VLOOKUP(E41,'LISTADO ATM'!$A$2:$B$900,2,0)</f>
        <v xml:space="preserve">ATM Multicentro La Sirena Venezuela </v>
      </c>
      <c r="H41" s="137" t="str">
        <f>VLOOKUP(E41,VIP!$A$2:$O20829,7,FALSE)</f>
        <v>Si</v>
      </c>
      <c r="I41" s="137" t="str">
        <f>VLOOKUP(E41,VIP!$A$2:$O12794,8,FALSE)</f>
        <v>Si</v>
      </c>
      <c r="J41" s="137" t="str">
        <f>VLOOKUP(E41,VIP!$A$2:$O12744,8,FALSE)</f>
        <v>Si</v>
      </c>
      <c r="K41" s="137" t="str">
        <f>VLOOKUP(E41,VIP!$A$2:$O16318,6,0)</f>
        <v>SI</v>
      </c>
      <c r="L41" s="146" t="s">
        <v>2239</v>
      </c>
      <c r="M41" s="135" t="s">
        <v>2533</v>
      </c>
      <c r="N41" s="94" t="s">
        <v>2444</v>
      </c>
      <c r="O41" s="137" t="s">
        <v>2446</v>
      </c>
      <c r="P41" s="146"/>
      <c r="Q41" s="153">
        <v>44448.463888888888</v>
      </c>
    </row>
    <row r="42" spans="1:22" ht="18" x14ac:dyDescent="0.25">
      <c r="A42" s="137" t="str">
        <f>VLOOKUP(E42,'LISTADO ATM'!$A$2:$C$901,3,0)</f>
        <v>NORTE</v>
      </c>
      <c r="B42" s="124" t="s">
        <v>2661</v>
      </c>
      <c r="C42" s="95">
        <v>44448.086296296293</v>
      </c>
      <c r="D42" s="95" t="s">
        <v>2175</v>
      </c>
      <c r="E42" s="124">
        <v>869</v>
      </c>
      <c r="F42" s="137" t="str">
        <f>VLOOKUP(E42,VIP!$A$2:$O15864,2,0)</f>
        <v>DRBR869</v>
      </c>
      <c r="G42" s="137" t="str">
        <f>VLOOKUP(E42,'LISTADO ATM'!$A$2:$B$900,2,0)</f>
        <v xml:space="preserve">ATM Estación Isla La Cueva (Cotuí) </v>
      </c>
      <c r="H42" s="137" t="str">
        <f>VLOOKUP(E42,VIP!$A$2:$O20825,7,FALSE)</f>
        <v>Si</v>
      </c>
      <c r="I42" s="137" t="str">
        <f>VLOOKUP(E42,VIP!$A$2:$O12790,8,FALSE)</f>
        <v>Si</v>
      </c>
      <c r="J42" s="137" t="str">
        <f>VLOOKUP(E42,VIP!$A$2:$O12740,8,FALSE)</f>
        <v>Si</v>
      </c>
      <c r="K42" s="137" t="str">
        <f>VLOOKUP(E42,VIP!$A$2:$O16314,6,0)</f>
        <v>NO</v>
      </c>
      <c r="L42" s="146" t="s">
        <v>2239</v>
      </c>
      <c r="M42" s="135" t="s">
        <v>2533</v>
      </c>
      <c r="N42" s="94" t="s">
        <v>2444</v>
      </c>
      <c r="O42" s="137" t="s">
        <v>2578</v>
      </c>
      <c r="P42" s="146"/>
      <c r="Q42" s="153">
        <v>44448.457638888889</v>
      </c>
    </row>
    <row r="43" spans="1:22" ht="18" x14ac:dyDescent="0.25">
      <c r="A43" s="137" t="str">
        <f>VLOOKUP(E43,'LISTADO ATM'!$A$2:$C$901,3,0)</f>
        <v>SUR</v>
      </c>
      <c r="B43" s="124" t="s">
        <v>2663</v>
      </c>
      <c r="C43" s="95">
        <v>44448.012777777774</v>
      </c>
      <c r="D43" s="95" t="s">
        <v>2174</v>
      </c>
      <c r="E43" s="124">
        <v>885</v>
      </c>
      <c r="F43" s="137" t="str">
        <f>VLOOKUP(E43,VIP!$A$2:$O15866,2,0)</f>
        <v>DRBR885</v>
      </c>
      <c r="G43" s="137" t="str">
        <f>VLOOKUP(E43,'LISTADO ATM'!$A$2:$B$900,2,0)</f>
        <v xml:space="preserve">ATM UNP Rancho Arriba </v>
      </c>
      <c r="H43" s="137" t="str">
        <f>VLOOKUP(E43,VIP!$A$2:$O20827,7,FALSE)</f>
        <v>Si</v>
      </c>
      <c r="I43" s="137" t="str">
        <f>VLOOKUP(E43,VIP!$A$2:$O12792,8,FALSE)</f>
        <v>Si</v>
      </c>
      <c r="J43" s="137" t="str">
        <f>VLOOKUP(E43,VIP!$A$2:$O12742,8,FALSE)</f>
        <v>Si</v>
      </c>
      <c r="K43" s="137" t="str">
        <f>VLOOKUP(E43,VIP!$A$2:$O16316,6,0)</f>
        <v>NO</v>
      </c>
      <c r="L43" s="146" t="s">
        <v>2239</v>
      </c>
      <c r="M43" s="135" t="s">
        <v>2533</v>
      </c>
      <c r="N43" s="94" t="s">
        <v>2444</v>
      </c>
      <c r="O43" s="137" t="s">
        <v>2446</v>
      </c>
      <c r="P43" s="146"/>
      <c r="Q43" s="153">
        <v>44448.467361111114</v>
      </c>
    </row>
    <row r="44" spans="1:22" ht="18" x14ac:dyDescent="0.25">
      <c r="A44" s="137" t="str">
        <f>VLOOKUP(E44,'LISTADO ATM'!$A$2:$C$901,3,0)</f>
        <v>NORTE</v>
      </c>
      <c r="B44" s="124" t="s">
        <v>2649</v>
      </c>
      <c r="C44" s="95">
        <v>44447.925347222219</v>
      </c>
      <c r="D44" s="95" t="s">
        <v>2175</v>
      </c>
      <c r="E44" s="124">
        <v>886</v>
      </c>
      <c r="F44" s="137" t="str">
        <f>VLOOKUP(E44,VIP!$A$2:$O15865,2,0)</f>
        <v>DRBR886</v>
      </c>
      <c r="G44" s="137" t="str">
        <f>VLOOKUP(E44,'LISTADO ATM'!$A$2:$B$900,2,0)</f>
        <v xml:space="preserve">ATM Oficina Guayubín </v>
      </c>
      <c r="H44" s="137" t="str">
        <f>VLOOKUP(E44,VIP!$A$2:$O20826,7,FALSE)</f>
        <v>Si</v>
      </c>
      <c r="I44" s="137" t="str">
        <f>VLOOKUP(E44,VIP!$A$2:$O12791,8,FALSE)</f>
        <v>Si</v>
      </c>
      <c r="J44" s="137" t="str">
        <f>VLOOKUP(E44,VIP!$A$2:$O12741,8,FALSE)</f>
        <v>Si</v>
      </c>
      <c r="K44" s="137" t="str">
        <f>VLOOKUP(E44,VIP!$A$2:$O16315,6,0)</f>
        <v>NO</v>
      </c>
      <c r="L44" s="146" t="s">
        <v>2239</v>
      </c>
      <c r="M44" s="135" t="s">
        <v>2533</v>
      </c>
      <c r="N44" s="94" t="s">
        <v>2444</v>
      </c>
      <c r="O44" s="137" t="s">
        <v>2578</v>
      </c>
      <c r="P44" s="146"/>
      <c r="Q44" s="153">
        <v>44448.463888888888</v>
      </c>
    </row>
    <row r="45" spans="1:22" ht="18" x14ac:dyDescent="0.25">
      <c r="A45" s="137" t="str">
        <f>VLOOKUP(E45,'LISTADO ATM'!$A$2:$C$901,3,0)</f>
        <v>DISTRITO NACIONAL</v>
      </c>
      <c r="B45" s="124">
        <v>3336019857</v>
      </c>
      <c r="C45" s="95">
        <v>44448.196527777778</v>
      </c>
      <c r="D45" s="95" t="s">
        <v>2441</v>
      </c>
      <c r="E45" s="124">
        <v>165</v>
      </c>
      <c r="F45" s="137" t="str">
        <f>VLOOKUP(E45,VIP!$A$2:$O15875,2,0)</f>
        <v>DRBR165</v>
      </c>
      <c r="G45" s="137" t="str">
        <f>VLOOKUP(E45,'LISTADO ATM'!$A$2:$B$900,2,0)</f>
        <v>ATM Autoservicio Megacentro</v>
      </c>
      <c r="H45" s="137" t="str">
        <f>VLOOKUP(E45,VIP!$A$2:$O20836,7,FALSE)</f>
        <v>Si</v>
      </c>
      <c r="I45" s="137" t="str">
        <f>VLOOKUP(E45,VIP!$A$2:$O12801,8,FALSE)</f>
        <v>Si</v>
      </c>
      <c r="J45" s="137" t="str">
        <f>VLOOKUP(E45,VIP!$A$2:$O12751,8,FALSE)</f>
        <v>Si</v>
      </c>
      <c r="K45" s="137" t="str">
        <f>VLOOKUP(E45,VIP!$A$2:$O16325,6,0)</f>
        <v>SI</v>
      </c>
      <c r="L45" s="146" t="s">
        <v>2618</v>
      </c>
      <c r="M45" s="135" t="s">
        <v>2533</v>
      </c>
      <c r="N45" s="94" t="s">
        <v>2444</v>
      </c>
      <c r="O45" s="137" t="s">
        <v>2445</v>
      </c>
      <c r="P45" s="135"/>
      <c r="Q45" s="153">
        <v>44448.708333333336</v>
      </c>
    </row>
    <row r="46" spans="1:22" ht="18" x14ac:dyDescent="0.25">
      <c r="A46" s="137" t="str">
        <f>VLOOKUP(E46,'LISTADO ATM'!$A$2:$C$901,3,0)</f>
        <v>NORTE</v>
      </c>
      <c r="B46" s="124" t="s">
        <v>2646</v>
      </c>
      <c r="C46" s="95">
        <v>44447.935243055559</v>
      </c>
      <c r="D46" s="95" t="s">
        <v>2460</v>
      </c>
      <c r="E46" s="124">
        <v>431</v>
      </c>
      <c r="F46" s="137" t="str">
        <f>VLOOKUP(E46,VIP!$A$2:$O15862,2,0)</f>
        <v>DRBR583</v>
      </c>
      <c r="G46" s="137" t="str">
        <f>VLOOKUP(E46,'LISTADO ATM'!$A$2:$B$900,2,0)</f>
        <v xml:space="preserve">ATM Autoservicio Sol (Santiago) </v>
      </c>
      <c r="H46" s="137" t="str">
        <f>VLOOKUP(E46,VIP!$A$2:$O20823,7,FALSE)</f>
        <v>Si</v>
      </c>
      <c r="I46" s="137" t="str">
        <f>VLOOKUP(E46,VIP!$A$2:$O12788,8,FALSE)</f>
        <v>Si</v>
      </c>
      <c r="J46" s="137" t="str">
        <f>VLOOKUP(E46,VIP!$A$2:$O12738,8,FALSE)</f>
        <v>Si</v>
      </c>
      <c r="K46" s="137" t="str">
        <f>VLOOKUP(E46,VIP!$A$2:$O16312,6,0)</f>
        <v>SI</v>
      </c>
      <c r="L46" s="146" t="s">
        <v>2618</v>
      </c>
      <c r="M46" s="135" t="s">
        <v>2533</v>
      </c>
      <c r="N46" s="94" t="s">
        <v>2444</v>
      </c>
      <c r="O46" s="137" t="s">
        <v>2636</v>
      </c>
      <c r="P46" s="146"/>
      <c r="Q46" s="153">
        <v>44448.708333333336</v>
      </c>
    </row>
    <row r="47" spans="1:22" ht="18" x14ac:dyDescent="0.25">
      <c r="A47" s="137" t="str">
        <f>VLOOKUP(E47,'LISTADO ATM'!$A$2:$C$901,3,0)</f>
        <v>DISTRITO NACIONAL</v>
      </c>
      <c r="B47" s="124" t="s">
        <v>2645</v>
      </c>
      <c r="C47" s="95">
        <v>44447.936192129629</v>
      </c>
      <c r="D47" s="95" t="s">
        <v>2460</v>
      </c>
      <c r="E47" s="124">
        <v>85</v>
      </c>
      <c r="F47" s="137" t="str">
        <f>VLOOKUP(E47,VIP!$A$2:$O15861,2,0)</f>
        <v>DRBR085</v>
      </c>
      <c r="G47" s="137" t="str">
        <f>VLOOKUP(E47,'LISTADO ATM'!$A$2:$B$900,2,0)</f>
        <v xml:space="preserve">ATM Oficina San Isidro (Fuerza Aérea) </v>
      </c>
      <c r="H47" s="137" t="str">
        <f>VLOOKUP(E47,VIP!$A$2:$O20822,7,FALSE)</f>
        <v>Si</v>
      </c>
      <c r="I47" s="137" t="str">
        <f>VLOOKUP(E47,VIP!$A$2:$O12787,8,FALSE)</f>
        <v>Si</v>
      </c>
      <c r="J47" s="137" t="str">
        <f>VLOOKUP(E47,VIP!$A$2:$O12737,8,FALSE)</f>
        <v>Si</v>
      </c>
      <c r="K47" s="137" t="str">
        <f>VLOOKUP(E47,VIP!$A$2:$O16311,6,0)</f>
        <v>NO</v>
      </c>
      <c r="L47" s="146" t="s">
        <v>2545</v>
      </c>
      <c r="M47" s="135" t="s">
        <v>2533</v>
      </c>
      <c r="N47" s="94" t="s">
        <v>2444</v>
      </c>
      <c r="O47" s="137" t="s">
        <v>2636</v>
      </c>
      <c r="P47" s="146"/>
      <c r="Q47" s="153">
        <v>44448.708333333336</v>
      </c>
    </row>
    <row r="48" spans="1:22" ht="18" x14ac:dyDescent="0.25">
      <c r="A48" s="137" t="str">
        <f>VLOOKUP(E48,'LISTADO ATM'!$A$2:$C$901,3,0)</f>
        <v>SUR</v>
      </c>
      <c r="B48" s="124">
        <v>3336020839</v>
      </c>
      <c r="C48" s="95">
        <v>44448.605590277781</v>
      </c>
      <c r="D48" s="95" t="s">
        <v>2460</v>
      </c>
      <c r="E48" s="124">
        <v>576</v>
      </c>
      <c r="F48" s="137" t="str">
        <f>VLOOKUP(E48,VIP!$A$2:$O15887,2,0)</f>
        <v>DRBR576</v>
      </c>
      <c r="G48" s="137" t="str">
        <f>VLOOKUP(E48,'LISTADO ATM'!$A$2:$B$900,2,0)</f>
        <v>ATM Nizao</v>
      </c>
      <c r="H48" s="137">
        <f>VLOOKUP(E48,VIP!$A$2:$O20848,7,FALSE)</f>
        <v>0</v>
      </c>
      <c r="I48" s="137">
        <f>VLOOKUP(E48,VIP!$A$2:$O12813,8,FALSE)</f>
        <v>0</v>
      </c>
      <c r="J48" s="137">
        <f>VLOOKUP(E48,VIP!$A$2:$O12763,8,FALSE)</f>
        <v>0</v>
      </c>
      <c r="K48" s="137">
        <f>VLOOKUP(E48,VIP!$A$2:$O16337,6,0)</f>
        <v>0</v>
      </c>
      <c r="L48" s="146" t="s">
        <v>2545</v>
      </c>
      <c r="M48" s="135" t="s">
        <v>2533</v>
      </c>
      <c r="N48" s="94" t="s">
        <v>2444</v>
      </c>
      <c r="O48" s="137" t="s">
        <v>2679</v>
      </c>
      <c r="P48" s="146"/>
      <c r="Q48" s="153">
        <v>44448.708333333336</v>
      </c>
    </row>
    <row r="49" spans="1:17" ht="18" x14ac:dyDescent="0.25">
      <c r="A49" s="137" t="str">
        <f>VLOOKUP(E49,'LISTADO ATM'!$A$2:$C$901,3,0)</f>
        <v>ESTE</v>
      </c>
      <c r="B49" s="124" t="s">
        <v>2655</v>
      </c>
      <c r="C49" s="95">
        <v>44447.833981481483</v>
      </c>
      <c r="D49" s="95" t="s">
        <v>2460</v>
      </c>
      <c r="E49" s="124">
        <v>912</v>
      </c>
      <c r="F49" s="137" t="str">
        <f>VLOOKUP(E49,VIP!$A$2:$O15872,2,0)</f>
        <v>DRBR973</v>
      </c>
      <c r="G49" s="137" t="str">
        <f>VLOOKUP(E49,'LISTADO ATM'!$A$2:$B$900,2,0)</f>
        <v xml:space="preserve">ATM Oficina San Pedro II </v>
      </c>
      <c r="H49" s="137" t="str">
        <f>VLOOKUP(E49,VIP!$A$2:$O20833,7,FALSE)</f>
        <v>Si</v>
      </c>
      <c r="I49" s="137" t="str">
        <f>VLOOKUP(E49,VIP!$A$2:$O12798,8,FALSE)</f>
        <v>Si</v>
      </c>
      <c r="J49" s="137" t="str">
        <f>VLOOKUP(E49,VIP!$A$2:$O12748,8,FALSE)</f>
        <v>Si</v>
      </c>
      <c r="K49" s="137" t="str">
        <f>VLOOKUP(E49,VIP!$A$2:$O16322,6,0)</f>
        <v>SI</v>
      </c>
      <c r="L49" s="146" t="s">
        <v>2545</v>
      </c>
      <c r="M49" s="135" t="s">
        <v>2533</v>
      </c>
      <c r="N49" s="94" t="s">
        <v>2444</v>
      </c>
      <c r="O49" s="137" t="s">
        <v>2461</v>
      </c>
      <c r="P49" s="146"/>
      <c r="Q49" s="153">
        <v>44448.708333333336</v>
      </c>
    </row>
    <row r="50" spans="1:17" s="121" customFormat="1" ht="18" x14ac:dyDescent="0.25">
      <c r="A50" s="137" t="str">
        <f>VLOOKUP(E50,'LISTADO ATM'!$A$2:$C$901,3,0)</f>
        <v>NORTE</v>
      </c>
      <c r="B50" s="124" t="s">
        <v>2635</v>
      </c>
      <c r="C50" s="95">
        <v>44447.803935185184</v>
      </c>
      <c r="D50" s="95" t="s">
        <v>2460</v>
      </c>
      <c r="E50" s="124">
        <v>157</v>
      </c>
      <c r="F50" s="137" t="str">
        <f>VLOOKUP(E50,VIP!$A$2:$O15860,2,0)</f>
        <v>DRBR157</v>
      </c>
      <c r="G50" s="137" t="str">
        <f>VLOOKUP(E50,'LISTADO ATM'!$A$2:$B$900,2,0)</f>
        <v xml:space="preserve">ATM Oficina Samaná </v>
      </c>
      <c r="H50" s="137" t="str">
        <f>VLOOKUP(E50,VIP!$A$2:$O20821,7,FALSE)</f>
        <v>Si</v>
      </c>
      <c r="I50" s="137" t="str">
        <f>VLOOKUP(E50,VIP!$A$2:$O12786,8,FALSE)</f>
        <v>Si</v>
      </c>
      <c r="J50" s="137" t="str">
        <f>VLOOKUP(E50,VIP!$A$2:$O12736,8,FALSE)</f>
        <v>Si</v>
      </c>
      <c r="K50" s="137" t="str">
        <f>VLOOKUP(E50,VIP!$A$2:$O16310,6,0)</f>
        <v>SI</v>
      </c>
      <c r="L50" s="146" t="s">
        <v>2434</v>
      </c>
      <c r="M50" s="135" t="s">
        <v>2533</v>
      </c>
      <c r="N50" s="94" t="s">
        <v>2444</v>
      </c>
      <c r="O50" s="137" t="s">
        <v>2620</v>
      </c>
      <c r="P50" s="146"/>
      <c r="Q50" s="153">
        <v>44448.65</v>
      </c>
    </row>
    <row r="51" spans="1:17" s="121" customFormat="1" ht="18" x14ac:dyDescent="0.25">
      <c r="A51" s="137" t="str">
        <f>VLOOKUP(E51,'LISTADO ATM'!$A$2:$C$901,3,0)</f>
        <v>NORTE</v>
      </c>
      <c r="B51" s="124">
        <v>3336019856</v>
      </c>
      <c r="C51" s="95">
        <v>44447.456446759257</v>
      </c>
      <c r="D51" s="95" t="s">
        <v>2626</v>
      </c>
      <c r="E51" s="124">
        <v>315</v>
      </c>
      <c r="F51" s="137" t="str">
        <f>VLOOKUP(E51,VIP!$A$2:$O15857,2,0)</f>
        <v>DRBR315</v>
      </c>
      <c r="G51" s="137" t="str">
        <f>VLOOKUP(E51,'LISTADO ATM'!$A$2:$B$900,2,0)</f>
        <v xml:space="preserve">ATM Oficina Estrella Sadalá </v>
      </c>
      <c r="H51" s="137" t="str">
        <f>VLOOKUP(E51,VIP!$A$2:$O20818,7,FALSE)</f>
        <v>Si</v>
      </c>
      <c r="I51" s="137" t="str">
        <f>VLOOKUP(E51,VIP!$A$2:$O12783,8,FALSE)</f>
        <v>Si</v>
      </c>
      <c r="J51" s="137" t="str">
        <f>VLOOKUP(E51,VIP!$A$2:$O12733,8,FALSE)</f>
        <v>Si</v>
      </c>
      <c r="K51" s="137" t="str">
        <f>VLOOKUP(E51,VIP!$A$2:$O16307,6,0)</f>
        <v>NO</v>
      </c>
      <c r="L51" s="146" t="s">
        <v>2434</v>
      </c>
      <c r="M51" s="135" t="s">
        <v>2533</v>
      </c>
      <c r="N51" s="94" t="s">
        <v>2444</v>
      </c>
      <c r="O51" s="137" t="s">
        <v>2627</v>
      </c>
      <c r="P51" s="146"/>
      <c r="Q51" s="153">
        <v>44448.640972222223</v>
      </c>
    </row>
    <row r="52" spans="1:17" s="121" customFormat="1" ht="18" x14ac:dyDescent="0.25">
      <c r="A52" s="137" t="str">
        <f>VLOOKUP(E52,'LISTADO ATM'!$A$2:$C$901,3,0)</f>
        <v>DISTRITO NACIONAL</v>
      </c>
      <c r="B52" s="124">
        <v>3336020368</v>
      </c>
      <c r="C52" s="95">
        <v>44448.445370370369</v>
      </c>
      <c r="D52" s="95" t="s">
        <v>2441</v>
      </c>
      <c r="E52" s="124">
        <v>435</v>
      </c>
      <c r="F52" s="137" t="str">
        <f>VLOOKUP(E52,VIP!$A$2:$O15869,2,0)</f>
        <v>DRBR435</v>
      </c>
      <c r="G52" s="137" t="str">
        <f>VLOOKUP(E52,'LISTADO ATM'!$A$2:$B$900,2,0)</f>
        <v xml:space="preserve">ATM Autobanco Torre I </v>
      </c>
      <c r="H52" s="137" t="str">
        <f>VLOOKUP(E52,VIP!$A$2:$O20830,7,FALSE)</f>
        <v>Si</v>
      </c>
      <c r="I52" s="137" t="str">
        <f>VLOOKUP(E52,VIP!$A$2:$O12795,8,FALSE)</f>
        <v>Si</v>
      </c>
      <c r="J52" s="137" t="str">
        <f>VLOOKUP(E52,VIP!$A$2:$O12745,8,FALSE)</f>
        <v>Si</v>
      </c>
      <c r="K52" s="137" t="str">
        <f>VLOOKUP(E52,VIP!$A$2:$O16319,6,0)</f>
        <v>SI</v>
      </c>
      <c r="L52" s="146" t="s">
        <v>2434</v>
      </c>
      <c r="M52" s="135" t="s">
        <v>2533</v>
      </c>
      <c r="N52" s="94" t="s">
        <v>2444</v>
      </c>
      <c r="O52" s="137" t="s">
        <v>2445</v>
      </c>
      <c r="P52" s="146"/>
      <c r="Q52" s="153">
        <v>44448.708333333336</v>
      </c>
    </row>
    <row r="53" spans="1:17" s="121" customFormat="1" ht="18" x14ac:dyDescent="0.25">
      <c r="A53" s="137" t="str">
        <f>VLOOKUP(E53,'LISTADO ATM'!$A$2:$C$901,3,0)</f>
        <v>DISTRITO NACIONAL</v>
      </c>
      <c r="B53" s="124">
        <v>3336019422</v>
      </c>
      <c r="C53" s="95">
        <v>44447.63622685185</v>
      </c>
      <c r="D53" s="95" t="s">
        <v>2460</v>
      </c>
      <c r="E53" s="124">
        <v>583</v>
      </c>
      <c r="F53" s="137" t="str">
        <f>VLOOKUP(E53,VIP!$A$2:$O15859,2,0)</f>
        <v>DRBR431</v>
      </c>
      <c r="G53" s="137" t="str">
        <f>VLOOKUP(E53,'LISTADO ATM'!$A$2:$B$900,2,0)</f>
        <v xml:space="preserve">ATM Ministerio Fuerzas Armadas I </v>
      </c>
      <c r="H53" s="137" t="str">
        <f>VLOOKUP(E53,VIP!$A$2:$O20820,7,FALSE)</f>
        <v>Si</v>
      </c>
      <c r="I53" s="137" t="str">
        <f>VLOOKUP(E53,VIP!$A$2:$O12785,8,FALSE)</f>
        <v>Si</v>
      </c>
      <c r="J53" s="137" t="str">
        <f>VLOOKUP(E53,VIP!$A$2:$O12735,8,FALSE)</f>
        <v>Si</v>
      </c>
      <c r="K53" s="137" t="str">
        <f>VLOOKUP(E53,VIP!$A$2:$O16309,6,0)</f>
        <v>NO</v>
      </c>
      <c r="L53" s="146" t="s">
        <v>2434</v>
      </c>
      <c r="M53" s="135" t="s">
        <v>2533</v>
      </c>
      <c r="N53" s="94" t="s">
        <v>2444</v>
      </c>
      <c r="O53" s="137" t="s">
        <v>2461</v>
      </c>
      <c r="P53" s="146"/>
      <c r="Q53" s="153">
        <v>44448.640972222223</v>
      </c>
    </row>
    <row r="54" spans="1:17" s="121" customFormat="1" ht="18" x14ac:dyDescent="0.25">
      <c r="A54" s="137" t="str">
        <f>VLOOKUP(E54,'LISTADO ATM'!$A$2:$C$901,3,0)</f>
        <v>ESTE</v>
      </c>
      <c r="B54" s="124">
        <v>3336020253</v>
      </c>
      <c r="C54" s="95">
        <v>44448.410231481481</v>
      </c>
      <c r="D54" s="95" t="s">
        <v>2441</v>
      </c>
      <c r="E54" s="124">
        <v>867</v>
      </c>
      <c r="F54" s="137" t="str">
        <f>VLOOKUP(E54,VIP!$A$2:$O15874,2,0)</f>
        <v>DRBR867</v>
      </c>
      <c r="G54" s="137" t="str">
        <f>VLOOKUP(E54,'LISTADO ATM'!$A$2:$B$900,2,0)</f>
        <v xml:space="preserve">ATM Estación Combustible Autopista El Coral </v>
      </c>
      <c r="H54" s="137" t="str">
        <f>VLOOKUP(E54,VIP!$A$2:$O20835,7,FALSE)</f>
        <v>Si</v>
      </c>
      <c r="I54" s="137" t="str">
        <f>VLOOKUP(E54,VIP!$A$2:$O12800,8,FALSE)</f>
        <v>Si</v>
      </c>
      <c r="J54" s="137" t="str">
        <f>VLOOKUP(E54,VIP!$A$2:$O12750,8,FALSE)</f>
        <v>Si</v>
      </c>
      <c r="K54" s="137" t="str">
        <f>VLOOKUP(E54,VIP!$A$2:$O16324,6,0)</f>
        <v>NO</v>
      </c>
      <c r="L54" s="146" t="s">
        <v>2434</v>
      </c>
      <c r="M54" s="135" t="s">
        <v>2533</v>
      </c>
      <c r="N54" s="94" t="s">
        <v>2444</v>
      </c>
      <c r="O54" s="137" t="s">
        <v>2445</v>
      </c>
      <c r="P54" s="146"/>
      <c r="Q54" s="153">
        <v>44448.630555555559</v>
      </c>
    </row>
    <row r="55" spans="1:17" s="121" customFormat="1" ht="18" x14ac:dyDescent="0.25">
      <c r="A55" s="137" t="str">
        <f>VLOOKUP(E55,'LISTADO ATM'!$A$2:$C$901,3,0)</f>
        <v>NORTE</v>
      </c>
      <c r="B55" s="124">
        <v>3336019925</v>
      </c>
      <c r="C55" s="95">
        <v>44448.339513888888</v>
      </c>
      <c r="D55" s="95" t="s">
        <v>2460</v>
      </c>
      <c r="E55" s="124">
        <v>736</v>
      </c>
      <c r="F55" s="137" t="str">
        <f>VLOOKUP(E55,VIP!$A$2:$O15882,2,0)</f>
        <v>DRBR071</v>
      </c>
      <c r="G55" s="137" t="str">
        <f>VLOOKUP(E55,'LISTADO ATM'!$A$2:$B$900,2,0)</f>
        <v xml:space="preserve">ATM Oficina Puerto Plata I </v>
      </c>
      <c r="H55" s="137" t="str">
        <f>VLOOKUP(E55,VIP!$A$2:$O20843,7,FALSE)</f>
        <v>Si</v>
      </c>
      <c r="I55" s="137" t="str">
        <f>VLOOKUP(E55,VIP!$A$2:$O12808,8,FALSE)</f>
        <v>Si</v>
      </c>
      <c r="J55" s="137" t="str">
        <f>VLOOKUP(E55,VIP!$A$2:$O12758,8,FALSE)</f>
        <v>Si</v>
      </c>
      <c r="K55" s="137" t="str">
        <f>VLOOKUP(E55,VIP!$A$2:$O16332,6,0)</f>
        <v>SI</v>
      </c>
      <c r="L55" s="146" t="s">
        <v>2677</v>
      </c>
      <c r="M55" s="135" t="s">
        <v>2533</v>
      </c>
      <c r="N55" s="94" t="s">
        <v>2444</v>
      </c>
      <c r="O55" s="137" t="s">
        <v>2679</v>
      </c>
      <c r="P55" s="146"/>
      <c r="Q55" s="153">
        <v>44448.708333333336</v>
      </c>
    </row>
    <row r="56" spans="1:17" s="121" customFormat="1" ht="18" x14ac:dyDescent="0.25">
      <c r="A56" s="137" t="str">
        <f>VLOOKUP(E56,'LISTADO ATM'!$A$2:$C$901,3,0)</f>
        <v>DISTRITO NACIONAL</v>
      </c>
      <c r="B56" s="124">
        <v>3336019099</v>
      </c>
      <c r="C56" s="95">
        <v>44447.511817129627</v>
      </c>
      <c r="D56" s="95" t="s">
        <v>2174</v>
      </c>
      <c r="E56" s="124">
        <v>710</v>
      </c>
      <c r="F56" s="137" t="str">
        <f>VLOOKUP(E56,VIP!$A$2:$O15854,2,0)</f>
        <v>DRBR506</v>
      </c>
      <c r="G56" s="137" t="str">
        <f>VLOOKUP(E56,'LISTADO ATM'!$A$2:$B$900,2,0)</f>
        <v xml:space="preserve">ATM S/M Soberano </v>
      </c>
      <c r="H56" s="137" t="str">
        <f>VLOOKUP(E56,VIP!$A$2:$O20815,7,FALSE)</f>
        <v>Si</v>
      </c>
      <c r="I56" s="137" t="str">
        <f>VLOOKUP(E56,VIP!$A$2:$O12780,8,FALSE)</f>
        <v>Si</v>
      </c>
      <c r="J56" s="137" t="str">
        <f>VLOOKUP(E56,VIP!$A$2:$O12730,8,FALSE)</f>
        <v>Si</v>
      </c>
      <c r="K56" s="137" t="str">
        <f>VLOOKUP(E56,VIP!$A$2:$O16304,6,0)</f>
        <v>NO</v>
      </c>
      <c r="L56" s="146" t="s">
        <v>2632</v>
      </c>
      <c r="M56" s="135" t="s">
        <v>2533</v>
      </c>
      <c r="N56" s="94" t="s">
        <v>2444</v>
      </c>
      <c r="O56" s="137" t="s">
        <v>2446</v>
      </c>
      <c r="P56" s="146"/>
      <c r="Q56" s="153">
        <v>44448.797222222223</v>
      </c>
    </row>
    <row r="57" spans="1:17" s="121" customFormat="1" ht="18" x14ac:dyDescent="0.25">
      <c r="A57" s="137" t="str">
        <f>VLOOKUP(E57,'LISTADO ATM'!$A$2:$C$901,3,0)</f>
        <v>NORTE</v>
      </c>
      <c r="B57" s="124">
        <v>3336020615</v>
      </c>
      <c r="C57" s="95">
        <v>44448.512106481481</v>
      </c>
      <c r="D57" s="95" t="s">
        <v>2175</v>
      </c>
      <c r="E57" s="124">
        <v>720</v>
      </c>
      <c r="F57" s="137" t="str">
        <f>VLOOKUP(E57,VIP!$A$2:$O15894,2,0)</f>
        <v>DRBR12E</v>
      </c>
      <c r="G57" s="137" t="str">
        <f>VLOOKUP(E57,'LISTADO ATM'!$A$2:$B$900,2,0)</f>
        <v xml:space="preserve">ATM OMSA (Santiago) </v>
      </c>
      <c r="H57" s="137" t="str">
        <f>VLOOKUP(E57,VIP!$A$2:$O20855,7,FALSE)</f>
        <v>Si</v>
      </c>
      <c r="I57" s="137" t="str">
        <f>VLOOKUP(E57,VIP!$A$2:$O12820,8,FALSE)</f>
        <v>Si</v>
      </c>
      <c r="J57" s="137" t="str">
        <f>VLOOKUP(E57,VIP!$A$2:$O12770,8,FALSE)</f>
        <v>Si</v>
      </c>
      <c r="K57" s="137" t="str">
        <f>VLOOKUP(E57,VIP!$A$2:$O16344,6,0)</f>
        <v>NO</v>
      </c>
      <c r="L57" s="146" t="s">
        <v>2681</v>
      </c>
      <c r="M57" s="135" t="s">
        <v>2533</v>
      </c>
      <c r="N57" s="94" t="s">
        <v>2444</v>
      </c>
      <c r="O57" s="137" t="s">
        <v>2682</v>
      </c>
      <c r="P57" s="146"/>
      <c r="Q57" s="153">
        <v>44448.792361111111</v>
      </c>
    </row>
    <row r="58" spans="1:17" s="121" customFormat="1" ht="18" x14ac:dyDescent="0.25">
      <c r="A58" s="137" t="str">
        <f>VLOOKUP(E58,'LISTADO ATM'!$A$2:$C$901,3,0)</f>
        <v>DISTRITO NACIONAL</v>
      </c>
      <c r="B58" s="124">
        <v>3336020964</v>
      </c>
      <c r="C58" s="95">
        <v>44448.64402777778</v>
      </c>
      <c r="D58" s="95" t="s">
        <v>2460</v>
      </c>
      <c r="E58" s="124">
        <v>628</v>
      </c>
      <c r="F58" s="137" t="str">
        <f>VLOOKUP(E58,VIP!$A$2:$O15897,2,0)</f>
        <v>DRBR086</v>
      </c>
      <c r="G58" s="137" t="str">
        <f>VLOOKUP(E58,'LISTADO ATM'!$A$2:$B$900,2,0)</f>
        <v xml:space="preserve">ATM Autobanco San Isidro </v>
      </c>
      <c r="H58" s="137" t="str">
        <f>VLOOKUP(E58,VIP!$A$2:$O20858,7,FALSE)</f>
        <v>Si</v>
      </c>
      <c r="I58" s="137" t="str">
        <f>VLOOKUP(E58,VIP!$A$2:$O12823,8,FALSE)</f>
        <v>Si</v>
      </c>
      <c r="J58" s="137" t="str">
        <f>VLOOKUP(E58,VIP!$A$2:$O12773,8,FALSE)</f>
        <v>Si</v>
      </c>
      <c r="K58" s="137" t="str">
        <f>VLOOKUP(E58,VIP!$A$2:$O16347,6,0)</f>
        <v>SI</v>
      </c>
      <c r="L58" s="146" t="s">
        <v>2683</v>
      </c>
      <c r="M58" s="135" t="s">
        <v>2533</v>
      </c>
      <c r="N58" s="94" t="s">
        <v>2685</v>
      </c>
      <c r="O58" s="137" t="s">
        <v>2460</v>
      </c>
      <c r="P58" s="135" t="s">
        <v>2683</v>
      </c>
      <c r="Q58" s="153">
        <v>44448.643750000003</v>
      </c>
    </row>
    <row r="59" spans="1:17" s="121" customFormat="1" ht="18" x14ac:dyDescent="0.25">
      <c r="A59" s="137" t="str">
        <f>VLOOKUP(E59,'LISTADO ATM'!$A$2:$C$901,3,0)</f>
        <v>DISTRITO NACIONAL</v>
      </c>
      <c r="B59" s="124" t="s">
        <v>2638</v>
      </c>
      <c r="C59" s="95">
        <v>44447.761643518519</v>
      </c>
      <c r="D59" s="95" t="s">
        <v>2174</v>
      </c>
      <c r="E59" s="124">
        <v>13</v>
      </c>
      <c r="F59" s="137" t="str">
        <f>VLOOKUP(E59,VIP!$A$2:$O15867,2,0)</f>
        <v>DRBR013</v>
      </c>
      <c r="G59" s="137" t="str">
        <f>VLOOKUP(E59,'LISTADO ATM'!$A$2:$B$900,2,0)</f>
        <v xml:space="preserve">ATM CDEEE </v>
      </c>
      <c r="H59" s="137" t="str">
        <f>VLOOKUP(E59,VIP!$A$2:$O20828,7,FALSE)</f>
        <v>Si</v>
      </c>
      <c r="I59" s="137" t="str">
        <f>VLOOKUP(E59,VIP!$A$2:$O12793,8,FALSE)</f>
        <v>Si</v>
      </c>
      <c r="J59" s="137" t="str">
        <f>VLOOKUP(E59,VIP!$A$2:$O12743,8,FALSE)</f>
        <v>Si</v>
      </c>
      <c r="K59" s="137" t="str">
        <f>VLOOKUP(E59,VIP!$A$2:$O16317,6,0)</f>
        <v>NO</v>
      </c>
      <c r="L59" s="146" t="s">
        <v>2623</v>
      </c>
      <c r="M59" s="135" t="s">
        <v>2533</v>
      </c>
      <c r="N59" s="94" t="s">
        <v>2444</v>
      </c>
      <c r="O59" s="137" t="s">
        <v>2446</v>
      </c>
      <c r="P59" s="146" t="s">
        <v>2644</v>
      </c>
      <c r="Q59" s="153">
        <v>44448.65</v>
      </c>
    </row>
    <row r="60" spans="1:17" s="121" customFormat="1" ht="18" x14ac:dyDescent="0.25">
      <c r="A60" s="137" t="str">
        <f>VLOOKUP(E60,'LISTADO ATM'!$A$2:$C$901,3,0)</f>
        <v>DISTRITO NACIONAL</v>
      </c>
      <c r="B60" s="124">
        <v>3336018150</v>
      </c>
      <c r="C60" s="95">
        <v>44446.781168981484</v>
      </c>
      <c r="D60" s="95" t="s">
        <v>2174</v>
      </c>
      <c r="E60" s="124">
        <v>414</v>
      </c>
      <c r="F60" s="137" t="str">
        <f>VLOOKUP(E60,VIP!$A$2:$O15850,2,0)</f>
        <v>DRBR414</v>
      </c>
      <c r="G60" s="137" t="str">
        <f>VLOOKUP(E60,'LISTADO ATM'!$A$2:$B$900,2,0)</f>
        <v>ATM Villa Francisca II</v>
      </c>
      <c r="H60" s="137" t="str">
        <f>VLOOKUP(E60,VIP!$A$2:$O20811,7,FALSE)</f>
        <v>Si</v>
      </c>
      <c r="I60" s="137" t="str">
        <f>VLOOKUP(E60,VIP!$A$2:$O12776,8,FALSE)</f>
        <v>Si</v>
      </c>
      <c r="J60" s="137" t="str">
        <f>VLOOKUP(E60,VIP!$A$2:$O12726,8,FALSE)</f>
        <v>Si</v>
      </c>
      <c r="K60" s="137" t="str">
        <f>VLOOKUP(E60,VIP!$A$2:$O16300,6,0)</f>
        <v>SI</v>
      </c>
      <c r="L60" s="146" t="s">
        <v>2623</v>
      </c>
      <c r="M60" s="135" t="s">
        <v>2533</v>
      </c>
      <c r="N60" s="94" t="s">
        <v>2444</v>
      </c>
      <c r="O60" s="137" t="s">
        <v>2446</v>
      </c>
      <c r="P60" s="146" t="s">
        <v>2644</v>
      </c>
      <c r="Q60" s="153">
        <v>44448.65</v>
      </c>
    </row>
    <row r="61" spans="1:17" s="121" customFormat="1" ht="18" x14ac:dyDescent="0.25">
      <c r="A61" s="137" t="str">
        <f>VLOOKUP(E61,'LISTADO ATM'!$A$2:$C$901,3,0)</f>
        <v>DISTRITO NACIONAL</v>
      </c>
      <c r="B61" s="124">
        <v>3336020733</v>
      </c>
      <c r="C61" s="95">
        <v>44448.56113425926</v>
      </c>
      <c r="D61" s="95" t="s">
        <v>2441</v>
      </c>
      <c r="E61" s="124">
        <v>31</v>
      </c>
      <c r="F61" s="137" t="str">
        <f>VLOOKUP(E61,VIP!$A$2:$O15890,2,0)</f>
        <v>DRBR031</v>
      </c>
      <c r="G61" s="137" t="str">
        <f>VLOOKUP(E61,'LISTADO ATM'!$A$2:$B$900,2,0)</f>
        <v xml:space="preserve">ATM Oficina San Martín I </v>
      </c>
      <c r="H61" s="137" t="str">
        <f>VLOOKUP(E61,VIP!$A$2:$O20851,7,FALSE)</f>
        <v>Si</v>
      </c>
      <c r="I61" s="137" t="str">
        <f>VLOOKUP(E61,VIP!$A$2:$O12816,8,FALSE)</f>
        <v>Si</v>
      </c>
      <c r="J61" s="137" t="str">
        <f>VLOOKUP(E61,VIP!$A$2:$O12766,8,FALSE)</f>
        <v>Si</v>
      </c>
      <c r="K61" s="137" t="str">
        <f>VLOOKUP(E61,VIP!$A$2:$O16340,6,0)</f>
        <v>NO</v>
      </c>
      <c r="L61" s="146" t="s">
        <v>2410</v>
      </c>
      <c r="M61" s="135" t="s">
        <v>2533</v>
      </c>
      <c r="N61" s="94" t="s">
        <v>2444</v>
      </c>
      <c r="O61" s="137" t="s">
        <v>2445</v>
      </c>
      <c r="P61" s="146"/>
      <c r="Q61" s="153">
        <v>44448.708333333336</v>
      </c>
    </row>
    <row r="62" spans="1:17" s="121" customFormat="1" ht="18" x14ac:dyDescent="0.25">
      <c r="A62" s="137" t="str">
        <f>VLOOKUP(E62,'LISTADO ATM'!$A$2:$C$901,3,0)</f>
        <v>NORTE</v>
      </c>
      <c r="B62" s="124">
        <v>3336020382</v>
      </c>
      <c r="C62" s="95">
        <v>44448.448379629626</v>
      </c>
      <c r="D62" s="95" t="s">
        <v>2460</v>
      </c>
      <c r="E62" s="124">
        <v>144</v>
      </c>
      <c r="F62" s="137" t="str">
        <f>VLOOKUP(E62,VIP!$A$2:$O15867,2,0)</f>
        <v>DRBR144</v>
      </c>
      <c r="G62" s="137" t="str">
        <f>VLOOKUP(E62,'LISTADO ATM'!$A$2:$B$900,2,0)</f>
        <v xml:space="preserve">ATM Oficina Villa Altagracia </v>
      </c>
      <c r="H62" s="137" t="str">
        <f>VLOOKUP(E62,VIP!$A$2:$O20828,7,FALSE)</f>
        <v>Si</v>
      </c>
      <c r="I62" s="137" t="str">
        <f>VLOOKUP(E62,VIP!$A$2:$O12793,8,FALSE)</f>
        <v>Si</v>
      </c>
      <c r="J62" s="137" t="str">
        <f>VLOOKUP(E62,VIP!$A$2:$O12743,8,FALSE)</f>
        <v>Si</v>
      </c>
      <c r="K62" s="137" t="str">
        <f>VLOOKUP(E62,VIP!$A$2:$O16317,6,0)</f>
        <v>SI</v>
      </c>
      <c r="L62" s="146" t="s">
        <v>2410</v>
      </c>
      <c r="M62" s="135" t="s">
        <v>2533</v>
      </c>
      <c r="N62" s="94" t="s">
        <v>2444</v>
      </c>
      <c r="O62" s="137" t="s">
        <v>2679</v>
      </c>
      <c r="P62" s="146"/>
      <c r="Q62" s="153">
        <v>44448.647222222222</v>
      </c>
    </row>
    <row r="63" spans="1:17" s="121" customFormat="1" ht="18" x14ac:dyDescent="0.25">
      <c r="A63" s="137" t="str">
        <f>VLOOKUP(E63,'LISTADO ATM'!$A$2:$C$901,3,0)</f>
        <v>DISTRITO NACIONAL</v>
      </c>
      <c r="B63" s="124">
        <v>3336020121</v>
      </c>
      <c r="C63" s="95">
        <v>44448.380243055559</v>
      </c>
      <c r="D63" s="95" t="s">
        <v>2441</v>
      </c>
      <c r="E63" s="124">
        <v>227</v>
      </c>
      <c r="F63" s="137" t="str">
        <f>VLOOKUP(E63,VIP!$A$2:$O15879,2,0)</f>
        <v>DRBR227</v>
      </c>
      <c r="G63" s="137" t="str">
        <f>VLOOKUP(E63,'LISTADO ATM'!$A$2:$B$900,2,0)</f>
        <v xml:space="preserve">ATM S/M Bravo Av. Enriquillo </v>
      </c>
      <c r="H63" s="137" t="str">
        <f>VLOOKUP(E63,VIP!$A$2:$O20840,7,FALSE)</f>
        <v>Si</v>
      </c>
      <c r="I63" s="137" t="str">
        <f>VLOOKUP(E63,VIP!$A$2:$O12805,8,FALSE)</f>
        <v>Si</v>
      </c>
      <c r="J63" s="137" t="str">
        <f>VLOOKUP(E63,VIP!$A$2:$O12755,8,FALSE)</f>
        <v>Si</v>
      </c>
      <c r="K63" s="137" t="str">
        <f>VLOOKUP(E63,VIP!$A$2:$O16329,6,0)</f>
        <v>NO</v>
      </c>
      <c r="L63" s="146" t="s">
        <v>2410</v>
      </c>
      <c r="M63" s="135" t="s">
        <v>2533</v>
      </c>
      <c r="N63" s="94" t="s">
        <v>2444</v>
      </c>
      <c r="O63" s="137" t="s">
        <v>2445</v>
      </c>
      <c r="P63" s="146"/>
      <c r="Q63" s="153">
        <v>44448.649305555555</v>
      </c>
    </row>
    <row r="64" spans="1:17" s="121" customFormat="1" ht="18" x14ac:dyDescent="0.25">
      <c r="A64" s="137" t="str">
        <f>VLOOKUP(E64,'LISTADO ATM'!$A$2:$C$901,3,0)</f>
        <v>DISTRITO NACIONAL</v>
      </c>
      <c r="B64" s="124">
        <v>3336020708</v>
      </c>
      <c r="C64" s="95">
        <v>44448.547361111108</v>
      </c>
      <c r="D64" s="95" t="s">
        <v>2441</v>
      </c>
      <c r="E64" s="124">
        <v>238</v>
      </c>
      <c r="F64" s="137" t="str">
        <f>VLOOKUP(E64,VIP!$A$2:$O15892,2,0)</f>
        <v>DRBR238</v>
      </c>
      <c r="G64" s="137" t="str">
        <f>VLOOKUP(E64,'LISTADO ATM'!$A$2:$B$900,2,0)</f>
        <v xml:space="preserve">ATM Multicentro La Sirena Charles de Gaulle </v>
      </c>
      <c r="H64" s="137" t="str">
        <f>VLOOKUP(E64,VIP!$A$2:$O20853,7,FALSE)</f>
        <v>Si</v>
      </c>
      <c r="I64" s="137" t="str">
        <f>VLOOKUP(E64,VIP!$A$2:$O12818,8,FALSE)</f>
        <v>Si</v>
      </c>
      <c r="J64" s="137" t="str">
        <f>VLOOKUP(E64,VIP!$A$2:$O12768,8,FALSE)</f>
        <v>Si</v>
      </c>
      <c r="K64" s="137" t="str">
        <f>VLOOKUP(E64,VIP!$A$2:$O16342,6,0)</f>
        <v>No</v>
      </c>
      <c r="L64" s="146" t="s">
        <v>2410</v>
      </c>
      <c r="M64" s="135" t="s">
        <v>2533</v>
      </c>
      <c r="N64" s="94" t="s">
        <v>2444</v>
      </c>
      <c r="O64" s="137" t="s">
        <v>2445</v>
      </c>
      <c r="P64" s="146"/>
      <c r="Q64" s="153">
        <v>44448.708333333336</v>
      </c>
    </row>
    <row r="65" spans="1:17" s="121" customFormat="1" ht="18" x14ac:dyDescent="0.25">
      <c r="A65" s="137" t="str">
        <f>VLOOKUP(E65,'LISTADO ATM'!$A$2:$C$901,3,0)</f>
        <v>DISTRITO NACIONAL</v>
      </c>
      <c r="B65" s="124">
        <v>3336020377</v>
      </c>
      <c r="C65" s="95">
        <v>44448.447025462963</v>
      </c>
      <c r="D65" s="95" t="s">
        <v>2441</v>
      </c>
      <c r="E65" s="124">
        <v>461</v>
      </c>
      <c r="F65" s="137" t="str">
        <f>VLOOKUP(E65,VIP!$A$2:$O15868,2,0)</f>
        <v>DRBR461</v>
      </c>
      <c r="G65" s="137" t="str">
        <f>VLOOKUP(E65,'LISTADO ATM'!$A$2:$B$900,2,0)</f>
        <v xml:space="preserve">ATM Autobanco Sarasota I </v>
      </c>
      <c r="H65" s="137" t="str">
        <f>VLOOKUP(E65,VIP!$A$2:$O20829,7,FALSE)</f>
        <v>Si</v>
      </c>
      <c r="I65" s="137" t="str">
        <f>VLOOKUP(E65,VIP!$A$2:$O12794,8,FALSE)</f>
        <v>Si</v>
      </c>
      <c r="J65" s="137" t="str">
        <f>VLOOKUP(E65,VIP!$A$2:$O12744,8,FALSE)</f>
        <v>Si</v>
      </c>
      <c r="K65" s="137" t="str">
        <f>VLOOKUP(E65,VIP!$A$2:$O16318,6,0)</f>
        <v>SI</v>
      </c>
      <c r="L65" s="146" t="s">
        <v>2410</v>
      </c>
      <c r="M65" s="135" t="s">
        <v>2533</v>
      </c>
      <c r="N65" s="94" t="s">
        <v>2444</v>
      </c>
      <c r="O65" s="137" t="s">
        <v>2445</v>
      </c>
      <c r="P65" s="146"/>
      <c r="Q65" s="153">
        <v>44448.649305555555</v>
      </c>
    </row>
    <row r="66" spans="1:17" s="121" customFormat="1" ht="18" x14ac:dyDescent="0.25">
      <c r="A66" s="137" t="str">
        <f>VLOOKUP(E66,'LISTADO ATM'!$A$2:$C$901,3,0)</f>
        <v>NORTE</v>
      </c>
      <c r="B66" s="124">
        <v>3336020853</v>
      </c>
      <c r="C66" s="95">
        <v>44448.614039351851</v>
      </c>
      <c r="D66" s="95" t="s">
        <v>2626</v>
      </c>
      <c r="E66" s="124">
        <v>632</v>
      </c>
      <c r="F66" s="137" t="str">
        <f>VLOOKUP(E66,VIP!$A$2:$O15884,2,0)</f>
        <v>DRBR263</v>
      </c>
      <c r="G66" s="137" t="str">
        <f>VLOOKUP(E66,'LISTADO ATM'!$A$2:$B$900,2,0)</f>
        <v xml:space="preserve">ATM Autobanco Gurabo </v>
      </c>
      <c r="H66" s="137" t="str">
        <f>VLOOKUP(E66,VIP!$A$2:$O20845,7,FALSE)</f>
        <v>Si</v>
      </c>
      <c r="I66" s="137" t="str">
        <f>VLOOKUP(E66,VIP!$A$2:$O12810,8,FALSE)</f>
        <v>Si</v>
      </c>
      <c r="J66" s="137" t="str">
        <f>VLOOKUP(E66,VIP!$A$2:$O12760,8,FALSE)</f>
        <v>Si</v>
      </c>
      <c r="K66" s="137" t="str">
        <f>VLOOKUP(E66,VIP!$A$2:$O16334,6,0)</f>
        <v>NO</v>
      </c>
      <c r="L66" s="146" t="s">
        <v>2410</v>
      </c>
      <c r="M66" s="135" t="s">
        <v>2533</v>
      </c>
      <c r="N66" s="94" t="s">
        <v>2444</v>
      </c>
      <c r="O66" s="137" t="s">
        <v>2627</v>
      </c>
      <c r="P66" s="146"/>
      <c r="Q66" s="153">
        <v>44448.708333333336</v>
      </c>
    </row>
    <row r="67" spans="1:17" s="121" customFormat="1" ht="18" x14ac:dyDescent="0.25">
      <c r="A67" s="137" t="str">
        <f>VLOOKUP(E67,'LISTADO ATM'!$A$2:$C$901,3,0)</f>
        <v>NORTE</v>
      </c>
      <c r="B67" s="124" t="s">
        <v>2637</v>
      </c>
      <c r="C67" s="95">
        <v>44447.774907407409</v>
      </c>
      <c r="D67" s="95" t="s">
        <v>2460</v>
      </c>
      <c r="E67" s="124">
        <v>728</v>
      </c>
      <c r="F67" s="137" t="str">
        <f>VLOOKUP(E67,VIP!$A$2:$O15865,2,0)</f>
        <v>DRBR051</v>
      </c>
      <c r="G67" s="137" t="str">
        <f>VLOOKUP(E67,'LISTADO ATM'!$A$2:$B$900,2,0)</f>
        <v xml:space="preserve">ATM UNP La Vega Oficina Regional Norcentral </v>
      </c>
      <c r="H67" s="137" t="str">
        <f>VLOOKUP(E67,VIP!$A$2:$O20826,7,FALSE)</f>
        <v>Si</v>
      </c>
      <c r="I67" s="137" t="str">
        <f>VLOOKUP(E67,VIP!$A$2:$O12791,8,FALSE)</f>
        <v>Si</v>
      </c>
      <c r="J67" s="137" t="str">
        <f>VLOOKUP(E67,VIP!$A$2:$O12741,8,FALSE)</f>
        <v>Si</v>
      </c>
      <c r="K67" s="137" t="str">
        <f>VLOOKUP(E67,VIP!$A$2:$O16315,6,0)</f>
        <v>SI</v>
      </c>
      <c r="L67" s="146" t="s">
        <v>2410</v>
      </c>
      <c r="M67" s="135" t="s">
        <v>2533</v>
      </c>
      <c r="N67" s="94" t="s">
        <v>2444</v>
      </c>
      <c r="O67" s="137" t="s">
        <v>2620</v>
      </c>
      <c r="P67" s="146"/>
      <c r="Q67" s="153">
        <v>44448.708333333336</v>
      </c>
    </row>
    <row r="68" spans="1:17" s="121" customFormat="1" ht="18" x14ac:dyDescent="0.25">
      <c r="A68" s="137" t="str">
        <f>VLOOKUP(E68,'LISTADO ATM'!$A$2:$C$901,3,0)</f>
        <v>SUR</v>
      </c>
      <c r="B68" s="124">
        <v>3336019384</v>
      </c>
      <c r="C68" s="95">
        <v>44447.62232638889</v>
      </c>
      <c r="D68" s="95" t="s">
        <v>2460</v>
      </c>
      <c r="E68" s="124">
        <v>984</v>
      </c>
      <c r="F68" s="137" t="str">
        <f>VLOOKUP(E68,VIP!$A$2:$O15860,2,0)</f>
        <v>DRBR984</v>
      </c>
      <c r="G68" s="137" t="str">
        <f>VLOOKUP(E68,'LISTADO ATM'!$A$2:$B$900,2,0)</f>
        <v xml:space="preserve">ATM Oficina Neiba II </v>
      </c>
      <c r="H68" s="137" t="str">
        <f>VLOOKUP(E68,VIP!$A$2:$O20821,7,FALSE)</f>
        <v>Si</v>
      </c>
      <c r="I68" s="137" t="str">
        <f>VLOOKUP(E68,VIP!$A$2:$O12786,8,FALSE)</f>
        <v>Si</v>
      </c>
      <c r="J68" s="137" t="str">
        <f>VLOOKUP(E68,VIP!$A$2:$O12736,8,FALSE)</f>
        <v>Si</v>
      </c>
      <c r="K68" s="137" t="str">
        <f>VLOOKUP(E68,VIP!$A$2:$O16310,6,0)</f>
        <v>NO</v>
      </c>
      <c r="L68" s="146" t="s">
        <v>2410</v>
      </c>
      <c r="M68" s="135" t="s">
        <v>2533</v>
      </c>
      <c r="N68" s="94" t="s">
        <v>2444</v>
      </c>
      <c r="O68" s="137" t="s">
        <v>2461</v>
      </c>
      <c r="P68" s="146"/>
      <c r="Q68" s="153">
        <v>44448.708333333336</v>
      </c>
    </row>
    <row r="69" spans="1:17" s="121" customFormat="1" ht="18" x14ac:dyDescent="0.25">
      <c r="A69" s="137" t="str">
        <f>VLOOKUP(E69,'LISTADO ATM'!$A$2:$C$901,3,0)</f>
        <v>DISTRITO NACIONAL</v>
      </c>
      <c r="B69" s="124">
        <v>3336019118</v>
      </c>
      <c r="C69" s="95">
        <v>44447.516608796293</v>
      </c>
      <c r="D69" s="95" t="s">
        <v>2174</v>
      </c>
      <c r="E69" s="124">
        <v>23</v>
      </c>
      <c r="F69" s="137" t="str">
        <f>VLOOKUP(E69,VIP!$A$2:$O15853,2,0)</f>
        <v>DRBR023</v>
      </c>
      <c r="G69" s="137" t="str">
        <f>VLOOKUP(E69,'LISTADO ATM'!$A$2:$B$900,2,0)</f>
        <v xml:space="preserve">ATM Oficina México </v>
      </c>
      <c r="H69" s="137" t="str">
        <f>VLOOKUP(E69,VIP!$A$2:$O20814,7,FALSE)</f>
        <v>Si</v>
      </c>
      <c r="I69" s="137" t="str">
        <f>VLOOKUP(E69,VIP!$A$2:$O12779,8,FALSE)</f>
        <v>Si</v>
      </c>
      <c r="J69" s="137" t="str">
        <f>VLOOKUP(E69,VIP!$A$2:$O12729,8,FALSE)</f>
        <v>Si</v>
      </c>
      <c r="K69" s="137" t="str">
        <f>VLOOKUP(E69,VIP!$A$2:$O16303,6,0)</f>
        <v>NO</v>
      </c>
      <c r="L69" s="146" t="s">
        <v>2456</v>
      </c>
      <c r="M69" s="135" t="s">
        <v>2533</v>
      </c>
      <c r="N69" s="94" t="s">
        <v>2444</v>
      </c>
      <c r="O69" s="137" t="s">
        <v>2446</v>
      </c>
      <c r="P69" s="146"/>
      <c r="Q69" s="153">
        <v>44448.48333333333</v>
      </c>
    </row>
    <row r="70" spans="1:17" s="121" customFormat="1" ht="18" x14ac:dyDescent="0.25">
      <c r="A70" s="137" t="str">
        <f>VLOOKUP(E70,'LISTADO ATM'!$A$2:$C$901,3,0)</f>
        <v>DISTRITO NACIONAL</v>
      </c>
      <c r="B70" s="124">
        <v>3336019274</v>
      </c>
      <c r="C70" s="95">
        <v>44447.588842592595</v>
      </c>
      <c r="D70" s="95" t="s">
        <v>2174</v>
      </c>
      <c r="E70" s="124">
        <v>35</v>
      </c>
      <c r="F70" s="137" t="str">
        <f>VLOOKUP(E70,VIP!$A$2:$O15866,2,0)</f>
        <v>DRBR035</v>
      </c>
      <c r="G70" s="137" t="str">
        <f>VLOOKUP(E70,'LISTADO ATM'!$A$2:$B$900,2,0)</f>
        <v xml:space="preserve">ATM Dirección General de Aduanas I </v>
      </c>
      <c r="H70" s="137" t="str">
        <f>VLOOKUP(E70,VIP!$A$2:$O20827,7,FALSE)</f>
        <v>Si</v>
      </c>
      <c r="I70" s="137" t="str">
        <f>VLOOKUP(E70,VIP!$A$2:$O12792,8,FALSE)</f>
        <v>Si</v>
      </c>
      <c r="J70" s="137" t="str">
        <f>VLOOKUP(E70,VIP!$A$2:$O12742,8,FALSE)</f>
        <v>Si</v>
      </c>
      <c r="K70" s="137" t="str">
        <f>VLOOKUP(E70,VIP!$A$2:$O16316,6,0)</f>
        <v>NO</v>
      </c>
      <c r="L70" s="146" t="s">
        <v>2456</v>
      </c>
      <c r="M70" s="135" t="s">
        <v>2533</v>
      </c>
      <c r="N70" s="94" t="s">
        <v>2444</v>
      </c>
      <c r="O70" s="137" t="s">
        <v>2446</v>
      </c>
      <c r="P70" s="146"/>
      <c r="Q70" s="153">
        <v>44448.78402777778</v>
      </c>
    </row>
    <row r="71" spans="1:17" s="121" customFormat="1" ht="18" x14ac:dyDescent="0.25">
      <c r="A71" s="137" t="str">
        <f>VLOOKUP(E71,'LISTADO ATM'!$A$2:$C$901,3,0)</f>
        <v>DISTRITO NACIONAL</v>
      </c>
      <c r="B71" s="124">
        <v>3336020090</v>
      </c>
      <c r="C71" s="95">
        <v>44448.373171296298</v>
      </c>
      <c r="D71" s="95" t="s">
        <v>2174</v>
      </c>
      <c r="E71" s="124">
        <v>43</v>
      </c>
      <c r="F71" s="137" t="str">
        <f>VLOOKUP(E71,VIP!$A$2:$O15880,2,0)</f>
        <v>DRBR043</v>
      </c>
      <c r="G71" s="137" t="str">
        <f>VLOOKUP(E71,'LISTADO ATM'!$A$2:$B$900,2,0)</f>
        <v xml:space="preserve">ATM Zona Franca San Isidro </v>
      </c>
      <c r="H71" s="137" t="str">
        <f>VLOOKUP(E71,VIP!$A$2:$O20841,7,FALSE)</f>
        <v>Si</v>
      </c>
      <c r="I71" s="137" t="str">
        <f>VLOOKUP(E71,VIP!$A$2:$O12806,8,FALSE)</f>
        <v>No</v>
      </c>
      <c r="J71" s="137" t="str">
        <f>VLOOKUP(E71,VIP!$A$2:$O12756,8,FALSE)</f>
        <v>No</v>
      </c>
      <c r="K71" s="137" t="str">
        <f>VLOOKUP(E71,VIP!$A$2:$O16330,6,0)</f>
        <v>NO</v>
      </c>
      <c r="L71" s="146" t="s">
        <v>2456</v>
      </c>
      <c r="M71" s="135" t="s">
        <v>2533</v>
      </c>
      <c r="N71" s="94" t="s">
        <v>2444</v>
      </c>
      <c r="O71" s="137" t="s">
        <v>2446</v>
      </c>
      <c r="P71" s="146"/>
      <c r="Q71" s="153">
        <v>44448.793055555558</v>
      </c>
    </row>
    <row r="72" spans="1:17" s="121" customFormat="1" ht="18" x14ac:dyDescent="0.25">
      <c r="A72" s="137" t="str">
        <f>VLOOKUP(E72,'LISTADO ATM'!$A$2:$C$901,3,0)</f>
        <v>DISTRITO NACIONAL</v>
      </c>
      <c r="B72" s="124">
        <v>3336019133</v>
      </c>
      <c r="C72" s="95">
        <v>44447.520405092589</v>
      </c>
      <c r="D72" s="95" t="s">
        <v>2174</v>
      </c>
      <c r="E72" s="124">
        <v>281</v>
      </c>
      <c r="F72" s="137" t="str">
        <f>VLOOKUP(E72,VIP!$A$2:$O15852,2,0)</f>
        <v>DRBR737</v>
      </c>
      <c r="G72" s="137" t="str">
        <f>VLOOKUP(E72,'LISTADO ATM'!$A$2:$B$900,2,0)</f>
        <v xml:space="preserve">ATM S/M Pola Independencia </v>
      </c>
      <c r="H72" s="137" t="str">
        <f>VLOOKUP(E72,VIP!$A$2:$O20813,7,FALSE)</f>
        <v>Si</v>
      </c>
      <c r="I72" s="137" t="str">
        <f>VLOOKUP(E72,VIP!$A$2:$O12778,8,FALSE)</f>
        <v>Si</v>
      </c>
      <c r="J72" s="137" t="str">
        <f>VLOOKUP(E72,VIP!$A$2:$O12728,8,FALSE)</f>
        <v>Si</v>
      </c>
      <c r="K72" s="137" t="str">
        <f>VLOOKUP(E72,VIP!$A$2:$O16302,6,0)</f>
        <v>NO</v>
      </c>
      <c r="L72" s="146" t="s">
        <v>2456</v>
      </c>
      <c r="M72" s="135" t="s">
        <v>2533</v>
      </c>
      <c r="N72" s="94" t="s">
        <v>2444</v>
      </c>
      <c r="O72" s="137" t="s">
        <v>2446</v>
      </c>
      <c r="P72" s="146"/>
      <c r="Q72" s="153">
        <v>44449.461805555555</v>
      </c>
    </row>
    <row r="73" spans="1:17" s="121" customFormat="1" ht="18" x14ac:dyDescent="0.25">
      <c r="A73" s="137" t="str">
        <f>VLOOKUP(E73,'LISTADO ATM'!$A$2:$C$901,3,0)</f>
        <v>DISTRITO NACIONAL</v>
      </c>
      <c r="B73" s="124" t="s">
        <v>2648</v>
      </c>
      <c r="C73" s="95">
        <v>44447.931388888886</v>
      </c>
      <c r="D73" s="95" t="s">
        <v>2174</v>
      </c>
      <c r="E73" s="124">
        <v>325</v>
      </c>
      <c r="F73" s="137" t="str">
        <f>VLOOKUP(E73,VIP!$A$2:$O15864,2,0)</f>
        <v>DRBR325</v>
      </c>
      <c r="G73" s="137" t="str">
        <f>VLOOKUP(E73,'LISTADO ATM'!$A$2:$B$900,2,0)</f>
        <v>ATM Casa Edwin</v>
      </c>
      <c r="H73" s="137" t="str">
        <f>VLOOKUP(E73,VIP!$A$2:$O20825,7,FALSE)</f>
        <v>Si</v>
      </c>
      <c r="I73" s="137" t="str">
        <f>VLOOKUP(E73,VIP!$A$2:$O12790,8,FALSE)</f>
        <v>Si</v>
      </c>
      <c r="J73" s="137" t="str">
        <f>VLOOKUP(E73,VIP!$A$2:$O12740,8,FALSE)</f>
        <v>Si</v>
      </c>
      <c r="K73" s="137" t="str">
        <f>VLOOKUP(E73,VIP!$A$2:$O16314,6,0)</f>
        <v>NO</v>
      </c>
      <c r="L73" s="146" t="s">
        <v>2456</v>
      </c>
      <c r="M73" s="135" t="s">
        <v>2533</v>
      </c>
      <c r="N73" s="94" t="s">
        <v>2444</v>
      </c>
      <c r="O73" s="137" t="s">
        <v>2446</v>
      </c>
      <c r="P73" s="146"/>
      <c r="Q73" s="153">
        <v>44448.799305555556</v>
      </c>
    </row>
    <row r="74" spans="1:17" s="121" customFormat="1" ht="18" x14ac:dyDescent="0.25">
      <c r="A74" s="137" t="str">
        <f>VLOOKUP(E74,'LISTADO ATM'!$A$2:$C$901,3,0)</f>
        <v>DISTRITO NACIONAL</v>
      </c>
      <c r="B74" s="124" t="s">
        <v>2647</v>
      </c>
      <c r="C74" s="95">
        <v>44447.932013888887</v>
      </c>
      <c r="D74" s="95" t="s">
        <v>2174</v>
      </c>
      <c r="E74" s="124">
        <v>904</v>
      </c>
      <c r="F74" s="137" t="str">
        <f>VLOOKUP(E74,VIP!$A$2:$O15863,2,0)</f>
        <v>DRBR24B</v>
      </c>
      <c r="G74" s="137" t="str">
        <f>VLOOKUP(E74,'LISTADO ATM'!$A$2:$B$900,2,0)</f>
        <v xml:space="preserve">ATM Oficina Multicentro La Sirena Churchill </v>
      </c>
      <c r="H74" s="137" t="str">
        <f>VLOOKUP(E74,VIP!$A$2:$O20824,7,FALSE)</f>
        <v>Si</v>
      </c>
      <c r="I74" s="137" t="str">
        <f>VLOOKUP(E74,VIP!$A$2:$O12789,8,FALSE)</f>
        <v>Si</v>
      </c>
      <c r="J74" s="137" t="str">
        <f>VLOOKUP(E74,VIP!$A$2:$O12739,8,FALSE)</f>
        <v>Si</v>
      </c>
      <c r="K74" s="137" t="str">
        <f>VLOOKUP(E74,VIP!$A$2:$O16313,6,0)</f>
        <v>SI</v>
      </c>
      <c r="L74" s="146" t="s">
        <v>2456</v>
      </c>
      <c r="M74" s="135" t="s">
        <v>2533</v>
      </c>
      <c r="N74" s="94" t="s">
        <v>2444</v>
      </c>
      <c r="O74" s="137" t="s">
        <v>2446</v>
      </c>
      <c r="P74" s="146"/>
      <c r="Q74" s="153">
        <v>44448.800000000003</v>
      </c>
    </row>
    <row r="75" spans="1:17" s="121" customFormat="1" ht="18" x14ac:dyDescent="0.25">
      <c r="A75" s="137" t="str">
        <f>VLOOKUP(E75,'LISTADO ATM'!$A$2:$C$901,3,0)</f>
        <v>DISTRITO NACIONAL</v>
      </c>
      <c r="B75" s="124">
        <v>3336020081</v>
      </c>
      <c r="C75" s="95">
        <v>44448.372071759259</v>
      </c>
      <c r="D75" s="95" t="s">
        <v>2174</v>
      </c>
      <c r="E75" s="124">
        <v>932</v>
      </c>
      <c r="F75" s="137" t="str">
        <f>VLOOKUP(E75,VIP!$A$2:$O15881,2,0)</f>
        <v>DRBR01E</v>
      </c>
      <c r="G75" s="137" t="str">
        <f>VLOOKUP(E75,'LISTADO ATM'!$A$2:$B$900,2,0)</f>
        <v xml:space="preserve">ATM Banco Agrícola </v>
      </c>
      <c r="H75" s="137" t="str">
        <f>VLOOKUP(E75,VIP!$A$2:$O20842,7,FALSE)</f>
        <v>Si</v>
      </c>
      <c r="I75" s="137" t="str">
        <f>VLOOKUP(E75,VIP!$A$2:$O12807,8,FALSE)</f>
        <v>Si</v>
      </c>
      <c r="J75" s="137" t="str">
        <f>VLOOKUP(E75,VIP!$A$2:$O12757,8,FALSE)</f>
        <v>Si</v>
      </c>
      <c r="K75" s="137" t="str">
        <f>VLOOKUP(E75,VIP!$A$2:$O16331,6,0)</f>
        <v>NO</v>
      </c>
      <c r="L75" s="146" t="s">
        <v>2456</v>
      </c>
      <c r="M75" s="135" t="s">
        <v>2533</v>
      </c>
      <c r="N75" s="94" t="s">
        <v>2444</v>
      </c>
      <c r="O75" s="137" t="s">
        <v>2446</v>
      </c>
      <c r="P75" s="146"/>
      <c r="Q75" s="153">
        <v>44448.79791666667</v>
      </c>
    </row>
    <row r="76" spans="1:17" s="121" customFormat="1" ht="18" x14ac:dyDescent="0.25">
      <c r="A76" s="137" t="str">
        <f>VLOOKUP(E76,'LISTADO ATM'!$A$2:$C$901,3,0)</f>
        <v>NORTE</v>
      </c>
      <c r="B76" s="124" t="s">
        <v>2642</v>
      </c>
      <c r="C76" s="95">
        <v>44447.657222222224</v>
      </c>
      <c r="D76" s="95" t="s">
        <v>2174</v>
      </c>
      <c r="E76" s="124">
        <v>944</v>
      </c>
      <c r="F76" s="137" t="str">
        <f>VLOOKUP(E76,VIP!$A$2:$O15879,2,0)</f>
        <v>DRBR944</v>
      </c>
      <c r="G76" s="137" t="str">
        <f>VLOOKUP(E76,'LISTADO ATM'!$A$2:$B$900,2,0)</f>
        <v xml:space="preserve">ATM UNP Mao </v>
      </c>
      <c r="H76" s="137" t="str">
        <f>VLOOKUP(E76,VIP!$A$2:$O20840,7,FALSE)</f>
        <v>Si</v>
      </c>
      <c r="I76" s="137" t="str">
        <f>VLOOKUP(E76,VIP!$A$2:$O12805,8,FALSE)</f>
        <v>Si</v>
      </c>
      <c r="J76" s="137" t="str">
        <f>VLOOKUP(E76,VIP!$A$2:$O12755,8,FALSE)</f>
        <v>Si</v>
      </c>
      <c r="K76" s="137" t="str">
        <f>VLOOKUP(E76,VIP!$A$2:$O16329,6,0)</f>
        <v>NO</v>
      </c>
      <c r="L76" s="146" t="s">
        <v>2456</v>
      </c>
      <c r="M76" s="135" t="s">
        <v>2533</v>
      </c>
      <c r="N76" s="94" t="s">
        <v>2619</v>
      </c>
      <c r="O76" s="137" t="s">
        <v>2578</v>
      </c>
      <c r="P76" s="146"/>
      <c r="Q76" s="153">
        <v>44448.79583333333</v>
      </c>
    </row>
    <row r="77" spans="1:17" s="121" customFormat="1" ht="18" x14ac:dyDescent="0.25">
      <c r="A77" s="137" t="str">
        <f>VLOOKUP(E77,'LISTADO ATM'!$A$2:$C$901,3,0)</f>
        <v>DISTRITO NACIONAL</v>
      </c>
      <c r="B77" s="124" t="s">
        <v>2718</v>
      </c>
      <c r="C77" s="95">
        <v>44448.924872685187</v>
      </c>
      <c r="D77" s="95" t="s">
        <v>2174</v>
      </c>
      <c r="E77" s="124">
        <v>37</v>
      </c>
      <c r="F77" s="137" t="str">
        <f>VLOOKUP(E77,VIP!$A$2:$O15907,2,0)</f>
        <v>DRBR037</v>
      </c>
      <c r="G77" s="137" t="str">
        <f>VLOOKUP(E77,'LISTADO ATM'!$A$2:$B$900,2,0)</f>
        <v xml:space="preserve">ATM Oficina Villa Mella </v>
      </c>
      <c r="H77" s="137" t="str">
        <f>VLOOKUP(E77,VIP!$A$2:$O20868,7,FALSE)</f>
        <v>Si</v>
      </c>
      <c r="I77" s="137" t="str">
        <f>VLOOKUP(E77,VIP!$A$2:$O12833,8,FALSE)</f>
        <v>Si</v>
      </c>
      <c r="J77" s="137" t="str">
        <f>VLOOKUP(E77,VIP!$A$2:$O12783,8,FALSE)</f>
        <v>Si</v>
      </c>
      <c r="K77" s="137" t="str">
        <f>VLOOKUP(E77,VIP!$A$2:$O16357,6,0)</f>
        <v>SI</v>
      </c>
      <c r="L77" s="146" t="s">
        <v>2213</v>
      </c>
      <c r="M77" s="94" t="s">
        <v>2438</v>
      </c>
      <c r="N77" s="94" t="s">
        <v>2444</v>
      </c>
      <c r="O77" s="137" t="s">
        <v>2446</v>
      </c>
      <c r="P77" s="146"/>
      <c r="Q77" s="94" t="s">
        <v>2213</v>
      </c>
    </row>
    <row r="78" spans="1:17" s="121" customFormat="1" ht="18" x14ac:dyDescent="0.25">
      <c r="A78" s="137" t="str">
        <f>VLOOKUP(E78,'LISTADO ATM'!$A$2:$C$901,3,0)</f>
        <v>DISTRITO NACIONAL</v>
      </c>
      <c r="B78" s="124" t="s">
        <v>2715</v>
      </c>
      <c r="C78" s="95">
        <v>44448.926296296297</v>
      </c>
      <c r="D78" s="95" t="s">
        <v>2174</v>
      </c>
      <c r="E78" s="124">
        <v>57</v>
      </c>
      <c r="F78" s="137" t="str">
        <f>VLOOKUP(E78,VIP!$A$2:$O15904,2,0)</f>
        <v>DRBR057</v>
      </c>
      <c r="G78" s="137" t="str">
        <f>VLOOKUP(E78,'LISTADO ATM'!$A$2:$B$900,2,0)</f>
        <v xml:space="preserve">ATM Oficina Malecon Center </v>
      </c>
      <c r="H78" s="137" t="str">
        <f>VLOOKUP(E78,VIP!$A$2:$O20865,7,FALSE)</f>
        <v>Si</v>
      </c>
      <c r="I78" s="137" t="str">
        <f>VLOOKUP(E78,VIP!$A$2:$O12830,8,FALSE)</f>
        <v>Si</v>
      </c>
      <c r="J78" s="137" t="str">
        <f>VLOOKUP(E78,VIP!$A$2:$O12780,8,FALSE)</f>
        <v>Si</v>
      </c>
      <c r="K78" s="137" t="str">
        <f>VLOOKUP(E78,VIP!$A$2:$O16354,6,0)</f>
        <v>NO</v>
      </c>
      <c r="L78" s="146" t="s">
        <v>2213</v>
      </c>
      <c r="M78" s="94" t="s">
        <v>2438</v>
      </c>
      <c r="N78" s="94" t="s">
        <v>2444</v>
      </c>
      <c r="O78" s="137" t="s">
        <v>2446</v>
      </c>
      <c r="P78" s="146"/>
      <c r="Q78" s="94" t="s">
        <v>2213</v>
      </c>
    </row>
    <row r="79" spans="1:17" s="121" customFormat="1" ht="18" x14ac:dyDescent="0.25">
      <c r="A79" s="137" t="str">
        <f>VLOOKUP(E79,'LISTADO ATM'!$A$2:$C$901,3,0)</f>
        <v>DISTRITO NACIONAL</v>
      </c>
      <c r="B79" s="124" t="s">
        <v>2724</v>
      </c>
      <c r="C79" s="95">
        <v>44448.905775462961</v>
      </c>
      <c r="D79" s="95" t="s">
        <v>2174</v>
      </c>
      <c r="E79" s="124">
        <v>60</v>
      </c>
      <c r="F79" s="137" t="str">
        <f>VLOOKUP(E79,VIP!$A$2:$O15913,2,0)</f>
        <v>DRBR060</v>
      </c>
      <c r="G79" s="137" t="str">
        <f>VLOOKUP(E79,'LISTADO ATM'!$A$2:$B$900,2,0)</f>
        <v xml:space="preserve">ATM Autobanco 27 de Febrero </v>
      </c>
      <c r="H79" s="137" t="str">
        <f>VLOOKUP(E79,VIP!$A$2:$O20874,7,FALSE)</f>
        <v>Si</v>
      </c>
      <c r="I79" s="137" t="str">
        <f>VLOOKUP(E79,VIP!$A$2:$O12839,8,FALSE)</f>
        <v>Si</v>
      </c>
      <c r="J79" s="137" t="str">
        <f>VLOOKUP(E79,VIP!$A$2:$O12789,8,FALSE)</f>
        <v>Si</v>
      </c>
      <c r="K79" s="137" t="str">
        <f>VLOOKUP(E79,VIP!$A$2:$O16363,6,0)</f>
        <v>NO</v>
      </c>
      <c r="L79" s="146" t="s">
        <v>2213</v>
      </c>
      <c r="M79" s="94" t="s">
        <v>2438</v>
      </c>
      <c r="N79" s="94" t="s">
        <v>2444</v>
      </c>
      <c r="O79" s="137" t="s">
        <v>2446</v>
      </c>
      <c r="P79" s="146"/>
      <c r="Q79" s="94" t="s">
        <v>2213</v>
      </c>
    </row>
    <row r="80" spans="1:17" s="121" customFormat="1" ht="18" x14ac:dyDescent="0.25">
      <c r="A80" s="137" t="str">
        <f>VLOOKUP(E80,'LISTADO ATM'!$A$2:$C$901,3,0)</f>
        <v>DISTRITO NACIONAL</v>
      </c>
      <c r="B80" s="124" t="s">
        <v>2714</v>
      </c>
      <c r="C80" s="95">
        <v>44448.926944444444</v>
      </c>
      <c r="D80" s="95" t="s">
        <v>2174</v>
      </c>
      <c r="E80" s="124">
        <v>115</v>
      </c>
      <c r="F80" s="137" t="str">
        <f>VLOOKUP(E80,VIP!$A$2:$O15903,2,0)</f>
        <v>DRBR115</v>
      </c>
      <c r="G80" s="137" t="str">
        <f>VLOOKUP(E80,'LISTADO ATM'!$A$2:$B$900,2,0)</f>
        <v xml:space="preserve">ATM Oficina Megacentro I </v>
      </c>
      <c r="H80" s="137" t="str">
        <f>VLOOKUP(E80,VIP!$A$2:$O20864,7,FALSE)</f>
        <v>Si</v>
      </c>
      <c r="I80" s="137" t="str">
        <f>VLOOKUP(E80,VIP!$A$2:$O12829,8,FALSE)</f>
        <v>Si</v>
      </c>
      <c r="J80" s="137" t="str">
        <f>VLOOKUP(E80,VIP!$A$2:$O12779,8,FALSE)</f>
        <v>Si</v>
      </c>
      <c r="K80" s="137" t="str">
        <f>VLOOKUP(E80,VIP!$A$2:$O16353,6,0)</f>
        <v>SI</v>
      </c>
      <c r="L80" s="146" t="s">
        <v>2213</v>
      </c>
      <c r="M80" s="94" t="s">
        <v>2438</v>
      </c>
      <c r="N80" s="94" t="s">
        <v>2444</v>
      </c>
      <c r="O80" s="137" t="s">
        <v>2446</v>
      </c>
      <c r="P80" s="146"/>
      <c r="Q80" s="94" t="s">
        <v>2213</v>
      </c>
    </row>
    <row r="81" spans="1:17" s="121" customFormat="1" ht="18" x14ac:dyDescent="0.25">
      <c r="A81" s="137" t="str">
        <f>VLOOKUP(E81,'LISTADO ATM'!$A$2:$C$901,3,0)</f>
        <v>ESTE</v>
      </c>
      <c r="B81" s="124" t="s">
        <v>2735</v>
      </c>
      <c r="C81" s="95">
        <v>44448.872210648151</v>
      </c>
      <c r="D81" s="95" t="s">
        <v>2174</v>
      </c>
      <c r="E81" s="124">
        <v>289</v>
      </c>
      <c r="F81" s="137" t="str">
        <f>VLOOKUP(E81,VIP!$A$2:$O15924,2,0)</f>
        <v>DRBR910</v>
      </c>
      <c r="G81" s="137" t="str">
        <f>VLOOKUP(E81,'LISTADO ATM'!$A$2:$B$900,2,0)</f>
        <v>ATM Oficina Bávaro II</v>
      </c>
      <c r="H81" s="137" t="str">
        <f>VLOOKUP(E81,VIP!$A$2:$O20885,7,FALSE)</f>
        <v>Si</v>
      </c>
      <c r="I81" s="137" t="str">
        <f>VLOOKUP(E81,VIP!$A$2:$O12850,8,FALSE)</f>
        <v>Si</v>
      </c>
      <c r="J81" s="137" t="str">
        <f>VLOOKUP(E81,VIP!$A$2:$O12800,8,FALSE)</f>
        <v>Si</v>
      </c>
      <c r="K81" s="137" t="str">
        <f>VLOOKUP(E81,VIP!$A$2:$O16374,6,0)</f>
        <v>NO</v>
      </c>
      <c r="L81" s="146" t="s">
        <v>2213</v>
      </c>
      <c r="M81" s="94" t="s">
        <v>2438</v>
      </c>
      <c r="N81" s="94" t="s">
        <v>2444</v>
      </c>
      <c r="O81" s="137" t="s">
        <v>2446</v>
      </c>
      <c r="P81" s="146"/>
      <c r="Q81" s="94" t="s">
        <v>2213</v>
      </c>
    </row>
    <row r="82" spans="1:17" s="121" customFormat="1" ht="18" x14ac:dyDescent="0.25">
      <c r="A82" s="137" t="str">
        <f>VLOOKUP(E82,'LISTADO ATM'!$A$2:$C$901,3,0)</f>
        <v>DISTRITO NACIONAL</v>
      </c>
      <c r="B82" s="124" t="s">
        <v>2725</v>
      </c>
      <c r="C82" s="95">
        <v>44448.904699074075</v>
      </c>
      <c r="D82" s="95" t="s">
        <v>2174</v>
      </c>
      <c r="E82" s="124">
        <v>338</v>
      </c>
      <c r="F82" s="137" t="str">
        <f>VLOOKUP(E82,VIP!$A$2:$O15914,2,0)</f>
        <v>DRBR338</v>
      </c>
      <c r="G82" s="137" t="str">
        <f>VLOOKUP(E82,'LISTADO ATM'!$A$2:$B$900,2,0)</f>
        <v>ATM S/M Aprezio Pantoja</v>
      </c>
      <c r="H82" s="137" t="str">
        <f>VLOOKUP(E82,VIP!$A$2:$O20875,7,FALSE)</f>
        <v>Si</v>
      </c>
      <c r="I82" s="137" t="str">
        <f>VLOOKUP(E82,VIP!$A$2:$O12840,8,FALSE)</f>
        <v>Si</v>
      </c>
      <c r="J82" s="137" t="str">
        <f>VLOOKUP(E82,VIP!$A$2:$O12790,8,FALSE)</f>
        <v>Si</v>
      </c>
      <c r="K82" s="137" t="str">
        <f>VLOOKUP(E82,VIP!$A$2:$O16364,6,0)</f>
        <v>NO</v>
      </c>
      <c r="L82" s="146" t="s">
        <v>2213</v>
      </c>
      <c r="M82" s="94" t="s">
        <v>2438</v>
      </c>
      <c r="N82" s="94" t="s">
        <v>2444</v>
      </c>
      <c r="O82" s="137" t="s">
        <v>2446</v>
      </c>
      <c r="P82" s="146"/>
      <c r="Q82" s="94" t="s">
        <v>2213</v>
      </c>
    </row>
    <row r="83" spans="1:17" s="121" customFormat="1" ht="18" x14ac:dyDescent="0.25">
      <c r="A83" s="137" t="str">
        <f>VLOOKUP(E83,'LISTADO ATM'!$A$2:$C$901,3,0)</f>
        <v>ESTE</v>
      </c>
      <c r="B83" s="124" t="s">
        <v>2702</v>
      </c>
      <c r="C83" s="95">
        <v>44448.706006944441</v>
      </c>
      <c r="D83" s="95" t="s">
        <v>2174</v>
      </c>
      <c r="E83" s="124">
        <v>368</v>
      </c>
      <c r="F83" s="137" t="str">
        <f>VLOOKUP(E83,VIP!$A$2:$O15913,2,0)</f>
        <v xml:space="preserve">DRBR368 </v>
      </c>
      <c r="G83" s="137" t="str">
        <f>VLOOKUP(E83,'LISTADO ATM'!$A$2:$B$900,2,0)</f>
        <v>ATM Ayuntamiento Peralvillo</v>
      </c>
      <c r="H83" s="137" t="str">
        <f>VLOOKUP(E83,VIP!$A$2:$O20874,7,FALSE)</f>
        <v>N/A</v>
      </c>
      <c r="I83" s="137" t="str">
        <f>VLOOKUP(E83,VIP!$A$2:$O12839,8,FALSE)</f>
        <v>N/A</v>
      </c>
      <c r="J83" s="137" t="str">
        <f>VLOOKUP(E83,VIP!$A$2:$O12789,8,FALSE)</f>
        <v>N/A</v>
      </c>
      <c r="K83" s="137" t="str">
        <f>VLOOKUP(E83,VIP!$A$2:$O16363,6,0)</f>
        <v>N/A</v>
      </c>
      <c r="L83" s="146" t="s">
        <v>2213</v>
      </c>
      <c r="M83" s="94" t="s">
        <v>2438</v>
      </c>
      <c r="N83" s="94" t="s">
        <v>2444</v>
      </c>
      <c r="O83" s="137" t="s">
        <v>2446</v>
      </c>
      <c r="P83" s="146"/>
      <c r="Q83" s="94" t="s">
        <v>2213</v>
      </c>
    </row>
    <row r="84" spans="1:17" s="121" customFormat="1" ht="18" x14ac:dyDescent="0.25">
      <c r="A84" s="137" t="str">
        <f>VLOOKUP(E84,'LISTADO ATM'!$A$2:$C$901,3,0)</f>
        <v>NORTE</v>
      </c>
      <c r="B84" s="124" t="s">
        <v>2690</v>
      </c>
      <c r="C84" s="95">
        <v>44448.768020833333</v>
      </c>
      <c r="D84" s="95" t="s">
        <v>2175</v>
      </c>
      <c r="E84" s="124">
        <v>371</v>
      </c>
      <c r="F84" s="137" t="str">
        <f>VLOOKUP(E84,VIP!$A$2:$O15901,2,0)</f>
        <v>DRBR371</v>
      </c>
      <c r="G84" s="137" t="str">
        <f>VLOOKUP(E84,'LISTADO ATM'!$A$2:$B$900,2,0)</f>
        <v>ATM AYUNTAMIENTO JIMA LA VEGA</v>
      </c>
      <c r="H84" s="137">
        <f>VLOOKUP(E84,VIP!$A$2:$O20862,7,FALSE)</f>
        <v>0</v>
      </c>
      <c r="I84" s="137">
        <f>VLOOKUP(E84,VIP!$A$2:$O12827,8,FALSE)</f>
        <v>0</v>
      </c>
      <c r="J84" s="137">
        <f>VLOOKUP(E84,VIP!$A$2:$O12777,8,FALSE)</f>
        <v>0</v>
      </c>
      <c r="K84" s="137">
        <f>VLOOKUP(E84,VIP!$A$2:$O16351,6,0)</f>
        <v>0</v>
      </c>
      <c r="L84" s="146" t="s">
        <v>2213</v>
      </c>
      <c r="M84" s="94" t="s">
        <v>2438</v>
      </c>
      <c r="N84" s="94" t="s">
        <v>2444</v>
      </c>
      <c r="O84" s="137" t="s">
        <v>2678</v>
      </c>
      <c r="P84" s="146"/>
      <c r="Q84" s="94" t="s">
        <v>2213</v>
      </c>
    </row>
    <row r="85" spans="1:17" s="121" customFormat="1" ht="18" x14ac:dyDescent="0.25">
      <c r="A85" s="137" t="str">
        <f>VLOOKUP(E85,'LISTADO ATM'!$A$2:$C$901,3,0)</f>
        <v>SUR</v>
      </c>
      <c r="B85" s="124" t="s">
        <v>2652</v>
      </c>
      <c r="C85" s="95">
        <v>44447.889467592591</v>
      </c>
      <c r="D85" s="95" t="s">
        <v>2174</v>
      </c>
      <c r="E85" s="124">
        <v>512</v>
      </c>
      <c r="F85" s="137" t="str">
        <f>VLOOKUP(E85,VIP!$A$2:$O15868,2,0)</f>
        <v>DRBR512</v>
      </c>
      <c r="G85" s="137" t="str">
        <f>VLOOKUP(E85,'LISTADO ATM'!$A$2:$B$900,2,0)</f>
        <v>ATM Plaza Jesús Ferreira</v>
      </c>
      <c r="H85" s="137" t="str">
        <f>VLOOKUP(E85,VIP!$A$2:$O20829,7,FALSE)</f>
        <v>N/A</v>
      </c>
      <c r="I85" s="137" t="str">
        <f>VLOOKUP(E85,VIP!$A$2:$O12794,8,FALSE)</f>
        <v>N/A</v>
      </c>
      <c r="J85" s="137" t="str">
        <f>VLOOKUP(E85,VIP!$A$2:$O12744,8,FALSE)</f>
        <v>N/A</v>
      </c>
      <c r="K85" s="137" t="str">
        <f>VLOOKUP(E85,VIP!$A$2:$O16318,6,0)</f>
        <v>N/A</v>
      </c>
      <c r="L85" s="146" t="s">
        <v>2213</v>
      </c>
      <c r="M85" s="94" t="s">
        <v>2438</v>
      </c>
      <c r="N85" s="94" t="s">
        <v>2444</v>
      </c>
      <c r="O85" s="137" t="s">
        <v>2446</v>
      </c>
      <c r="P85" s="146"/>
      <c r="Q85" s="94" t="s">
        <v>2213</v>
      </c>
    </row>
    <row r="86" spans="1:17" s="121" customFormat="1" ht="18" x14ac:dyDescent="0.25">
      <c r="A86" s="137" t="str">
        <f>VLOOKUP(E86,'LISTADO ATM'!$A$2:$C$901,3,0)</f>
        <v>DISTRITO NACIONAL</v>
      </c>
      <c r="B86" s="124" t="s">
        <v>2640</v>
      </c>
      <c r="C86" s="95">
        <v>44447.733738425923</v>
      </c>
      <c r="D86" s="95" t="s">
        <v>2174</v>
      </c>
      <c r="E86" s="124">
        <v>515</v>
      </c>
      <c r="F86" s="137" t="str">
        <f>VLOOKUP(E86,VIP!$A$2:$O15871,2,0)</f>
        <v>DRBR515</v>
      </c>
      <c r="G86" s="137" t="str">
        <f>VLOOKUP(E86,'LISTADO ATM'!$A$2:$B$900,2,0)</f>
        <v xml:space="preserve">ATM Oficina Agora Mall I </v>
      </c>
      <c r="H86" s="137" t="str">
        <f>VLOOKUP(E86,VIP!$A$2:$O20832,7,FALSE)</f>
        <v>Si</v>
      </c>
      <c r="I86" s="137" t="str">
        <f>VLOOKUP(E86,VIP!$A$2:$O12797,8,FALSE)</f>
        <v>Si</v>
      </c>
      <c r="J86" s="137" t="str">
        <f>VLOOKUP(E86,VIP!$A$2:$O12747,8,FALSE)</f>
        <v>Si</v>
      </c>
      <c r="K86" s="137" t="str">
        <f>VLOOKUP(E86,VIP!$A$2:$O16321,6,0)</f>
        <v>SI</v>
      </c>
      <c r="L86" s="146" t="s">
        <v>2213</v>
      </c>
      <c r="M86" s="94" t="s">
        <v>2438</v>
      </c>
      <c r="N86" s="94" t="s">
        <v>2444</v>
      </c>
      <c r="O86" s="137" t="s">
        <v>2446</v>
      </c>
      <c r="P86" s="146"/>
      <c r="Q86" s="94" t="s">
        <v>2213</v>
      </c>
    </row>
    <row r="87" spans="1:17" s="121" customFormat="1" ht="18" x14ac:dyDescent="0.25">
      <c r="A87" s="137" t="str">
        <f>VLOOKUP(E87,'LISTADO ATM'!$A$2:$C$901,3,0)</f>
        <v>NORTE</v>
      </c>
      <c r="B87" s="124" t="s">
        <v>2713</v>
      </c>
      <c r="C87" s="95">
        <v>44448.927499999998</v>
      </c>
      <c r="D87" s="95" t="s">
        <v>2175</v>
      </c>
      <c r="E87" s="124">
        <v>528</v>
      </c>
      <c r="F87" s="137" t="str">
        <f>VLOOKUP(E87,VIP!$A$2:$O15902,2,0)</f>
        <v>DRBR284</v>
      </c>
      <c r="G87" s="137" t="str">
        <f>VLOOKUP(E87,'LISTADO ATM'!$A$2:$B$900,2,0)</f>
        <v xml:space="preserve">ATM Ferretería Ochoa (Santiago) </v>
      </c>
      <c r="H87" s="137" t="str">
        <f>VLOOKUP(E87,VIP!$A$2:$O20863,7,FALSE)</f>
        <v>Si</v>
      </c>
      <c r="I87" s="137" t="str">
        <f>VLOOKUP(E87,VIP!$A$2:$O12828,8,FALSE)</f>
        <v>Si</v>
      </c>
      <c r="J87" s="137" t="str">
        <f>VLOOKUP(E87,VIP!$A$2:$O12778,8,FALSE)</f>
        <v>Si</v>
      </c>
      <c r="K87" s="137" t="str">
        <f>VLOOKUP(E87,VIP!$A$2:$O16352,6,0)</f>
        <v>NO</v>
      </c>
      <c r="L87" s="146" t="s">
        <v>2213</v>
      </c>
      <c r="M87" s="94" t="s">
        <v>2438</v>
      </c>
      <c r="N87" s="94" t="s">
        <v>2444</v>
      </c>
      <c r="O87" s="137" t="s">
        <v>2678</v>
      </c>
      <c r="P87" s="146"/>
      <c r="Q87" s="94" t="s">
        <v>2213</v>
      </c>
    </row>
    <row r="88" spans="1:17" s="121" customFormat="1" ht="18" x14ac:dyDescent="0.25">
      <c r="A88" s="137" t="str">
        <f>VLOOKUP(E88,'LISTADO ATM'!$A$2:$C$901,3,0)</f>
        <v>SUR</v>
      </c>
      <c r="B88" s="124" t="s">
        <v>2721</v>
      </c>
      <c r="C88" s="95">
        <v>44448.907465277778</v>
      </c>
      <c r="D88" s="95" t="s">
        <v>2174</v>
      </c>
      <c r="E88" s="124">
        <v>576</v>
      </c>
      <c r="F88" s="137" t="str">
        <f>VLOOKUP(E88,VIP!$A$2:$O15910,2,0)</f>
        <v>DRBR576</v>
      </c>
      <c r="G88" s="137" t="str">
        <f>VLOOKUP(E88,'LISTADO ATM'!$A$2:$B$900,2,0)</f>
        <v>ATM Nizao</v>
      </c>
      <c r="H88" s="137">
        <f>VLOOKUP(E88,VIP!$A$2:$O20871,7,FALSE)</f>
        <v>0</v>
      </c>
      <c r="I88" s="137">
        <f>VLOOKUP(E88,VIP!$A$2:$O12836,8,FALSE)</f>
        <v>0</v>
      </c>
      <c r="J88" s="137">
        <f>VLOOKUP(E88,VIP!$A$2:$O12786,8,FALSE)</f>
        <v>0</v>
      </c>
      <c r="K88" s="137">
        <f>VLOOKUP(E88,VIP!$A$2:$O16360,6,0)</f>
        <v>0</v>
      </c>
      <c r="L88" s="146" t="s">
        <v>2213</v>
      </c>
      <c r="M88" s="94" t="s">
        <v>2438</v>
      </c>
      <c r="N88" s="94" t="s">
        <v>2444</v>
      </c>
      <c r="O88" s="137" t="s">
        <v>2446</v>
      </c>
      <c r="P88" s="146"/>
      <c r="Q88" s="94" t="s">
        <v>2213</v>
      </c>
    </row>
    <row r="89" spans="1:17" s="121" customFormat="1" ht="18" x14ac:dyDescent="0.25">
      <c r="A89" s="137" t="str">
        <f>VLOOKUP(E89,'LISTADO ATM'!$A$2:$C$901,3,0)</f>
        <v>DISTRITO NACIONAL</v>
      </c>
      <c r="B89" s="124" t="s">
        <v>2711</v>
      </c>
      <c r="C89" s="95">
        <v>44448.929918981485</v>
      </c>
      <c r="D89" s="95" t="s">
        <v>2174</v>
      </c>
      <c r="E89" s="124">
        <v>623</v>
      </c>
      <c r="F89" s="137" t="str">
        <f>VLOOKUP(E89,VIP!$A$2:$O15900,2,0)</f>
        <v>DRBR623</v>
      </c>
      <c r="G89" s="137" t="str">
        <f>VLOOKUP(E89,'LISTADO ATM'!$A$2:$B$900,2,0)</f>
        <v xml:space="preserve">ATM Operaciones Especiales (Manoguayabo) </v>
      </c>
      <c r="H89" s="137" t="str">
        <f>VLOOKUP(E89,VIP!$A$2:$O20861,7,FALSE)</f>
        <v>Si</v>
      </c>
      <c r="I89" s="137" t="str">
        <f>VLOOKUP(E89,VIP!$A$2:$O12826,8,FALSE)</f>
        <v>Si</v>
      </c>
      <c r="J89" s="137" t="str">
        <f>VLOOKUP(E89,VIP!$A$2:$O12776,8,FALSE)</f>
        <v>Si</v>
      </c>
      <c r="K89" s="137" t="str">
        <f>VLOOKUP(E89,VIP!$A$2:$O16350,6,0)</f>
        <v>No</v>
      </c>
      <c r="L89" s="146" t="s">
        <v>2213</v>
      </c>
      <c r="M89" s="94" t="s">
        <v>2438</v>
      </c>
      <c r="N89" s="94" t="s">
        <v>2444</v>
      </c>
      <c r="O89" s="137" t="s">
        <v>2446</v>
      </c>
      <c r="P89" s="146"/>
      <c r="Q89" s="94" t="s">
        <v>2213</v>
      </c>
    </row>
    <row r="90" spans="1:17" s="121" customFormat="1" ht="18" x14ac:dyDescent="0.25">
      <c r="A90" s="137" t="str">
        <f>VLOOKUP(E90,'LISTADO ATM'!$A$2:$C$901,3,0)</f>
        <v>DISTRITO NACIONAL</v>
      </c>
      <c r="B90" s="124" t="s">
        <v>2712</v>
      </c>
      <c r="C90" s="95">
        <v>44448.928518518522</v>
      </c>
      <c r="D90" s="95" t="s">
        <v>2174</v>
      </c>
      <c r="E90" s="124">
        <v>708</v>
      </c>
      <c r="F90" s="137" t="str">
        <f>VLOOKUP(E90,VIP!$A$2:$O15901,2,0)</f>
        <v>DRBR505</v>
      </c>
      <c r="G90" s="137" t="str">
        <f>VLOOKUP(E90,'LISTADO ATM'!$A$2:$B$900,2,0)</f>
        <v xml:space="preserve">ATM El Vestir De Hoy </v>
      </c>
      <c r="H90" s="137" t="str">
        <f>VLOOKUP(E90,VIP!$A$2:$O20862,7,FALSE)</f>
        <v>Si</v>
      </c>
      <c r="I90" s="137" t="str">
        <f>VLOOKUP(E90,VIP!$A$2:$O12827,8,FALSE)</f>
        <v>Si</v>
      </c>
      <c r="J90" s="137" t="str">
        <f>VLOOKUP(E90,VIP!$A$2:$O12777,8,FALSE)</f>
        <v>Si</v>
      </c>
      <c r="K90" s="137" t="str">
        <f>VLOOKUP(E90,VIP!$A$2:$O16351,6,0)</f>
        <v>NO</v>
      </c>
      <c r="L90" s="146" t="s">
        <v>2213</v>
      </c>
      <c r="M90" s="94" t="s">
        <v>2438</v>
      </c>
      <c r="N90" s="94" t="s">
        <v>2444</v>
      </c>
      <c r="O90" s="137" t="s">
        <v>2446</v>
      </c>
      <c r="P90" s="146"/>
      <c r="Q90" s="94" t="s">
        <v>2213</v>
      </c>
    </row>
    <row r="91" spans="1:17" s="121" customFormat="1" ht="18" x14ac:dyDescent="0.25">
      <c r="A91" s="137" t="str">
        <f>VLOOKUP(E91,'LISTADO ATM'!$A$2:$C$901,3,0)</f>
        <v>NORTE</v>
      </c>
      <c r="B91" s="124" t="s">
        <v>2728</v>
      </c>
      <c r="C91" s="95">
        <v>44448.893379629626</v>
      </c>
      <c r="D91" s="95" t="s">
        <v>2175</v>
      </c>
      <c r="E91" s="124">
        <v>712</v>
      </c>
      <c r="F91" s="137" t="str">
        <f>VLOOKUP(E91,VIP!$A$2:$O15917,2,0)</f>
        <v>DRBR128</v>
      </c>
      <c r="G91" s="137" t="str">
        <f>VLOOKUP(E91,'LISTADO ATM'!$A$2:$B$900,2,0)</f>
        <v xml:space="preserve">ATM Oficina Imbert </v>
      </c>
      <c r="H91" s="137" t="str">
        <f>VLOOKUP(E91,VIP!$A$2:$O20878,7,FALSE)</f>
        <v>Si</v>
      </c>
      <c r="I91" s="137" t="str">
        <f>VLOOKUP(E91,VIP!$A$2:$O12843,8,FALSE)</f>
        <v>Si</v>
      </c>
      <c r="J91" s="137" t="str">
        <f>VLOOKUP(E91,VIP!$A$2:$O12793,8,FALSE)</f>
        <v>Si</v>
      </c>
      <c r="K91" s="137" t="str">
        <f>VLOOKUP(E91,VIP!$A$2:$O16367,6,0)</f>
        <v>SI</v>
      </c>
      <c r="L91" s="146" t="s">
        <v>2213</v>
      </c>
      <c r="M91" s="94" t="s">
        <v>2438</v>
      </c>
      <c r="N91" s="94" t="s">
        <v>2444</v>
      </c>
      <c r="O91" s="137" t="s">
        <v>2678</v>
      </c>
      <c r="P91" s="146"/>
      <c r="Q91" s="94" t="s">
        <v>2213</v>
      </c>
    </row>
    <row r="92" spans="1:17" s="121" customFormat="1" ht="18" x14ac:dyDescent="0.25">
      <c r="A92" s="137" t="str">
        <f>VLOOKUP(E92,'LISTADO ATM'!$A$2:$C$901,3,0)</f>
        <v>DISTRITO NACIONAL</v>
      </c>
      <c r="B92" s="124">
        <v>3336020283</v>
      </c>
      <c r="C92" s="95">
        <v>44448.419282407405</v>
      </c>
      <c r="D92" s="95" t="s">
        <v>2174</v>
      </c>
      <c r="E92" s="124">
        <v>721</v>
      </c>
      <c r="F92" s="137" t="str">
        <f>VLOOKUP(E92,VIP!$A$2:$O15871,2,0)</f>
        <v>DRBR23A</v>
      </c>
      <c r="G92" s="137" t="str">
        <f>VLOOKUP(E92,'LISTADO ATM'!$A$2:$B$900,2,0)</f>
        <v xml:space="preserve">ATM Oficina Charles de Gaulle II </v>
      </c>
      <c r="H92" s="137" t="str">
        <f>VLOOKUP(E92,VIP!$A$2:$O20832,7,FALSE)</f>
        <v>Si</v>
      </c>
      <c r="I92" s="137" t="str">
        <f>VLOOKUP(E92,VIP!$A$2:$O12797,8,FALSE)</f>
        <v>Si</v>
      </c>
      <c r="J92" s="137" t="str">
        <f>VLOOKUP(E92,VIP!$A$2:$O12747,8,FALSE)</f>
        <v>Si</v>
      </c>
      <c r="K92" s="137" t="str">
        <f>VLOOKUP(E92,VIP!$A$2:$O16321,6,0)</f>
        <v>NO</v>
      </c>
      <c r="L92" s="146" t="s">
        <v>2213</v>
      </c>
      <c r="M92" s="94" t="s">
        <v>2438</v>
      </c>
      <c r="N92" s="94" t="s">
        <v>2444</v>
      </c>
      <c r="O92" s="137" t="s">
        <v>2446</v>
      </c>
      <c r="P92" s="146"/>
      <c r="Q92" s="94" t="s">
        <v>2213</v>
      </c>
    </row>
    <row r="93" spans="1:17" s="121" customFormat="1" ht="18" x14ac:dyDescent="0.25">
      <c r="A93" s="137" t="str">
        <f>VLOOKUP(E93,'LISTADO ATM'!$A$2:$C$901,3,0)</f>
        <v>DISTRITO NACIONAL</v>
      </c>
      <c r="B93" s="124" t="s">
        <v>2726</v>
      </c>
      <c r="C93" s="95">
        <v>44448.899618055555</v>
      </c>
      <c r="D93" s="95" t="s">
        <v>2174</v>
      </c>
      <c r="E93" s="124">
        <v>911</v>
      </c>
      <c r="F93" s="137" t="str">
        <f>VLOOKUP(E93,VIP!$A$2:$O15915,2,0)</f>
        <v>DRBR911</v>
      </c>
      <c r="G93" s="137" t="str">
        <f>VLOOKUP(E93,'LISTADO ATM'!$A$2:$B$900,2,0)</f>
        <v xml:space="preserve">ATM Oficina Venezuela II </v>
      </c>
      <c r="H93" s="137" t="str">
        <f>VLOOKUP(E93,VIP!$A$2:$O20876,7,FALSE)</f>
        <v>Si</v>
      </c>
      <c r="I93" s="137" t="str">
        <f>VLOOKUP(E93,VIP!$A$2:$O12841,8,FALSE)</f>
        <v>Si</v>
      </c>
      <c r="J93" s="137" t="str">
        <f>VLOOKUP(E93,VIP!$A$2:$O12791,8,FALSE)</f>
        <v>Si</v>
      </c>
      <c r="K93" s="137" t="str">
        <f>VLOOKUP(E93,VIP!$A$2:$O16365,6,0)</f>
        <v>SI</v>
      </c>
      <c r="L93" s="146" t="s">
        <v>2213</v>
      </c>
      <c r="M93" s="94" t="s">
        <v>2438</v>
      </c>
      <c r="N93" s="94" t="s">
        <v>2444</v>
      </c>
      <c r="O93" s="137" t="s">
        <v>2446</v>
      </c>
      <c r="P93" s="146"/>
      <c r="Q93" s="94" t="s">
        <v>2213</v>
      </c>
    </row>
    <row r="94" spans="1:17" s="121" customFormat="1" ht="18" x14ac:dyDescent="0.25">
      <c r="A94" s="137" t="str">
        <f>VLOOKUP(E94,'LISTADO ATM'!$A$2:$C$901,3,0)</f>
        <v>DISTRITO NACIONAL</v>
      </c>
      <c r="B94" s="124" t="s">
        <v>2717</v>
      </c>
      <c r="C94" s="95">
        <v>44448.925439814811</v>
      </c>
      <c r="D94" s="95" t="s">
        <v>2174</v>
      </c>
      <c r="E94" s="124">
        <v>935</v>
      </c>
      <c r="F94" s="137" t="str">
        <f>VLOOKUP(E94,VIP!$A$2:$O15906,2,0)</f>
        <v>DRBR16J</v>
      </c>
      <c r="G94" s="137" t="str">
        <f>VLOOKUP(E94,'LISTADO ATM'!$A$2:$B$900,2,0)</f>
        <v xml:space="preserve">ATM Oficina John F. Kennedy </v>
      </c>
      <c r="H94" s="137" t="str">
        <f>VLOOKUP(E94,VIP!$A$2:$O20867,7,FALSE)</f>
        <v>Si</v>
      </c>
      <c r="I94" s="137" t="str">
        <f>VLOOKUP(E94,VIP!$A$2:$O12832,8,FALSE)</f>
        <v>Si</v>
      </c>
      <c r="J94" s="137" t="str">
        <f>VLOOKUP(E94,VIP!$A$2:$O12782,8,FALSE)</f>
        <v>Si</v>
      </c>
      <c r="K94" s="137" t="str">
        <f>VLOOKUP(E94,VIP!$A$2:$O16356,6,0)</f>
        <v>SI</v>
      </c>
      <c r="L94" s="146" t="s">
        <v>2213</v>
      </c>
      <c r="M94" s="94" t="s">
        <v>2438</v>
      </c>
      <c r="N94" s="94" t="s">
        <v>2444</v>
      </c>
      <c r="O94" s="137" t="s">
        <v>2446</v>
      </c>
      <c r="P94" s="146"/>
      <c r="Q94" s="94" t="s">
        <v>2213</v>
      </c>
    </row>
    <row r="95" spans="1:17" s="121" customFormat="1" ht="18" x14ac:dyDescent="0.25">
      <c r="A95" s="137" t="str">
        <f>VLOOKUP(E95,'LISTADO ATM'!$A$2:$C$901,3,0)</f>
        <v>NORTE</v>
      </c>
      <c r="B95" s="124" t="s">
        <v>2716</v>
      </c>
      <c r="C95" s="95">
        <v>44448.925821759258</v>
      </c>
      <c r="D95" s="95" t="s">
        <v>2175</v>
      </c>
      <c r="E95" s="124">
        <v>948</v>
      </c>
      <c r="F95" s="137" t="str">
        <f>VLOOKUP(E95,VIP!$A$2:$O15905,2,0)</f>
        <v>DRBR948</v>
      </c>
      <c r="G95" s="137" t="str">
        <f>VLOOKUP(E95,'LISTADO ATM'!$A$2:$B$900,2,0)</f>
        <v xml:space="preserve">ATM Autobanco El Jaya II (SFM) </v>
      </c>
      <c r="H95" s="137" t="str">
        <f>VLOOKUP(E95,VIP!$A$2:$O20866,7,FALSE)</f>
        <v>Si</v>
      </c>
      <c r="I95" s="137" t="str">
        <f>VLOOKUP(E95,VIP!$A$2:$O12831,8,FALSE)</f>
        <v>Si</v>
      </c>
      <c r="J95" s="137" t="str">
        <f>VLOOKUP(E95,VIP!$A$2:$O12781,8,FALSE)</f>
        <v>Si</v>
      </c>
      <c r="K95" s="137" t="str">
        <f>VLOOKUP(E95,VIP!$A$2:$O16355,6,0)</f>
        <v>NO</v>
      </c>
      <c r="L95" s="146" t="s">
        <v>2213</v>
      </c>
      <c r="M95" s="94" t="s">
        <v>2438</v>
      </c>
      <c r="N95" s="94" t="s">
        <v>2444</v>
      </c>
      <c r="O95" s="137" t="s">
        <v>2678</v>
      </c>
      <c r="P95" s="146"/>
      <c r="Q95" s="94" t="s">
        <v>2213</v>
      </c>
    </row>
    <row r="96" spans="1:17" s="121" customFormat="1" ht="18" x14ac:dyDescent="0.25">
      <c r="A96" s="137" t="str">
        <f>VLOOKUP(E96,'LISTADO ATM'!$A$2:$C$901,3,0)</f>
        <v>ESTE</v>
      </c>
      <c r="B96" s="124" t="s">
        <v>2669</v>
      </c>
      <c r="C96" s="95">
        <v>44447.982430555552</v>
      </c>
      <c r="D96" s="95" t="s">
        <v>2174</v>
      </c>
      <c r="E96" s="124">
        <v>608</v>
      </c>
      <c r="F96" s="137" t="str">
        <f>VLOOKUP(E96,VIP!$A$2:$O15873,2,0)</f>
        <v>DRBR305</v>
      </c>
      <c r="G96" s="137" t="str">
        <f>VLOOKUP(E96,'LISTADO ATM'!$A$2:$B$900,2,0)</f>
        <v xml:space="preserve">ATM Oficina Jumbo (San Pedro) </v>
      </c>
      <c r="H96" s="137" t="str">
        <f>VLOOKUP(E96,VIP!$A$2:$O20834,7,FALSE)</f>
        <v>Si</v>
      </c>
      <c r="I96" s="137" t="str">
        <f>VLOOKUP(E96,VIP!$A$2:$O12799,8,FALSE)</f>
        <v>Si</v>
      </c>
      <c r="J96" s="137" t="str">
        <f>VLOOKUP(E96,VIP!$A$2:$O12749,8,FALSE)</f>
        <v>Si</v>
      </c>
      <c r="K96" s="137" t="str">
        <f>VLOOKUP(E96,VIP!$A$2:$O16323,6,0)</f>
        <v>SI</v>
      </c>
      <c r="L96" s="146" t="s">
        <v>2674</v>
      </c>
      <c r="M96" s="94" t="s">
        <v>2438</v>
      </c>
      <c r="N96" s="94" t="s">
        <v>2444</v>
      </c>
      <c r="O96" s="137" t="s">
        <v>2446</v>
      </c>
      <c r="P96" s="146"/>
      <c r="Q96" s="94" t="s">
        <v>2674</v>
      </c>
    </row>
    <row r="97" spans="1:17" s="121" customFormat="1" ht="18" x14ac:dyDescent="0.25">
      <c r="A97" s="137" t="str">
        <f>VLOOKUP(E97,'LISTADO ATM'!$A$2:$C$901,3,0)</f>
        <v>DISTRITO NACIONAL</v>
      </c>
      <c r="B97" s="124" t="s">
        <v>2670</v>
      </c>
      <c r="C97" s="95">
        <v>44447.982094907406</v>
      </c>
      <c r="D97" s="95" t="s">
        <v>2174</v>
      </c>
      <c r="E97" s="124">
        <v>701</v>
      </c>
      <c r="F97" s="137" t="str">
        <f>VLOOKUP(E97,VIP!$A$2:$O15874,2,0)</f>
        <v>DRBR701</v>
      </c>
      <c r="G97" s="137" t="str">
        <f>VLOOKUP(E97,'LISTADO ATM'!$A$2:$B$900,2,0)</f>
        <v>ATM Autoservicio Los Alcarrizos</v>
      </c>
      <c r="H97" s="137" t="str">
        <f>VLOOKUP(E97,VIP!$A$2:$O20835,7,FALSE)</f>
        <v>Si</v>
      </c>
      <c r="I97" s="137" t="str">
        <f>VLOOKUP(E97,VIP!$A$2:$O12800,8,FALSE)</f>
        <v>Si</v>
      </c>
      <c r="J97" s="137" t="str">
        <f>VLOOKUP(E97,VIP!$A$2:$O12750,8,FALSE)</f>
        <v>Si</v>
      </c>
      <c r="K97" s="137" t="str">
        <f>VLOOKUP(E97,VIP!$A$2:$O16324,6,0)</f>
        <v>NO</v>
      </c>
      <c r="L97" s="146" t="s">
        <v>2674</v>
      </c>
      <c r="M97" s="94" t="s">
        <v>2438</v>
      </c>
      <c r="N97" s="94" t="s">
        <v>2444</v>
      </c>
      <c r="O97" s="137" t="s">
        <v>2446</v>
      </c>
      <c r="P97" s="146"/>
      <c r="Q97" s="94" t="s">
        <v>2674</v>
      </c>
    </row>
    <row r="98" spans="1:17" s="121" customFormat="1" ht="18" x14ac:dyDescent="0.25">
      <c r="A98" s="137" t="str">
        <f>VLOOKUP(E98,'LISTADO ATM'!$A$2:$C$901,3,0)</f>
        <v>DISTRITO NACIONAL</v>
      </c>
      <c r="B98" s="124" t="s">
        <v>2671</v>
      </c>
      <c r="C98" s="95">
        <v>44447.98165509259</v>
      </c>
      <c r="D98" s="95" t="s">
        <v>2174</v>
      </c>
      <c r="E98" s="124">
        <v>836</v>
      </c>
      <c r="F98" s="137" t="str">
        <f>VLOOKUP(E98,VIP!$A$2:$O15875,2,0)</f>
        <v>DRBR836</v>
      </c>
      <c r="G98" s="137" t="str">
        <f>VLOOKUP(E98,'LISTADO ATM'!$A$2:$B$900,2,0)</f>
        <v xml:space="preserve">ATM UNP Plaza Luperón </v>
      </c>
      <c r="H98" s="137" t="str">
        <f>VLOOKUP(E98,VIP!$A$2:$O20836,7,FALSE)</f>
        <v>Si</v>
      </c>
      <c r="I98" s="137" t="str">
        <f>VLOOKUP(E98,VIP!$A$2:$O12801,8,FALSE)</f>
        <v>Si</v>
      </c>
      <c r="J98" s="137" t="str">
        <f>VLOOKUP(E98,VIP!$A$2:$O12751,8,FALSE)</f>
        <v>Si</v>
      </c>
      <c r="K98" s="137" t="str">
        <f>VLOOKUP(E98,VIP!$A$2:$O16325,6,0)</f>
        <v>NO</v>
      </c>
      <c r="L98" s="146" t="s">
        <v>2674</v>
      </c>
      <c r="M98" s="94" t="s">
        <v>2438</v>
      </c>
      <c r="N98" s="94" t="s">
        <v>2444</v>
      </c>
      <c r="O98" s="137" t="s">
        <v>2446</v>
      </c>
      <c r="P98" s="146"/>
      <c r="Q98" s="94" t="s">
        <v>2674</v>
      </c>
    </row>
    <row r="99" spans="1:17" s="121" customFormat="1" ht="18" x14ac:dyDescent="0.25">
      <c r="A99" s="137" t="str">
        <f>VLOOKUP(E99,'LISTADO ATM'!$A$2:$C$901,3,0)</f>
        <v>DISTRITO NACIONAL</v>
      </c>
      <c r="B99" s="124" t="s">
        <v>2729</v>
      </c>
      <c r="C99" s="95">
        <v>44448.890810185185</v>
      </c>
      <c r="D99" s="95" t="s">
        <v>2174</v>
      </c>
      <c r="E99" s="124">
        <v>13</v>
      </c>
      <c r="F99" s="137" t="str">
        <f>VLOOKUP(E99,VIP!$A$2:$O15918,2,0)</f>
        <v>DRBR013</v>
      </c>
      <c r="G99" s="137" t="str">
        <f>VLOOKUP(E99,'LISTADO ATM'!$A$2:$B$900,2,0)</f>
        <v xml:space="preserve">ATM CDEEE </v>
      </c>
      <c r="H99" s="137" t="str">
        <f>VLOOKUP(E99,VIP!$A$2:$O20879,7,FALSE)</f>
        <v>Si</v>
      </c>
      <c r="I99" s="137" t="str">
        <f>VLOOKUP(E99,VIP!$A$2:$O12844,8,FALSE)</f>
        <v>Si</v>
      </c>
      <c r="J99" s="137" t="str">
        <f>VLOOKUP(E99,VIP!$A$2:$O12794,8,FALSE)</f>
        <v>Si</v>
      </c>
      <c r="K99" s="137" t="str">
        <f>VLOOKUP(E99,VIP!$A$2:$O16368,6,0)</f>
        <v>NO</v>
      </c>
      <c r="L99" s="146" t="s">
        <v>2239</v>
      </c>
      <c r="M99" s="94" t="s">
        <v>2438</v>
      </c>
      <c r="N99" s="94" t="s">
        <v>2444</v>
      </c>
      <c r="O99" s="137" t="s">
        <v>2446</v>
      </c>
      <c r="P99" s="146"/>
      <c r="Q99" s="94" t="s">
        <v>2239</v>
      </c>
    </row>
    <row r="100" spans="1:17" s="121" customFormat="1" ht="18" x14ac:dyDescent="0.25">
      <c r="A100" s="137" t="str">
        <f>VLOOKUP(E100,'LISTADO ATM'!$A$2:$C$901,3,0)</f>
        <v>DISTRITO NACIONAL</v>
      </c>
      <c r="B100" s="124" t="s">
        <v>2692</v>
      </c>
      <c r="C100" s="95">
        <v>44448.76053240741</v>
      </c>
      <c r="D100" s="95" t="s">
        <v>2174</v>
      </c>
      <c r="E100" s="124">
        <v>180</v>
      </c>
      <c r="F100" s="137" t="str">
        <f>VLOOKUP(E100,VIP!$A$2:$O15903,2,0)</f>
        <v>DRBR180</v>
      </c>
      <c r="G100" s="137" t="str">
        <f>VLOOKUP(E100,'LISTADO ATM'!$A$2:$B$900,2,0)</f>
        <v xml:space="preserve">ATM Megacentro II </v>
      </c>
      <c r="H100" s="137" t="str">
        <f>VLOOKUP(E100,VIP!$A$2:$O20864,7,FALSE)</f>
        <v>Si</v>
      </c>
      <c r="I100" s="137" t="str">
        <f>VLOOKUP(E100,VIP!$A$2:$O12829,8,FALSE)</f>
        <v>Si</v>
      </c>
      <c r="J100" s="137" t="str">
        <f>VLOOKUP(E100,VIP!$A$2:$O12779,8,FALSE)</f>
        <v>Si</v>
      </c>
      <c r="K100" s="137" t="str">
        <f>VLOOKUP(E100,VIP!$A$2:$O16353,6,0)</f>
        <v>SI</v>
      </c>
      <c r="L100" s="146" t="s">
        <v>2239</v>
      </c>
      <c r="M100" s="94" t="s">
        <v>2438</v>
      </c>
      <c r="N100" s="94" t="s">
        <v>2444</v>
      </c>
      <c r="O100" s="137" t="s">
        <v>2446</v>
      </c>
      <c r="P100" s="146"/>
      <c r="Q100" s="94" t="s">
        <v>2239</v>
      </c>
    </row>
    <row r="101" spans="1:17" s="121" customFormat="1" ht="18" x14ac:dyDescent="0.25">
      <c r="A101" s="137" t="str">
        <f>VLOOKUP(E101,'LISTADO ATM'!$A$2:$C$901,3,0)</f>
        <v>DISTRITO NACIONAL</v>
      </c>
      <c r="B101" s="124" t="s">
        <v>2719</v>
      </c>
      <c r="C101" s="95">
        <v>44448.909756944442</v>
      </c>
      <c r="D101" s="95" t="s">
        <v>2174</v>
      </c>
      <c r="E101" s="124">
        <v>244</v>
      </c>
      <c r="F101" s="137" t="str">
        <f>VLOOKUP(E101,VIP!$A$2:$O15908,2,0)</f>
        <v>DRBR244</v>
      </c>
      <c r="G101" s="137" t="str">
        <f>VLOOKUP(E101,'LISTADO ATM'!$A$2:$B$900,2,0)</f>
        <v xml:space="preserve">ATM Ministerio de Hacienda (antiguo Finanzas) </v>
      </c>
      <c r="H101" s="137" t="str">
        <f>VLOOKUP(E101,VIP!$A$2:$O20869,7,FALSE)</f>
        <v>Si</v>
      </c>
      <c r="I101" s="137" t="str">
        <f>VLOOKUP(E101,VIP!$A$2:$O12834,8,FALSE)</f>
        <v>Si</v>
      </c>
      <c r="J101" s="137" t="str">
        <f>VLOOKUP(E101,VIP!$A$2:$O12784,8,FALSE)</f>
        <v>Si</v>
      </c>
      <c r="K101" s="137" t="str">
        <f>VLOOKUP(E101,VIP!$A$2:$O16358,6,0)</f>
        <v>NO</v>
      </c>
      <c r="L101" s="146" t="s">
        <v>2239</v>
      </c>
      <c r="M101" s="94" t="s">
        <v>2438</v>
      </c>
      <c r="N101" s="94" t="s">
        <v>2444</v>
      </c>
      <c r="O101" s="137" t="s">
        <v>2446</v>
      </c>
      <c r="P101" s="146"/>
      <c r="Q101" s="94" t="s">
        <v>2239</v>
      </c>
    </row>
    <row r="102" spans="1:17" s="121" customFormat="1" ht="18" x14ac:dyDescent="0.25">
      <c r="A102" s="137" t="str">
        <f>VLOOKUP(E102,'LISTADO ATM'!$A$2:$C$901,3,0)</f>
        <v>DISTRITO NACIONAL</v>
      </c>
      <c r="B102" s="124" t="s">
        <v>2699</v>
      </c>
      <c r="C102" s="95">
        <v>44448.726134259261</v>
      </c>
      <c r="D102" s="95" t="s">
        <v>2174</v>
      </c>
      <c r="E102" s="124">
        <v>549</v>
      </c>
      <c r="F102" s="137" t="str">
        <f>VLOOKUP(E102,VIP!$A$2:$O15910,2,0)</f>
        <v>DRBR026</v>
      </c>
      <c r="G102" s="137" t="str">
        <f>VLOOKUP(E102,'LISTADO ATM'!$A$2:$B$900,2,0)</f>
        <v xml:space="preserve">ATM Ministerio de Turismo (Oficinas Gubernamentales) </v>
      </c>
      <c r="H102" s="137" t="str">
        <f>VLOOKUP(E102,VIP!$A$2:$O20871,7,FALSE)</f>
        <v>Si</v>
      </c>
      <c r="I102" s="137" t="str">
        <f>VLOOKUP(E102,VIP!$A$2:$O12836,8,FALSE)</f>
        <v>Si</v>
      </c>
      <c r="J102" s="137" t="str">
        <f>VLOOKUP(E102,VIP!$A$2:$O12786,8,FALSE)</f>
        <v>Si</v>
      </c>
      <c r="K102" s="137" t="str">
        <f>VLOOKUP(E102,VIP!$A$2:$O16360,6,0)</f>
        <v>NO</v>
      </c>
      <c r="L102" s="146" t="s">
        <v>2239</v>
      </c>
      <c r="M102" s="94" t="s">
        <v>2438</v>
      </c>
      <c r="N102" s="94" t="s">
        <v>2444</v>
      </c>
      <c r="O102" s="137" t="s">
        <v>2446</v>
      </c>
      <c r="P102" s="146"/>
      <c r="Q102" s="94" t="s">
        <v>2239</v>
      </c>
    </row>
    <row r="103" spans="1:17" ht="18" x14ac:dyDescent="0.25">
      <c r="A103" s="137" t="str">
        <f>VLOOKUP(E103,'LISTADO ATM'!$A$2:$C$901,3,0)</f>
        <v>SUR</v>
      </c>
      <c r="B103" s="124" t="s">
        <v>2672</v>
      </c>
      <c r="C103" s="95">
        <v>44447.955185185187</v>
      </c>
      <c r="D103" s="95" t="s">
        <v>2174</v>
      </c>
      <c r="E103" s="124">
        <v>576</v>
      </c>
      <c r="F103" s="137" t="str">
        <f>VLOOKUP(E103,VIP!$A$2:$O15876,2,0)</f>
        <v>DRBR576</v>
      </c>
      <c r="G103" s="137" t="str">
        <f>VLOOKUP(E103,'LISTADO ATM'!$A$2:$B$900,2,0)</f>
        <v>ATM Nizao</v>
      </c>
      <c r="H103" s="137">
        <f>VLOOKUP(E103,VIP!$A$2:$O20837,7,FALSE)</f>
        <v>0</v>
      </c>
      <c r="I103" s="137">
        <f>VLOOKUP(E103,VIP!$A$2:$O12802,8,FALSE)</f>
        <v>0</v>
      </c>
      <c r="J103" s="137">
        <f>VLOOKUP(E103,VIP!$A$2:$O12752,8,FALSE)</f>
        <v>0</v>
      </c>
      <c r="K103" s="137">
        <f>VLOOKUP(E103,VIP!$A$2:$O16326,6,0)</f>
        <v>0</v>
      </c>
      <c r="L103" s="146" t="s">
        <v>2239</v>
      </c>
      <c r="M103" s="94" t="s">
        <v>2438</v>
      </c>
      <c r="N103" s="94" t="s">
        <v>2444</v>
      </c>
      <c r="O103" s="137" t="s">
        <v>2446</v>
      </c>
      <c r="P103" s="146"/>
      <c r="Q103" s="94" t="s">
        <v>2239</v>
      </c>
    </row>
    <row r="104" spans="1:17" ht="18" x14ac:dyDescent="0.25">
      <c r="A104" s="137" t="str">
        <f>VLOOKUP(E104,'LISTADO ATM'!$A$2:$C$901,3,0)</f>
        <v>DISTRITO NACIONAL</v>
      </c>
      <c r="B104" s="124" t="s">
        <v>2689</v>
      </c>
      <c r="C104" s="95">
        <v>44448.770775462966</v>
      </c>
      <c r="D104" s="95" t="s">
        <v>2174</v>
      </c>
      <c r="E104" s="124">
        <v>618</v>
      </c>
      <c r="F104" s="137" t="str">
        <f>VLOOKUP(E104,VIP!$A$2:$O15900,2,0)</f>
        <v>DRBR618</v>
      </c>
      <c r="G104" s="137" t="str">
        <f>VLOOKUP(E104,'LISTADO ATM'!$A$2:$B$900,2,0)</f>
        <v xml:space="preserve">ATM Bienes Nacionales </v>
      </c>
      <c r="H104" s="137" t="str">
        <f>VLOOKUP(E104,VIP!$A$2:$O20861,7,FALSE)</f>
        <v>Si</v>
      </c>
      <c r="I104" s="137" t="str">
        <f>VLOOKUP(E104,VIP!$A$2:$O12826,8,FALSE)</f>
        <v>Si</v>
      </c>
      <c r="J104" s="137" t="str">
        <f>VLOOKUP(E104,VIP!$A$2:$O12776,8,FALSE)</f>
        <v>Si</v>
      </c>
      <c r="K104" s="137" t="str">
        <f>VLOOKUP(E104,VIP!$A$2:$O16350,6,0)</f>
        <v>NO</v>
      </c>
      <c r="L104" s="146" t="s">
        <v>2239</v>
      </c>
      <c r="M104" s="94" t="s">
        <v>2438</v>
      </c>
      <c r="N104" s="94" t="s">
        <v>2444</v>
      </c>
      <c r="O104" s="137" t="s">
        <v>2446</v>
      </c>
      <c r="P104" s="146"/>
      <c r="Q104" s="94" t="s">
        <v>2239</v>
      </c>
    </row>
    <row r="105" spans="1:17" ht="18" x14ac:dyDescent="0.25">
      <c r="A105" s="137" t="str">
        <f>VLOOKUP(E105,'LISTADO ATM'!$A$2:$C$901,3,0)</f>
        <v>DISTRITO NACIONAL</v>
      </c>
      <c r="B105" s="124" t="s">
        <v>2641</v>
      </c>
      <c r="C105" s="95">
        <v>44447.710335648146</v>
      </c>
      <c r="D105" s="95" t="s">
        <v>2174</v>
      </c>
      <c r="E105" s="124">
        <v>917</v>
      </c>
      <c r="F105" s="137" t="str">
        <f>VLOOKUP(E105,VIP!$A$2:$O15874,2,0)</f>
        <v>DRBR01B</v>
      </c>
      <c r="G105" s="137" t="str">
        <f>VLOOKUP(E105,'LISTADO ATM'!$A$2:$B$900,2,0)</f>
        <v xml:space="preserve">ATM Oficina Los Mina </v>
      </c>
      <c r="H105" s="137" t="str">
        <f>VLOOKUP(E105,VIP!$A$2:$O20835,7,FALSE)</f>
        <v>Si</v>
      </c>
      <c r="I105" s="137" t="str">
        <f>VLOOKUP(E105,VIP!$A$2:$O12800,8,FALSE)</f>
        <v>Si</v>
      </c>
      <c r="J105" s="137" t="str">
        <f>VLOOKUP(E105,VIP!$A$2:$O12750,8,FALSE)</f>
        <v>Si</v>
      </c>
      <c r="K105" s="137" t="str">
        <f>VLOOKUP(E105,VIP!$A$2:$O16324,6,0)</f>
        <v>NO</v>
      </c>
      <c r="L105" s="146" t="s">
        <v>2239</v>
      </c>
      <c r="M105" s="94" t="s">
        <v>2438</v>
      </c>
      <c r="N105" s="94" t="s">
        <v>2619</v>
      </c>
      <c r="O105" s="137" t="s">
        <v>2446</v>
      </c>
      <c r="P105" s="146"/>
      <c r="Q105" s="94" t="s">
        <v>2239</v>
      </c>
    </row>
    <row r="106" spans="1:17" ht="18" x14ac:dyDescent="0.25">
      <c r="A106" s="137" t="str">
        <f>VLOOKUP(E106,'LISTADO ATM'!$A$2:$C$901,3,0)</f>
        <v>DISTRITO NACIONAL</v>
      </c>
      <c r="B106" s="124" t="s">
        <v>2720</v>
      </c>
      <c r="C106" s="95">
        <v>44448.909155092595</v>
      </c>
      <c r="D106" s="95" t="s">
        <v>2174</v>
      </c>
      <c r="E106" s="124">
        <v>931</v>
      </c>
      <c r="F106" s="137" t="str">
        <f>VLOOKUP(E106,VIP!$A$2:$O15909,2,0)</f>
        <v>DRBR24N</v>
      </c>
      <c r="G106" s="137" t="str">
        <f>VLOOKUP(E106,'LISTADO ATM'!$A$2:$B$900,2,0)</f>
        <v xml:space="preserve">ATM Autobanco Luperón I </v>
      </c>
      <c r="H106" s="137" t="str">
        <f>VLOOKUP(E106,VIP!$A$2:$O20870,7,FALSE)</f>
        <v>Si</v>
      </c>
      <c r="I106" s="137" t="str">
        <f>VLOOKUP(E106,VIP!$A$2:$O12835,8,FALSE)</f>
        <v>Si</v>
      </c>
      <c r="J106" s="137" t="str">
        <f>VLOOKUP(E106,VIP!$A$2:$O12785,8,FALSE)</f>
        <v>Si</v>
      </c>
      <c r="K106" s="137" t="str">
        <f>VLOOKUP(E106,VIP!$A$2:$O16359,6,0)</f>
        <v>NO</v>
      </c>
      <c r="L106" s="146" t="s">
        <v>2239</v>
      </c>
      <c r="M106" s="94" t="s">
        <v>2438</v>
      </c>
      <c r="N106" s="94" t="s">
        <v>2444</v>
      </c>
      <c r="O106" s="137" t="s">
        <v>2446</v>
      </c>
      <c r="P106" s="146"/>
      <c r="Q106" s="94" t="s">
        <v>2239</v>
      </c>
    </row>
    <row r="107" spans="1:17" ht="18" x14ac:dyDescent="0.25">
      <c r="A107" s="137" t="str">
        <f>VLOOKUP(E107,'LISTADO ATM'!$A$2:$C$901,3,0)</f>
        <v>NORTE</v>
      </c>
      <c r="B107" s="124" t="s">
        <v>2695</v>
      </c>
      <c r="C107" s="95">
        <v>44448.740254629629</v>
      </c>
      <c r="D107" s="95" t="s">
        <v>2175</v>
      </c>
      <c r="E107" s="124">
        <v>964</v>
      </c>
      <c r="F107" s="137" t="str">
        <f>VLOOKUP(E107,VIP!$A$2:$O15906,2,0)</f>
        <v>DRBR964</v>
      </c>
      <c r="G107" s="137" t="str">
        <f>VLOOKUP(E107,'LISTADO ATM'!$A$2:$B$900,2,0)</f>
        <v>ATM Hotel Sunscape (Norte)</v>
      </c>
      <c r="H107" s="137" t="str">
        <f>VLOOKUP(E107,VIP!$A$2:$O20867,7,FALSE)</f>
        <v>Si</v>
      </c>
      <c r="I107" s="137" t="str">
        <f>VLOOKUP(E107,VIP!$A$2:$O12832,8,FALSE)</f>
        <v>Si</v>
      </c>
      <c r="J107" s="137" t="str">
        <f>VLOOKUP(E107,VIP!$A$2:$O12782,8,FALSE)</f>
        <v>Si</v>
      </c>
      <c r="K107" s="137" t="str">
        <f>VLOOKUP(E107,VIP!$A$2:$O16356,6,0)</f>
        <v>NO</v>
      </c>
      <c r="L107" s="146" t="s">
        <v>2239</v>
      </c>
      <c r="M107" s="94" t="s">
        <v>2438</v>
      </c>
      <c r="N107" s="94" t="s">
        <v>2444</v>
      </c>
      <c r="O107" s="137" t="s">
        <v>2678</v>
      </c>
      <c r="P107" s="146"/>
      <c r="Q107" s="94" t="s">
        <v>2239</v>
      </c>
    </row>
    <row r="108" spans="1:17" ht="18" x14ac:dyDescent="0.25">
      <c r="A108" s="137" t="str">
        <f>VLOOKUP(E108,'LISTADO ATM'!$A$2:$C$901,3,0)</f>
        <v>DISTRITO NACIONAL</v>
      </c>
      <c r="B108" s="124">
        <v>3336020866</v>
      </c>
      <c r="C108" s="95">
        <v>44448.620798611111</v>
      </c>
      <c r="D108" s="95" t="s">
        <v>2441</v>
      </c>
      <c r="E108" s="124">
        <v>87</v>
      </c>
      <c r="F108" s="137" t="str">
        <f>VLOOKUP(E108,VIP!$A$2:$O15882,2,0)</f>
        <v>DRBR087</v>
      </c>
      <c r="G108" s="137" t="str">
        <f>VLOOKUP(E108,'LISTADO ATM'!$A$2:$B$900,2,0)</f>
        <v xml:space="preserve">ATM Autoservicio Sarasota </v>
      </c>
      <c r="H108" s="137" t="str">
        <f>VLOOKUP(E108,VIP!$A$2:$O20843,7,FALSE)</f>
        <v>Si</v>
      </c>
      <c r="I108" s="137" t="str">
        <f>VLOOKUP(E108,VIP!$A$2:$O12808,8,FALSE)</f>
        <v>Si</v>
      </c>
      <c r="J108" s="137" t="str">
        <f>VLOOKUP(E108,VIP!$A$2:$O12758,8,FALSE)</f>
        <v>Si</v>
      </c>
      <c r="K108" s="137" t="str">
        <f>VLOOKUP(E108,VIP!$A$2:$O16332,6,0)</f>
        <v>NO</v>
      </c>
      <c r="L108" s="146" t="s">
        <v>2618</v>
      </c>
      <c r="M108" s="94" t="s">
        <v>2438</v>
      </c>
      <c r="N108" s="94" t="s">
        <v>2444</v>
      </c>
      <c r="O108" s="137" t="s">
        <v>2445</v>
      </c>
      <c r="P108" s="146"/>
      <c r="Q108" s="94" t="s">
        <v>2618</v>
      </c>
    </row>
    <row r="109" spans="1:17" ht="18" x14ac:dyDescent="0.25">
      <c r="A109" s="137" t="str">
        <f>VLOOKUP(E109,'LISTADO ATM'!$A$2:$C$901,3,0)</f>
        <v>DISTRITO NACIONAL</v>
      </c>
      <c r="B109" s="124">
        <v>3336019853</v>
      </c>
      <c r="C109" s="95">
        <v>44446.468263888892</v>
      </c>
      <c r="D109" s="95" t="s">
        <v>2460</v>
      </c>
      <c r="E109" s="124">
        <v>231</v>
      </c>
      <c r="F109" s="137" t="str">
        <f>VLOOKUP(E109,VIP!$A$2:$O15855,2,0)</f>
        <v>DRBR231</v>
      </c>
      <c r="G109" s="137" t="str">
        <f>VLOOKUP(E109,'LISTADO ATM'!$A$2:$B$900,2,0)</f>
        <v xml:space="preserve">ATM Oficina Zona Oriental </v>
      </c>
      <c r="H109" s="137" t="str">
        <f>VLOOKUP(E109,VIP!$A$2:$O20816,7,FALSE)</f>
        <v>Si</v>
      </c>
      <c r="I109" s="137" t="str">
        <f>VLOOKUP(E109,VIP!$A$2:$O12781,8,FALSE)</f>
        <v>Si</v>
      </c>
      <c r="J109" s="137" t="str">
        <f>VLOOKUP(E109,VIP!$A$2:$O12731,8,FALSE)</f>
        <v>Si</v>
      </c>
      <c r="K109" s="137" t="str">
        <f>VLOOKUP(E109,VIP!$A$2:$O16305,6,0)</f>
        <v>SI</v>
      </c>
      <c r="L109" s="146" t="s">
        <v>2618</v>
      </c>
      <c r="M109" s="94" t="s">
        <v>2438</v>
      </c>
      <c r="N109" s="94" t="s">
        <v>2444</v>
      </c>
      <c r="O109" s="137" t="s">
        <v>2461</v>
      </c>
      <c r="P109" s="135"/>
      <c r="Q109" s="127" t="s">
        <v>2618</v>
      </c>
    </row>
    <row r="110" spans="1:17" ht="18" x14ac:dyDescent="0.25">
      <c r="A110" s="137" t="str">
        <f>VLOOKUP(E110,'LISTADO ATM'!$A$2:$C$901,3,0)</f>
        <v>NORTE</v>
      </c>
      <c r="B110" s="124" t="s">
        <v>2675</v>
      </c>
      <c r="C110" s="95">
        <v>44446.473101851851</v>
      </c>
      <c r="D110" s="95" t="s">
        <v>2460</v>
      </c>
      <c r="E110" s="124">
        <v>307</v>
      </c>
      <c r="F110" s="137" t="str">
        <f>VLOOKUP(E110,VIP!$A$2:$O15854,2,0)</f>
        <v>DRBR307</v>
      </c>
      <c r="G110" s="137" t="str">
        <f>VLOOKUP(E110,'LISTADO ATM'!$A$2:$B$900,2,0)</f>
        <v>ATM Oficina Nagua II</v>
      </c>
      <c r="H110" s="137" t="str">
        <f>VLOOKUP(E110,VIP!$A$2:$O20815,7,FALSE)</f>
        <v>Si</v>
      </c>
      <c r="I110" s="137" t="str">
        <f>VLOOKUP(E110,VIP!$A$2:$O12780,8,FALSE)</f>
        <v>Si</v>
      </c>
      <c r="J110" s="137" t="str">
        <f>VLOOKUP(E110,VIP!$A$2:$O12730,8,FALSE)</f>
        <v>Si</v>
      </c>
      <c r="K110" s="137" t="str">
        <f>VLOOKUP(E110,VIP!$A$2:$O16304,6,0)</f>
        <v>SI</v>
      </c>
      <c r="L110" s="146" t="s">
        <v>2618</v>
      </c>
      <c r="M110" s="94" t="s">
        <v>2438</v>
      </c>
      <c r="N110" s="94" t="s">
        <v>2444</v>
      </c>
      <c r="O110" s="137" t="s">
        <v>2461</v>
      </c>
      <c r="P110" s="135"/>
      <c r="Q110" s="127" t="s">
        <v>2618</v>
      </c>
    </row>
    <row r="111" spans="1:17" ht="18" x14ac:dyDescent="0.25">
      <c r="A111" s="137" t="str">
        <f>VLOOKUP(E111,'LISTADO ATM'!$A$2:$C$901,3,0)</f>
        <v>DISTRITO NACIONAL</v>
      </c>
      <c r="B111" s="124">
        <v>3336019855</v>
      </c>
      <c r="C111" s="95">
        <v>44446.480613425927</v>
      </c>
      <c r="D111" s="95" t="s">
        <v>2460</v>
      </c>
      <c r="E111" s="124">
        <v>514</v>
      </c>
      <c r="F111" s="137" t="str">
        <f>VLOOKUP(E111,VIP!$A$2:$O15852,2,0)</f>
        <v>DRBR514</v>
      </c>
      <c r="G111" s="137" t="str">
        <f>VLOOKUP(E111,'LISTADO ATM'!$A$2:$B$900,2,0)</f>
        <v>ATM Autoservicio Charles de Gaulle</v>
      </c>
      <c r="H111" s="137" t="str">
        <f>VLOOKUP(E111,VIP!$A$2:$O20813,7,FALSE)</f>
        <v>Si</v>
      </c>
      <c r="I111" s="137" t="str">
        <f>VLOOKUP(E111,VIP!$A$2:$O12778,8,FALSE)</f>
        <v>No</v>
      </c>
      <c r="J111" s="137" t="str">
        <f>VLOOKUP(E111,VIP!$A$2:$O12728,8,FALSE)</f>
        <v>No</v>
      </c>
      <c r="K111" s="137" t="str">
        <f>VLOOKUP(E111,VIP!$A$2:$O16302,6,0)</f>
        <v>NO</v>
      </c>
      <c r="L111" s="146" t="s">
        <v>2618</v>
      </c>
      <c r="M111" s="94" t="s">
        <v>2438</v>
      </c>
      <c r="N111" s="94" t="s">
        <v>2444</v>
      </c>
      <c r="O111" s="137" t="s">
        <v>2461</v>
      </c>
      <c r="P111" s="135"/>
      <c r="Q111" s="127" t="s">
        <v>2618</v>
      </c>
    </row>
    <row r="112" spans="1:17" ht="18" x14ac:dyDescent="0.25">
      <c r="A112" s="137" t="str">
        <f>VLOOKUP(E112,'LISTADO ATM'!$A$2:$C$901,3,0)</f>
        <v>DISTRITO NACIONAL</v>
      </c>
      <c r="B112" s="124" t="s">
        <v>2697</v>
      </c>
      <c r="C112" s="95">
        <v>44448.734583333331</v>
      </c>
      <c r="D112" s="95" t="s">
        <v>2460</v>
      </c>
      <c r="E112" s="124">
        <v>686</v>
      </c>
      <c r="F112" s="137" t="str">
        <f>VLOOKUP(E112,VIP!$A$2:$O15908,2,0)</f>
        <v>DRBR686</v>
      </c>
      <c r="G112" s="137" t="str">
        <f>VLOOKUP(E112,'LISTADO ATM'!$A$2:$B$900,2,0)</f>
        <v>ATM Autoservicio Oficina Máximo Gómez</v>
      </c>
      <c r="H112" s="137" t="str">
        <f>VLOOKUP(E112,VIP!$A$2:$O20869,7,FALSE)</f>
        <v>Si</v>
      </c>
      <c r="I112" s="137" t="str">
        <f>VLOOKUP(E112,VIP!$A$2:$O12834,8,FALSE)</f>
        <v>Si</v>
      </c>
      <c r="J112" s="137" t="str">
        <f>VLOOKUP(E112,VIP!$A$2:$O12784,8,FALSE)</f>
        <v>Si</v>
      </c>
      <c r="K112" s="137" t="str">
        <f>VLOOKUP(E112,VIP!$A$2:$O16358,6,0)</f>
        <v>NO</v>
      </c>
      <c r="L112" s="146" t="s">
        <v>2618</v>
      </c>
      <c r="M112" s="94" t="s">
        <v>2438</v>
      </c>
      <c r="N112" s="94" t="s">
        <v>2444</v>
      </c>
      <c r="O112" s="137" t="s">
        <v>2461</v>
      </c>
      <c r="P112" s="146"/>
      <c r="Q112" s="94" t="s">
        <v>2618</v>
      </c>
    </row>
    <row r="113" spans="1:17" ht="18" x14ac:dyDescent="0.25">
      <c r="A113" s="137" t="str">
        <f>VLOOKUP(E113,'LISTADO ATM'!$A$2:$C$901,3,0)</f>
        <v>NORTE</v>
      </c>
      <c r="B113" s="124" t="s">
        <v>2700</v>
      </c>
      <c r="C113" s="95">
        <v>44448.724664351852</v>
      </c>
      <c r="D113" s="95" t="s">
        <v>2626</v>
      </c>
      <c r="E113" s="124">
        <v>809</v>
      </c>
      <c r="F113" s="137" t="str">
        <f>VLOOKUP(E113,VIP!$A$2:$O15911,2,0)</f>
        <v>DRBR809</v>
      </c>
      <c r="G113" s="137" t="str">
        <f>VLOOKUP(E113,'LISTADO ATM'!$A$2:$B$900,2,0)</f>
        <v>ATM Yoma (Cotuí)</v>
      </c>
      <c r="H113" s="137" t="str">
        <f>VLOOKUP(E113,VIP!$A$2:$O20872,7,FALSE)</f>
        <v>Si</v>
      </c>
      <c r="I113" s="137" t="str">
        <f>VLOOKUP(E113,VIP!$A$2:$O12837,8,FALSE)</f>
        <v>Si</v>
      </c>
      <c r="J113" s="137" t="str">
        <f>VLOOKUP(E113,VIP!$A$2:$O12787,8,FALSE)</f>
        <v>Si</v>
      </c>
      <c r="K113" s="137" t="str">
        <f>VLOOKUP(E113,VIP!$A$2:$O16361,6,0)</f>
        <v>NO</v>
      </c>
      <c r="L113" s="146" t="s">
        <v>2618</v>
      </c>
      <c r="M113" s="94" t="s">
        <v>2438</v>
      </c>
      <c r="N113" s="94" t="s">
        <v>2444</v>
      </c>
      <c r="O113" s="137" t="s">
        <v>2627</v>
      </c>
      <c r="P113" s="146"/>
      <c r="Q113" s="94" t="s">
        <v>2618</v>
      </c>
    </row>
    <row r="114" spans="1:17" ht="18" x14ac:dyDescent="0.25">
      <c r="A114" s="137" t="str">
        <f>VLOOKUP(E114,'LISTADO ATM'!$A$2:$C$901,3,0)</f>
        <v>DISTRITO NACIONAL</v>
      </c>
      <c r="B114" s="124">
        <v>3336017461</v>
      </c>
      <c r="C114" s="95">
        <v>44446.489571759259</v>
      </c>
      <c r="D114" s="95" t="s">
        <v>2441</v>
      </c>
      <c r="E114" s="124">
        <v>835</v>
      </c>
      <c r="F114" s="137" t="str">
        <f>VLOOKUP(E114,VIP!$A$2:$O15850,2,0)</f>
        <v>DRBR835</v>
      </c>
      <c r="G114" s="137" t="str">
        <f>VLOOKUP(E114,'LISTADO ATM'!$A$2:$B$900,2,0)</f>
        <v xml:space="preserve">ATM UNP Megacentro </v>
      </c>
      <c r="H114" s="137" t="str">
        <f>VLOOKUP(E114,VIP!$A$2:$O20811,7,FALSE)</f>
        <v>Si</v>
      </c>
      <c r="I114" s="137" t="str">
        <f>VLOOKUP(E114,VIP!$A$2:$O12776,8,FALSE)</f>
        <v>Si</v>
      </c>
      <c r="J114" s="137" t="str">
        <f>VLOOKUP(E114,VIP!$A$2:$O12726,8,FALSE)</f>
        <v>Si</v>
      </c>
      <c r="K114" s="137" t="str">
        <f>VLOOKUP(E114,VIP!$A$2:$O16300,6,0)</f>
        <v>SI</v>
      </c>
      <c r="L114" s="146" t="s">
        <v>2618</v>
      </c>
      <c r="M114" s="94" t="s">
        <v>2438</v>
      </c>
      <c r="N114" s="94" t="s">
        <v>2444</v>
      </c>
      <c r="O114" s="137" t="s">
        <v>2445</v>
      </c>
      <c r="P114" s="135"/>
      <c r="Q114" s="127" t="s">
        <v>2618</v>
      </c>
    </row>
    <row r="115" spans="1:17" ht="18" x14ac:dyDescent="0.25">
      <c r="A115" s="137" t="str">
        <f>VLOOKUP(E115,'LISTADO ATM'!$A$2:$C$901,3,0)</f>
        <v>DISTRITO NACIONAL</v>
      </c>
      <c r="B115" s="124">
        <v>3336020813</v>
      </c>
      <c r="C115" s="95">
        <v>44448.597048611111</v>
      </c>
      <c r="D115" s="95" t="s">
        <v>2460</v>
      </c>
      <c r="E115" s="124">
        <v>946</v>
      </c>
      <c r="F115" s="137" t="str">
        <f>VLOOKUP(E115,VIP!$A$2:$O15889,2,0)</f>
        <v>DRBR24R</v>
      </c>
      <c r="G115" s="137" t="str">
        <f>VLOOKUP(E115,'LISTADO ATM'!$A$2:$B$900,2,0)</f>
        <v xml:space="preserve">ATM Oficina Núñez de Cáceres I </v>
      </c>
      <c r="H115" s="137" t="str">
        <f>VLOOKUP(E115,VIP!$A$2:$O20850,7,FALSE)</f>
        <v>Si</v>
      </c>
      <c r="I115" s="137" t="str">
        <f>VLOOKUP(E115,VIP!$A$2:$O12815,8,FALSE)</f>
        <v>Si</v>
      </c>
      <c r="J115" s="137" t="str">
        <f>VLOOKUP(E115,VIP!$A$2:$O12765,8,FALSE)</f>
        <v>Si</v>
      </c>
      <c r="K115" s="137" t="str">
        <f>VLOOKUP(E115,VIP!$A$2:$O16339,6,0)</f>
        <v>NO</v>
      </c>
      <c r="L115" s="146" t="s">
        <v>2618</v>
      </c>
      <c r="M115" s="94" t="s">
        <v>2438</v>
      </c>
      <c r="N115" s="94" t="s">
        <v>2444</v>
      </c>
      <c r="O115" s="137" t="s">
        <v>2679</v>
      </c>
      <c r="P115" s="146"/>
      <c r="Q115" s="94" t="s">
        <v>2618</v>
      </c>
    </row>
    <row r="116" spans="1:17" ht="18" x14ac:dyDescent="0.25">
      <c r="A116" s="137" t="str">
        <f>VLOOKUP(E116,'LISTADO ATM'!$A$2:$C$901,3,0)</f>
        <v>NORTE</v>
      </c>
      <c r="B116" s="124" t="s">
        <v>2727</v>
      </c>
      <c r="C116" s="95">
        <v>44448.896354166667</v>
      </c>
      <c r="D116" s="95" t="s">
        <v>2460</v>
      </c>
      <c r="E116" s="124">
        <v>142</v>
      </c>
      <c r="F116" s="137" t="str">
        <f>VLOOKUP(E116,VIP!$A$2:$O15916,2,0)</f>
        <v>DRBR142</v>
      </c>
      <c r="G116" s="137" t="str">
        <f>VLOOKUP(E116,'LISTADO ATM'!$A$2:$B$900,2,0)</f>
        <v xml:space="preserve">ATM Centro de Caja Galerías Bonao </v>
      </c>
      <c r="H116" s="137" t="str">
        <f>VLOOKUP(E116,VIP!$A$2:$O20877,7,FALSE)</f>
        <v>Si</v>
      </c>
      <c r="I116" s="137" t="str">
        <f>VLOOKUP(E116,VIP!$A$2:$O12842,8,FALSE)</f>
        <v>Si</v>
      </c>
      <c r="J116" s="137" t="str">
        <f>VLOOKUP(E116,VIP!$A$2:$O12792,8,FALSE)</f>
        <v>Si</v>
      </c>
      <c r="K116" s="137" t="str">
        <f>VLOOKUP(E116,VIP!$A$2:$O16366,6,0)</f>
        <v>SI</v>
      </c>
      <c r="L116" s="146" t="s">
        <v>2545</v>
      </c>
      <c r="M116" s="94" t="s">
        <v>2438</v>
      </c>
      <c r="N116" s="94" t="s">
        <v>2444</v>
      </c>
      <c r="O116" s="137" t="s">
        <v>2461</v>
      </c>
      <c r="P116" s="146"/>
      <c r="Q116" s="94" t="s">
        <v>2545</v>
      </c>
    </row>
    <row r="117" spans="1:17" ht="18" x14ac:dyDescent="0.25">
      <c r="A117" s="137" t="str">
        <f>VLOOKUP(E117,'LISTADO ATM'!$A$2:$C$901,3,0)</f>
        <v>DISTRITO NACIONAL</v>
      </c>
      <c r="B117" s="124">
        <v>3336018212</v>
      </c>
      <c r="C117" s="95">
        <v>44447.076967592591</v>
      </c>
      <c r="D117" s="95" t="s">
        <v>2460</v>
      </c>
      <c r="E117" s="124">
        <v>527</v>
      </c>
      <c r="F117" s="137" t="str">
        <f>VLOOKUP(E117,VIP!$A$2:$O15843,2,0)</f>
        <v>DRBR527</v>
      </c>
      <c r="G117" s="137" t="str">
        <f>VLOOKUP(E117,'LISTADO ATM'!$A$2:$B$900,2,0)</f>
        <v>ATM Oficina Zona Oriental II</v>
      </c>
      <c r="H117" s="137" t="str">
        <f>VLOOKUP(E117,VIP!$A$2:$O20804,7,FALSE)</f>
        <v>Si</v>
      </c>
      <c r="I117" s="137" t="str">
        <f>VLOOKUP(E117,VIP!$A$2:$O12769,8,FALSE)</f>
        <v>Si</v>
      </c>
      <c r="J117" s="137" t="str">
        <f>VLOOKUP(E117,VIP!$A$2:$O12719,8,FALSE)</f>
        <v>Si</v>
      </c>
      <c r="K117" s="137" t="str">
        <f>VLOOKUP(E117,VIP!$A$2:$O16293,6,0)</f>
        <v>SI</v>
      </c>
      <c r="L117" s="146" t="s">
        <v>2545</v>
      </c>
      <c r="M117" s="94" t="s">
        <v>2438</v>
      </c>
      <c r="N117" s="94" t="s">
        <v>2444</v>
      </c>
      <c r="O117" s="137" t="s">
        <v>2461</v>
      </c>
      <c r="P117" s="146"/>
      <c r="Q117" s="94" t="s">
        <v>2545</v>
      </c>
    </row>
    <row r="118" spans="1:17" ht="18" x14ac:dyDescent="0.25">
      <c r="A118" s="137" t="str">
        <f>VLOOKUP(E118,'LISTADO ATM'!$A$2:$C$901,3,0)</f>
        <v>DISTRITO NACIONAL</v>
      </c>
      <c r="B118" s="124" t="s">
        <v>2734</v>
      </c>
      <c r="C118" s="95">
        <v>44448.874641203707</v>
      </c>
      <c r="D118" s="95" t="s">
        <v>2441</v>
      </c>
      <c r="E118" s="124">
        <v>927</v>
      </c>
      <c r="F118" s="137" t="str">
        <f>VLOOKUP(E118,VIP!$A$2:$O15923,2,0)</f>
        <v>DRBR927</v>
      </c>
      <c r="G118" s="137" t="str">
        <f>VLOOKUP(E118,'LISTADO ATM'!$A$2:$B$900,2,0)</f>
        <v>ATM S/M Bravo La Esperilla</v>
      </c>
      <c r="H118" s="137" t="str">
        <f>VLOOKUP(E118,VIP!$A$2:$O20884,7,FALSE)</f>
        <v>Si</v>
      </c>
      <c r="I118" s="137" t="str">
        <f>VLOOKUP(E118,VIP!$A$2:$O12849,8,FALSE)</f>
        <v>Si</v>
      </c>
      <c r="J118" s="137" t="str">
        <f>VLOOKUP(E118,VIP!$A$2:$O12799,8,FALSE)</f>
        <v>Si</v>
      </c>
      <c r="K118" s="137" t="str">
        <f>VLOOKUP(E118,VIP!$A$2:$O16373,6,0)</f>
        <v>NO</v>
      </c>
      <c r="L118" s="146" t="s">
        <v>2545</v>
      </c>
      <c r="M118" s="94" t="s">
        <v>2438</v>
      </c>
      <c r="N118" s="94" t="s">
        <v>2444</v>
      </c>
      <c r="O118" s="137" t="s">
        <v>2445</v>
      </c>
      <c r="P118" s="146"/>
      <c r="Q118" s="94" t="s">
        <v>2545</v>
      </c>
    </row>
    <row r="119" spans="1:17" ht="18" x14ac:dyDescent="0.25">
      <c r="A119" s="137" t="str">
        <f>VLOOKUP(E119,'LISTADO ATM'!$A$2:$C$901,3,0)</f>
        <v>DISTRITO NACIONAL</v>
      </c>
      <c r="B119" s="124">
        <v>3336020831</v>
      </c>
      <c r="C119" s="95">
        <v>44448.60119212963</v>
      </c>
      <c r="D119" s="95" t="s">
        <v>2441</v>
      </c>
      <c r="E119" s="124">
        <v>983</v>
      </c>
      <c r="F119" s="137" t="str">
        <f>VLOOKUP(E119,VIP!$A$2:$O15888,2,0)</f>
        <v>DRBR983</v>
      </c>
      <c r="G119" s="137" t="str">
        <f>VLOOKUP(E119,'LISTADO ATM'!$A$2:$B$900,2,0)</f>
        <v xml:space="preserve">ATM Bravo República de Colombia </v>
      </c>
      <c r="H119" s="137" t="str">
        <f>VLOOKUP(E119,VIP!$A$2:$O20849,7,FALSE)</f>
        <v>Si</v>
      </c>
      <c r="I119" s="137" t="str">
        <f>VLOOKUP(E119,VIP!$A$2:$O12814,8,FALSE)</f>
        <v>No</v>
      </c>
      <c r="J119" s="137" t="str">
        <f>VLOOKUP(E119,VIP!$A$2:$O12764,8,FALSE)</f>
        <v>No</v>
      </c>
      <c r="K119" s="137" t="str">
        <f>VLOOKUP(E119,VIP!$A$2:$O16338,6,0)</f>
        <v>NO</v>
      </c>
      <c r="L119" s="146" t="s">
        <v>2545</v>
      </c>
      <c r="M119" s="94" t="s">
        <v>2438</v>
      </c>
      <c r="N119" s="94" t="s">
        <v>2444</v>
      </c>
      <c r="O119" s="137" t="s">
        <v>2445</v>
      </c>
      <c r="P119" s="146"/>
      <c r="Q119" s="94" t="s">
        <v>2545</v>
      </c>
    </row>
    <row r="120" spans="1:17" ht="18" x14ac:dyDescent="0.25">
      <c r="A120" s="137" t="str">
        <f>VLOOKUP(E120,'LISTADO ATM'!$A$2:$C$901,3,0)</f>
        <v>DISTRITO NACIONAL</v>
      </c>
      <c r="B120" s="124">
        <v>3336020861</v>
      </c>
      <c r="C120" s="95">
        <v>44448.617280092592</v>
      </c>
      <c r="D120" s="95" t="s">
        <v>2460</v>
      </c>
      <c r="E120" s="124">
        <v>717</v>
      </c>
      <c r="F120" s="137" t="str">
        <f>VLOOKUP(E120,VIP!$A$2:$O15883,2,0)</f>
        <v>DRBR24K</v>
      </c>
      <c r="G120" s="137" t="str">
        <f>VLOOKUP(E120,'LISTADO ATM'!$A$2:$B$900,2,0)</f>
        <v xml:space="preserve">ATM Oficina Los Alcarrizos </v>
      </c>
      <c r="H120" s="137" t="str">
        <f>VLOOKUP(E120,VIP!$A$2:$O20844,7,FALSE)</f>
        <v>Si</v>
      </c>
      <c r="I120" s="137" t="str">
        <f>VLOOKUP(E120,VIP!$A$2:$O12809,8,FALSE)</f>
        <v>Si</v>
      </c>
      <c r="J120" s="137" t="str">
        <f>VLOOKUP(E120,VIP!$A$2:$O12759,8,FALSE)</f>
        <v>Si</v>
      </c>
      <c r="K120" s="137" t="str">
        <f>VLOOKUP(E120,VIP!$A$2:$O16333,6,0)</f>
        <v>SI</v>
      </c>
      <c r="L120" s="146" t="s">
        <v>2680</v>
      </c>
      <c r="M120" s="94" t="s">
        <v>2438</v>
      </c>
      <c r="N120" s="94" t="s">
        <v>2444</v>
      </c>
      <c r="O120" s="137" t="s">
        <v>2679</v>
      </c>
      <c r="P120" s="146"/>
      <c r="Q120" s="94" t="s">
        <v>2680</v>
      </c>
    </row>
    <row r="121" spans="1:17" ht="18" x14ac:dyDescent="0.25">
      <c r="A121" s="137" t="str">
        <f>VLOOKUP(E121,'LISTADO ATM'!$A$2:$C$901,3,0)</f>
        <v>SUR</v>
      </c>
      <c r="B121" s="124">
        <v>3336020328</v>
      </c>
      <c r="C121" s="95">
        <v>44448.432245370372</v>
      </c>
      <c r="D121" s="95" t="s">
        <v>2441</v>
      </c>
      <c r="E121" s="124">
        <v>6</v>
      </c>
      <c r="F121" s="137" t="str">
        <f>VLOOKUP(E121,VIP!$A$2:$O15870,2,0)</f>
        <v>DRBR006</v>
      </c>
      <c r="G121" s="137" t="str">
        <f>VLOOKUP(E121,'LISTADO ATM'!$A$2:$B$900,2,0)</f>
        <v xml:space="preserve">ATM Plaza WAO San Juan </v>
      </c>
      <c r="H121" s="137" t="str">
        <f>VLOOKUP(E121,VIP!$A$2:$O20831,7,FALSE)</f>
        <v>N/A</v>
      </c>
      <c r="I121" s="137" t="str">
        <f>VLOOKUP(E121,VIP!$A$2:$O12796,8,FALSE)</f>
        <v>N/A</v>
      </c>
      <c r="J121" s="137" t="str">
        <f>VLOOKUP(E121,VIP!$A$2:$O12746,8,FALSE)</f>
        <v>N/A</v>
      </c>
      <c r="K121" s="137" t="str">
        <f>VLOOKUP(E121,VIP!$A$2:$O16320,6,0)</f>
        <v/>
      </c>
      <c r="L121" s="146" t="s">
        <v>2434</v>
      </c>
      <c r="M121" s="94" t="s">
        <v>2438</v>
      </c>
      <c r="N121" s="94" t="s">
        <v>2444</v>
      </c>
      <c r="O121" s="137" t="s">
        <v>2445</v>
      </c>
      <c r="P121" s="146"/>
      <c r="Q121" s="94" t="s">
        <v>2434</v>
      </c>
    </row>
    <row r="122" spans="1:17" ht="18" x14ac:dyDescent="0.25">
      <c r="A122" s="137" t="str">
        <f>VLOOKUP(E122,'LISTADO ATM'!$A$2:$C$901,3,0)</f>
        <v>SUR</v>
      </c>
      <c r="B122" s="124" t="s">
        <v>2707</v>
      </c>
      <c r="C122" s="95">
        <v>44448.670231481483</v>
      </c>
      <c r="D122" s="95" t="s">
        <v>2441</v>
      </c>
      <c r="E122" s="124">
        <v>84</v>
      </c>
      <c r="F122" s="137" t="str">
        <f>VLOOKUP(E122,VIP!$A$2:$O15918,2,0)</f>
        <v>DRBR084</v>
      </c>
      <c r="G122" s="137" t="str">
        <f>VLOOKUP(E122,'LISTADO ATM'!$A$2:$B$900,2,0)</f>
        <v xml:space="preserve">ATM Oficina Multicentro Sirena San Cristóbal </v>
      </c>
      <c r="H122" s="137" t="str">
        <f>VLOOKUP(E122,VIP!$A$2:$O20879,7,FALSE)</f>
        <v>Si</v>
      </c>
      <c r="I122" s="137" t="str">
        <f>VLOOKUP(E122,VIP!$A$2:$O12844,8,FALSE)</f>
        <v>Si</v>
      </c>
      <c r="J122" s="137" t="str">
        <f>VLOOKUP(E122,VIP!$A$2:$O12794,8,FALSE)</f>
        <v>Si</v>
      </c>
      <c r="K122" s="137" t="str">
        <f>VLOOKUP(E122,VIP!$A$2:$O16368,6,0)</f>
        <v>SI</v>
      </c>
      <c r="L122" s="146" t="s">
        <v>2434</v>
      </c>
      <c r="M122" s="94" t="s">
        <v>2438</v>
      </c>
      <c r="N122" s="94" t="s">
        <v>2444</v>
      </c>
      <c r="O122" s="137" t="s">
        <v>2445</v>
      </c>
      <c r="P122" s="146"/>
      <c r="Q122" s="94" t="s">
        <v>2434</v>
      </c>
    </row>
    <row r="123" spans="1:17" ht="18" x14ac:dyDescent="0.25">
      <c r="A123" s="137" t="str">
        <f>VLOOKUP(E123,'LISTADO ATM'!$A$2:$C$901,3,0)</f>
        <v>DISTRITO NACIONAL</v>
      </c>
      <c r="B123" s="124" t="s">
        <v>2706</v>
      </c>
      <c r="C123" s="95">
        <v>44448.672777777778</v>
      </c>
      <c r="D123" s="95" t="s">
        <v>2441</v>
      </c>
      <c r="E123" s="124">
        <v>232</v>
      </c>
      <c r="F123" s="137" t="str">
        <f>VLOOKUP(E123,VIP!$A$2:$O15917,2,0)</f>
        <v>DRBR232</v>
      </c>
      <c r="G123" s="137" t="str">
        <f>VLOOKUP(E123,'LISTADO ATM'!$A$2:$B$900,2,0)</f>
        <v xml:space="preserve">ATM S/M Nacional Charles de Gaulle </v>
      </c>
      <c r="H123" s="137" t="str">
        <f>VLOOKUP(E123,VIP!$A$2:$O20878,7,FALSE)</f>
        <v>Si</v>
      </c>
      <c r="I123" s="137" t="str">
        <f>VLOOKUP(E123,VIP!$A$2:$O12843,8,FALSE)</f>
        <v>Si</v>
      </c>
      <c r="J123" s="137" t="str">
        <f>VLOOKUP(E123,VIP!$A$2:$O12793,8,FALSE)</f>
        <v>Si</v>
      </c>
      <c r="K123" s="137" t="str">
        <f>VLOOKUP(E123,VIP!$A$2:$O16367,6,0)</f>
        <v>SI</v>
      </c>
      <c r="L123" s="146" t="s">
        <v>2434</v>
      </c>
      <c r="M123" s="94" t="s">
        <v>2438</v>
      </c>
      <c r="N123" s="94" t="s">
        <v>2444</v>
      </c>
      <c r="O123" s="137" t="s">
        <v>2445</v>
      </c>
      <c r="P123" s="146"/>
      <c r="Q123" s="94" t="s">
        <v>2434</v>
      </c>
    </row>
    <row r="124" spans="1:17" ht="18" x14ac:dyDescent="0.25">
      <c r="A124" s="137" t="str">
        <f>VLOOKUP(E124,'LISTADO ATM'!$A$2:$C$901,3,0)</f>
        <v>NORTE</v>
      </c>
      <c r="B124" s="124" t="s">
        <v>2736</v>
      </c>
      <c r="C124" s="95">
        <v>44448.846053240741</v>
      </c>
      <c r="D124" s="95" t="s">
        <v>2626</v>
      </c>
      <c r="E124" s="124">
        <v>282</v>
      </c>
      <c r="F124" s="137" t="str">
        <f>VLOOKUP(E124,VIP!$A$2:$O15925,2,0)</f>
        <v>DRBR282</v>
      </c>
      <c r="G124" s="137" t="str">
        <f>VLOOKUP(E124,'LISTADO ATM'!$A$2:$B$900,2,0)</f>
        <v xml:space="preserve">ATM Autobanco Nibaje </v>
      </c>
      <c r="H124" s="137" t="str">
        <f>VLOOKUP(E124,VIP!$A$2:$O20886,7,FALSE)</f>
        <v>Si</v>
      </c>
      <c r="I124" s="137" t="str">
        <f>VLOOKUP(E124,VIP!$A$2:$O12851,8,FALSE)</f>
        <v>Si</v>
      </c>
      <c r="J124" s="137" t="str">
        <f>VLOOKUP(E124,VIP!$A$2:$O12801,8,FALSE)</f>
        <v>Si</v>
      </c>
      <c r="K124" s="137" t="str">
        <f>VLOOKUP(E124,VIP!$A$2:$O16375,6,0)</f>
        <v>NO</v>
      </c>
      <c r="L124" s="146" t="s">
        <v>2434</v>
      </c>
      <c r="M124" s="94" t="s">
        <v>2438</v>
      </c>
      <c r="N124" s="94" t="s">
        <v>2444</v>
      </c>
      <c r="O124" s="137" t="s">
        <v>2627</v>
      </c>
      <c r="P124" s="146"/>
      <c r="Q124" s="94" t="s">
        <v>2434</v>
      </c>
    </row>
    <row r="125" spans="1:17" ht="18" x14ac:dyDescent="0.25">
      <c r="A125" s="137" t="str">
        <f>VLOOKUP(E125,'LISTADO ATM'!$A$2:$C$901,3,0)</f>
        <v>DISTRITO NACIONAL</v>
      </c>
      <c r="B125" s="124" t="s">
        <v>2653</v>
      </c>
      <c r="C125" s="95">
        <v>44447.849456018521</v>
      </c>
      <c r="D125" s="95" t="s">
        <v>2441</v>
      </c>
      <c r="E125" s="124">
        <v>302</v>
      </c>
      <c r="F125" s="137" t="str">
        <f>VLOOKUP(E125,VIP!$A$2:$O15870,2,0)</f>
        <v>DRBR302</v>
      </c>
      <c r="G125" s="137" t="str">
        <f>VLOOKUP(E125,'LISTADO ATM'!$A$2:$B$900,2,0)</f>
        <v xml:space="preserve">ATM S/M Aprezio Los Mameyes  </v>
      </c>
      <c r="H125" s="137" t="str">
        <f>VLOOKUP(E125,VIP!$A$2:$O20831,7,FALSE)</f>
        <v>Si</v>
      </c>
      <c r="I125" s="137" t="str">
        <f>VLOOKUP(E125,VIP!$A$2:$O12796,8,FALSE)</f>
        <v>Si</v>
      </c>
      <c r="J125" s="137" t="str">
        <f>VLOOKUP(E125,VIP!$A$2:$O12746,8,FALSE)</f>
        <v>Si</v>
      </c>
      <c r="K125" s="137" t="str">
        <f>VLOOKUP(E125,VIP!$A$2:$O16320,6,0)</f>
        <v>NO</v>
      </c>
      <c r="L125" s="146" t="s">
        <v>2434</v>
      </c>
      <c r="M125" s="94" t="s">
        <v>2438</v>
      </c>
      <c r="N125" s="94" t="s">
        <v>2444</v>
      </c>
      <c r="O125" s="137" t="s">
        <v>2445</v>
      </c>
      <c r="P125" s="146"/>
      <c r="Q125" s="94" t="s">
        <v>2434</v>
      </c>
    </row>
    <row r="126" spans="1:17" ht="18" x14ac:dyDescent="0.25">
      <c r="A126" s="137" t="str">
        <f>VLOOKUP(E126,'LISTADO ATM'!$A$2:$C$901,3,0)</f>
        <v>DISTRITO NACIONAL</v>
      </c>
      <c r="B126" s="124">
        <v>3336020142</v>
      </c>
      <c r="C126" s="95">
        <v>44448.384560185186</v>
      </c>
      <c r="D126" s="95" t="s">
        <v>2441</v>
      </c>
      <c r="E126" s="124">
        <v>627</v>
      </c>
      <c r="F126" s="137" t="str">
        <f>VLOOKUP(E126,VIP!$A$2:$O15878,2,0)</f>
        <v>DRBR163</v>
      </c>
      <c r="G126" s="137" t="str">
        <f>VLOOKUP(E126,'LISTADO ATM'!$A$2:$B$900,2,0)</f>
        <v xml:space="preserve">ATM CAASD </v>
      </c>
      <c r="H126" s="137" t="str">
        <f>VLOOKUP(E126,VIP!$A$2:$O20839,7,FALSE)</f>
        <v>Si</v>
      </c>
      <c r="I126" s="137" t="str">
        <f>VLOOKUP(E126,VIP!$A$2:$O12804,8,FALSE)</f>
        <v>Si</v>
      </c>
      <c r="J126" s="137" t="str">
        <f>VLOOKUP(E126,VIP!$A$2:$O12754,8,FALSE)</f>
        <v>Si</v>
      </c>
      <c r="K126" s="137" t="str">
        <f>VLOOKUP(E126,VIP!$A$2:$O16328,6,0)</f>
        <v>NO</v>
      </c>
      <c r="L126" s="146" t="s">
        <v>2434</v>
      </c>
      <c r="M126" s="94" t="s">
        <v>2438</v>
      </c>
      <c r="N126" s="94" t="s">
        <v>2444</v>
      </c>
      <c r="O126" s="137" t="s">
        <v>2445</v>
      </c>
      <c r="P126" s="146"/>
      <c r="Q126" s="94" t="s">
        <v>2434</v>
      </c>
    </row>
    <row r="127" spans="1:17" ht="18" x14ac:dyDescent="0.25">
      <c r="A127" s="137" t="str">
        <f>VLOOKUP(E127,'LISTADO ATM'!$A$2:$C$901,3,0)</f>
        <v>SUR</v>
      </c>
      <c r="B127" s="124" t="s">
        <v>2704</v>
      </c>
      <c r="C127" s="95">
        <v>44448.7</v>
      </c>
      <c r="D127" s="95" t="s">
        <v>2460</v>
      </c>
      <c r="E127" s="124">
        <v>766</v>
      </c>
      <c r="F127" s="137" t="str">
        <f>VLOOKUP(E127,VIP!$A$2:$O15915,2,0)</f>
        <v>DRBR440</v>
      </c>
      <c r="G127" s="137" t="str">
        <f>VLOOKUP(E127,'LISTADO ATM'!$A$2:$B$900,2,0)</f>
        <v xml:space="preserve">ATM Oficina Azua II </v>
      </c>
      <c r="H127" s="137" t="str">
        <f>VLOOKUP(E127,VIP!$A$2:$O20876,7,FALSE)</f>
        <v>Si</v>
      </c>
      <c r="I127" s="137" t="str">
        <f>VLOOKUP(E127,VIP!$A$2:$O12841,8,FALSE)</f>
        <v>Si</v>
      </c>
      <c r="J127" s="137" t="str">
        <f>VLOOKUP(E127,VIP!$A$2:$O12791,8,FALSE)</f>
        <v>Si</v>
      </c>
      <c r="K127" s="137" t="str">
        <f>VLOOKUP(E127,VIP!$A$2:$O16365,6,0)</f>
        <v>SI</v>
      </c>
      <c r="L127" s="146" t="s">
        <v>2434</v>
      </c>
      <c r="M127" s="94" t="s">
        <v>2438</v>
      </c>
      <c r="N127" s="94" t="s">
        <v>2444</v>
      </c>
      <c r="O127" s="137" t="s">
        <v>2620</v>
      </c>
      <c r="P127" s="146"/>
      <c r="Q127" s="94" t="s">
        <v>2434</v>
      </c>
    </row>
    <row r="128" spans="1:17" ht="18" x14ac:dyDescent="0.25">
      <c r="A128" s="137" t="str">
        <f>VLOOKUP(E128,'LISTADO ATM'!$A$2:$C$901,3,0)</f>
        <v>DISTRITO NACIONAL</v>
      </c>
      <c r="B128" s="124" t="s">
        <v>2654</v>
      </c>
      <c r="C128" s="95">
        <v>44447.847280092596</v>
      </c>
      <c r="D128" s="95" t="s">
        <v>2441</v>
      </c>
      <c r="E128" s="124">
        <v>900</v>
      </c>
      <c r="F128" s="137" t="str">
        <f>VLOOKUP(E128,VIP!$A$2:$O15871,2,0)</f>
        <v>DRBR900</v>
      </c>
      <c r="G128" s="137" t="str">
        <f>VLOOKUP(E128,'LISTADO ATM'!$A$2:$B$900,2,0)</f>
        <v xml:space="preserve">ATM UNP Merca Santo Domingo </v>
      </c>
      <c r="H128" s="137" t="str">
        <f>VLOOKUP(E128,VIP!$A$2:$O20832,7,FALSE)</f>
        <v>Si</v>
      </c>
      <c r="I128" s="137" t="str">
        <f>VLOOKUP(E128,VIP!$A$2:$O12797,8,FALSE)</f>
        <v>Si</v>
      </c>
      <c r="J128" s="137" t="str">
        <f>VLOOKUP(E128,VIP!$A$2:$O12747,8,FALSE)</f>
        <v>Si</v>
      </c>
      <c r="K128" s="137" t="str">
        <f>VLOOKUP(E128,VIP!$A$2:$O16321,6,0)</f>
        <v>NO</v>
      </c>
      <c r="L128" s="146" t="s">
        <v>2434</v>
      </c>
      <c r="M128" s="94" t="s">
        <v>2438</v>
      </c>
      <c r="N128" s="94" t="s">
        <v>2444</v>
      </c>
      <c r="O128" s="137" t="s">
        <v>2445</v>
      </c>
      <c r="P128" s="146"/>
      <c r="Q128" s="94" t="s">
        <v>2434</v>
      </c>
    </row>
    <row r="129" spans="1:17" ht="18" x14ac:dyDescent="0.25">
      <c r="A129" s="137" t="str">
        <f>VLOOKUP(E129,'LISTADO ATM'!$A$2:$C$901,3,0)</f>
        <v>NORTE</v>
      </c>
      <c r="B129" s="124" t="s">
        <v>2696</v>
      </c>
      <c r="C129" s="95">
        <v>44448.737488425926</v>
      </c>
      <c r="D129" s="95" t="s">
        <v>2174</v>
      </c>
      <c r="E129" s="124">
        <v>307</v>
      </c>
      <c r="F129" s="137" t="str">
        <f>VLOOKUP(E129,VIP!$A$2:$O15907,2,0)</f>
        <v>DRBR307</v>
      </c>
      <c r="G129" s="137" t="str">
        <f>VLOOKUP(E129,'LISTADO ATM'!$A$2:$B$900,2,0)</f>
        <v>ATM Oficina Nagua II</v>
      </c>
      <c r="H129" s="137" t="str">
        <f>VLOOKUP(E129,VIP!$A$2:$O20868,7,FALSE)</f>
        <v>Si</v>
      </c>
      <c r="I129" s="137" t="str">
        <f>VLOOKUP(E129,VIP!$A$2:$O12833,8,FALSE)</f>
        <v>Si</v>
      </c>
      <c r="J129" s="137" t="str">
        <f>VLOOKUP(E129,VIP!$A$2:$O12783,8,FALSE)</f>
        <v>Si</v>
      </c>
      <c r="K129" s="137" t="str">
        <f>VLOOKUP(E129,VIP!$A$2:$O16357,6,0)</f>
        <v>SI</v>
      </c>
      <c r="L129" s="146" t="s">
        <v>2632</v>
      </c>
      <c r="M129" s="94" t="s">
        <v>2438</v>
      </c>
      <c r="N129" s="94" t="s">
        <v>2444</v>
      </c>
      <c r="O129" s="137" t="s">
        <v>2446</v>
      </c>
      <c r="P129" s="146"/>
      <c r="Q129" s="94" t="s">
        <v>2632</v>
      </c>
    </row>
    <row r="130" spans="1:17" ht="18" x14ac:dyDescent="0.25">
      <c r="A130" s="137" t="str">
        <f>VLOOKUP(E130,'LISTADO ATM'!$A$2:$C$901,3,0)</f>
        <v>DISTRITO NACIONAL</v>
      </c>
      <c r="B130" s="124" t="s">
        <v>2698</v>
      </c>
      <c r="C130" s="95">
        <v>44448.730879629627</v>
      </c>
      <c r="D130" s="95" t="s">
        <v>2174</v>
      </c>
      <c r="E130" s="124">
        <v>577</v>
      </c>
      <c r="F130" s="137" t="str">
        <f>VLOOKUP(E130,VIP!$A$2:$O15909,2,0)</f>
        <v>DRBR173</v>
      </c>
      <c r="G130" s="137" t="str">
        <f>VLOOKUP(E130,'LISTADO ATM'!$A$2:$B$900,2,0)</f>
        <v xml:space="preserve">ATM Olé Ave. Duarte </v>
      </c>
      <c r="H130" s="137" t="str">
        <f>VLOOKUP(E130,VIP!$A$2:$O20870,7,FALSE)</f>
        <v>Si</v>
      </c>
      <c r="I130" s="137" t="str">
        <f>VLOOKUP(E130,VIP!$A$2:$O12835,8,FALSE)</f>
        <v>Si</v>
      </c>
      <c r="J130" s="137" t="str">
        <f>VLOOKUP(E130,VIP!$A$2:$O12785,8,FALSE)</f>
        <v>Si</v>
      </c>
      <c r="K130" s="137" t="str">
        <f>VLOOKUP(E130,VIP!$A$2:$O16359,6,0)</f>
        <v>SI</v>
      </c>
      <c r="L130" s="146" t="s">
        <v>2632</v>
      </c>
      <c r="M130" s="94" t="s">
        <v>2438</v>
      </c>
      <c r="N130" s="94" t="s">
        <v>2444</v>
      </c>
      <c r="O130" s="137" t="s">
        <v>2446</v>
      </c>
      <c r="P130" s="146"/>
      <c r="Q130" s="94" t="s">
        <v>2632</v>
      </c>
    </row>
    <row r="131" spans="1:17" ht="18" x14ac:dyDescent="0.25">
      <c r="A131" s="137" t="str">
        <f>VLOOKUP(E131,'LISTADO ATM'!$A$2:$C$901,3,0)</f>
        <v>DISTRITO NACIONAL</v>
      </c>
      <c r="B131" s="124" t="s">
        <v>2732</v>
      </c>
      <c r="C131" s="95">
        <v>44448.879537037035</v>
      </c>
      <c r="D131" s="95" t="s">
        <v>2174</v>
      </c>
      <c r="E131" s="124">
        <v>624</v>
      </c>
      <c r="F131" s="137" t="str">
        <f>VLOOKUP(E131,VIP!$A$2:$O15921,2,0)</f>
        <v>DRBR624</v>
      </c>
      <c r="G131" s="137" t="str">
        <f>VLOOKUP(E131,'LISTADO ATM'!$A$2:$B$900,2,0)</f>
        <v xml:space="preserve">ATM Policía Nacional I </v>
      </c>
      <c r="H131" s="137" t="str">
        <f>VLOOKUP(E131,VIP!$A$2:$O20882,7,FALSE)</f>
        <v>Si</v>
      </c>
      <c r="I131" s="137" t="str">
        <f>VLOOKUP(E131,VIP!$A$2:$O12847,8,FALSE)</f>
        <v>Si</v>
      </c>
      <c r="J131" s="137" t="str">
        <f>VLOOKUP(E131,VIP!$A$2:$O12797,8,FALSE)</f>
        <v>Si</v>
      </c>
      <c r="K131" s="137" t="str">
        <f>VLOOKUP(E131,VIP!$A$2:$O16371,6,0)</f>
        <v>NO</v>
      </c>
      <c r="L131" s="146" t="s">
        <v>2632</v>
      </c>
      <c r="M131" s="94" t="s">
        <v>2438</v>
      </c>
      <c r="N131" s="94" t="s">
        <v>2444</v>
      </c>
      <c r="O131" s="137" t="s">
        <v>2446</v>
      </c>
      <c r="P131" s="146"/>
      <c r="Q131" s="94" t="s">
        <v>2632</v>
      </c>
    </row>
    <row r="132" spans="1:17" ht="18" x14ac:dyDescent="0.25">
      <c r="A132" s="137" t="str">
        <f>VLOOKUP(E132,'LISTADO ATM'!$A$2:$C$901,3,0)</f>
        <v>DISTRITO NACIONAL</v>
      </c>
      <c r="B132" s="124" t="s">
        <v>2701</v>
      </c>
      <c r="C132" s="95">
        <v>44448.716064814813</v>
      </c>
      <c r="D132" s="95" t="s">
        <v>2174</v>
      </c>
      <c r="E132" s="124">
        <v>688</v>
      </c>
      <c r="F132" s="137" t="str">
        <f>VLOOKUP(E132,VIP!$A$2:$O15912,2,0)</f>
        <v>DRBR688</v>
      </c>
      <c r="G132" s="137" t="str">
        <f>VLOOKUP(E132,'LISTADO ATM'!$A$2:$B$900,2,0)</f>
        <v>ATM Innova Centro Ave. Kennedy</v>
      </c>
      <c r="H132" s="137" t="str">
        <f>VLOOKUP(E132,VIP!$A$2:$O20873,7,FALSE)</f>
        <v>Si</v>
      </c>
      <c r="I132" s="137" t="str">
        <f>VLOOKUP(E132,VIP!$A$2:$O12838,8,FALSE)</f>
        <v>Si</v>
      </c>
      <c r="J132" s="137" t="str">
        <f>VLOOKUP(E132,VIP!$A$2:$O12788,8,FALSE)</f>
        <v>Si</v>
      </c>
      <c r="K132" s="137" t="str">
        <f>VLOOKUP(E132,VIP!$A$2:$O16362,6,0)</f>
        <v>NO</v>
      </c>
      <c r="L132" s="146" t="s">
        <v>2632</v>
      </c>
      <c r="M132" s="94" t="s">
        <v>2438</v>
      </c>
      <c r="N132" s="94" t="s">
        <v>2444</v>
      </c>
      <c r="O132" s="137" t="s">
        <v>2446</v>
      </c>
      <c r="P132" s="146"/>
      <c r="Q132" s="94" t="s">
        <v>2632</v>
      </c>
    </row>
    <row r="133" spans="1:17" ht="18" x14ac:dyDescent="0.25">
      <c r="A133" s="137" t="str">
        <f>VLOOKUP(E133,'LISTADO ATM'!$A$2:$C$901,3,0)</f>
        <v>SUR</v>
      </c>
      <c r="B133" s="124" t="s">
        <v>2694</v>
      </c>
      <c r="C133" s="95">
        <v>44448.746874999997</v>
      </c>
      <c r="D133" s="95" t="s">
        <v>2174</v>
      </c>
      <c r="E133" s="124">
        <v>881</v>
      </c>
      <c r="F133" s="137" t="str">
        <f>VLOOKUP(E133,VIP!$A$2:$O15905,2,0)</f>
        <v>DRBR881</v>
      </c>
      <c r="G133" s="137" t="str">
        <f>VLOOKUP(E133,'LISTADO ATM'!$A$2:$B$900,2,0)</f>
        <v xml:space="preserve">ATM UNP Yaguate (San Cristóbal) </v>
      </c>
      <c r="H133" s="137" t="str">
        <f>VLOOKUP(E133,VIP!$A$2:$O20866,7,FALSE)</f>
        <v>Si</v>
      </c>
      <c r="I133" s="137" t="str">
        <f>VLOOKUP(E133,VIP!$A$2:$O12831,8,FALSE)</f>
        <v>Si</v>
      </c>
      <c r="J133" s="137" t="str">
        <f>VLOOKUP(E133,VIP!$A$2:$O12781,8,FALSE)</f>
        <v>Si</v>
      </c>
      <c r="K133" s="137" t="str">
        <f>VLOOKUP(E133,VIP!$A$2:$O16355,6,0)</f>
        <v>NO</v>
      </c>
      <c r="L133" s="146" t="s">
        <v>2632</v>
      </c>
      <c r="M133" s="94" t="s">
        <v>2438</v>
      </c>
      <c r="N133" s="94" t="s">
        <v>2444</v>
      </c>
      <c r="O133" s="137" t="s">
        <v>2446</v>
      </c>
      <c r="P133" s="146"/>
      <c r="Q133" s="94" t="s">
        <v>2632</v>
      </c>
    </row>
    <row r="134" spans="1:17" ht="18" x14ac:dyDescent="0.25">
      <c r="A134" s="137" t="str">
        <f>VLOOKUP(E134,'LISTADO ATM'!$A$2:$C$901,3,0)</f>
        <v>ESTE</v>
      </c>
      <c r="B134" s="124" t="s">
        <v>2731</v>
      </c>
      <c r="C134" s="95">
        <v>44448.88521990741</v>
      </c>
      <c r="D134" s="95" t="s">
        <v>2174</v>
      </c>
      <c r="E134" s="124">
        <v>433</v>
      </c>
      <c r="F134" s="137" t="str">
        <f>VLOOKUP(E134,VIP!$A$2:$O15920,2,0)</f>
        <v>DRBR433</v>
      </c>
      <c r="G134" s="137" t="str">
        <f>VLOOKUP(E134,'LISTADO ATM'!$A$2:$B$900,2,0)</f>
        <v xml:space="preserve">ATM Centro Comercial Las Canas (Cap Cana) </v>
      </c>
      <c r="H134" s="137" t="str">
        <f>VLOOKUP(E134,VIP!$A$2:$O20881,7,FALSE)</f>
        <v>Si</v>
      </c>
      <c r="I134" s="137" t="str">
        <f>VLOOKUP(E134,VIP!$A$2:$O12846,8,FALSE)</f>
        <v>Si</v>
      </c>
      <c r="J134" s="137" t="str">
        <f>VLOOKUP(E134,VIP!$A$2:$O12796,8,FALSE)</f>
        <v>Si</v>
      </c>
      <c r="K134" s="137" t="str">
        <f>VLOOKUP(E134,VIP!$A$2:$O16370,6,0)</f>
        <v>NO</v>
      </c>
      <c r="L134" s="146" t="s">
        <v>2737</v>
      </c>
      <c r="M134" s="94" t="s">
        <v>2438</v>
      </c>
      <c r="N134" s="94" t="s">
        <v>2444</v>
      </c>
      <c r="O134" s="137" t="s">
        <v>2446</v>
      </c>
      <c r="P134" s="146"/>
      <c r="Q134" s="94" t="s">
        <v>2737</v>
      </c>
    </row>
    <row r="135" spans="1:17" ht="18" x14ac:dyDescent="0.25">
      <c r="A135" s="137" t="str">
        <f>VLOOKUP(E135,'LISTADO ATM'!$A$2:$C$901,3,0)</f>
        <v>SUR</v>
      </c>
      <c r="B135" s="124" t="s">
        <v>2710</v>
      </c>
      <c r="C135" s="95">
        <v>44448.816840277781</v>
      </c>
      <c r="D135" s="95" t="s">
        <v>2460</v>
      </c>
      <c r="E135" s="124">
        <v>89</v>
      </c>
      <c r="F135" s="137" t="str">
        <f>VLOOKUP(E135,VIP!$A$2:$O15900,2,0)</f>
        <v>DRBR089</v>
      </c>
      <c r="G135" s="137" t="str">
        <f>VLOOKUP(E135,'LISTADO ATM'!$A$2:$B$900,2,0)</f>
        <v xml:space="preserve">ATM UNP El Cercado (San Juan) </v>
      </c>
      <c r="H135" s="137" t="str">
        <f>VLOOKUP(E135,VIP!$A$2:$O20861,7,FALSE)</f>
        <v>Si</v>
      </c>
      <c r="I135" s="137" t="str">
        <f>VLOOKUP(E135,VIP!$A$2:$O12826,8,FALSE)</f>
        <v>Si</v>
      </c>
      <c r="J135" s="137" t="str">
        <f>VLOOKUP(E135,VIP!$A$2:$O12776,8,FALSE)</f>
        <v>Si</v>
      </c>
      <c r="K135" s="137" t="str">
        <f>VLOOKUP(E135,VIP!$A$2:$O16350,6,0)</f>
        <v>NO</v>
      </c>
      <c r="L135" s="146" t="s">
        <v>2708</v>
      </c>
      <c r="M135" s="94" t="s">
        <v>2438</v>
      </c>
      <c r="N135" s="94" t="s">
        <v>2444</v>
      </c>
      <c r="O135" s="137" t="s">
        <v>2620</v>
      </c>
      <c r="P135" s="146"/>
      <c r="Q135" s="94" t="s">
        <v>2708</v>
      </c>
    </row>
    <row r="136" spans="1:17" ht="18" x14ac:dyDescent="0.25">
      <c r="A136" s="137" t="str">
        <f>VLOOKUP(E136,'LISTADO ATM'!$A$2:$C$901,3,0)</f>
        <v>NORTE</v>
      </c>
      <c r="B136" s="124" t="s">
        <v>2709</v>
      </c>
      <c r="C136" s="95">
        <v>44448.819282407407</v>
      </c>
      <c r="D136" s="95" t="s">
        <v>2460</v>
      </c>
      <c r="E136" s="124">
        <v>796</v>
      </c>
      <c r="F136" s="137" t="str">
        <f>VLOOKUP(E136,VIP!$A$2:$O15899,2,0)</f>
        <v>DRBR155</v>
      </c>
      <c r="G136" s="137" t="str">
        <f>VLOOKUP(E136,'LISTADO ATM'!$A$2:$B$900,2,0)</f>
        <v xml:space="preserve">ATM Oficina Plaza Ventura (Nagua) </v>
      </c>
      <c r="H136" s="137" t="str">
        <f>VLOOKUP(E136,VIP!$A$2:$O20860,7,FALSE)</f>
        <v>Si</v>
      </c>
      <c r="I136" s="137" t="str">
        <f>VLOOKUP(E136,VIP!$A$2:$O12825,8,FALSE)</f>
        <v>Si</v>
      </c>
      <c r="J136" s="137" t="str">
        <f>VLOOKUP(E136,VIP!$A$2:$O12775,8,FALSE)</f>
        <v>Si</v>
      </c>
      <c r="K136" s="137" t="str">
        <f>VLOOKUP(E136,VIP!$A$2:$O16349,6,0)</f>
        <v>SI</v>
      </c>
      <c r="L136" s="146" t="s">
        <v>2708</v>
      </c>
      <c r="M136" s="94" t="s">
        <v>2438</v>
      </c>
      <c r="N136" s="94" t="s">
        <v>2444</v>
      </c>
      <c r="O136" s="137" t="s">
        <v>2620</v>
      </c>
      <c r="P136" s="146"/>
      <c r="Q136" s="94" t="s">
        <v>2708</v>
      </c>
    </row>
    <row r="137" spans="1:17" ht="18" x14ac:dyDescent="0.25">
      <c r="A137" s="137" t="str">
        <f>VLOOKUP(E137,'LISTADO ATM'!$A$2:$C$901,3,0)</f>
        <v>DISTRITO NACIONAL</v>
      </c>
      <c r="B137" s="124" t="s">
        <v>2705</v>
      </c>
      <c r="C137" s="95">
        <v>44448.692719907405</v>
      </c>
      <c r="D137" s="95" t="s">
        <v>2460</v>
      </c>
      <c r="E137" s="124">
        <v>504</v>
      </c>
      <c r="F137" s="137" t="str">
        <f>VLOOKUP(E137,VIP!$A$2:$O15916,2,0)</f>
        <v>DRBR504</v>
      </c>
      <c r="G137" s="137" t="str">
        <f>VLOOKUP(E137,'LISTADO ATM'!$A$2:$B$900,2,0)</f>
        <v>ATM Oficina Plaza Moderna</v>
      </c>
      <c r="H137" s="137" t="str">
        <f>VLOOKUP(E137,VIP!$A$2:$O20877,7,FALSE)</f>
        <v>Si</v>
      </c>
      <c r="I137" s="137" t="str">
        <f>VLOOKUP(E137,VIP!$A$2:$O12842,8,FALSE)</f>
        <v>Si</v>
      </c>
      <c r="J137" s="137" t="str">
        <f>VLOOKUP(E137,VIP!$A$2:$O12792,8,FALSE)</f>
        <v>Si</v>
      </c>
      <c r="K137" s="137" t="str">
        <f>VLOOKUP(E137,VIP!$A$2:$O16366,6,0)</f>
        <v>NO</v>
      </c>
      <c r="L137" s="146" t="s">
        <v>2410</v>
      </c>
      <c r="M137" s="94" t="s">
        <v>2438</v>
      </c>
      <c r="N137" s="94" t="s">
        <v>2444</v>
      </c>
      <c r="O137" s="137" t="s">
        <v>2620</v>
      </c>
      <c r="P137" s="146"/>
      <c r="Q137" s="94" t="s">
        <v>2410</v>
      </c>
    </row>
    <row r="138" spans="1:17" ht="18" x14ac:dyDescent="0.25">
      <c r="A138" s="137" t="str">
        <f>VLOOKUP(E138,'LISTADO ATM'!$A$2:$C$901,3,0)</f>
        <v>DISTRITO NACIONAL</v>
      </c>
      <c r="B138" s="124">
        <v>3336018181</v>
      </c>
      <c r="C138" s="95">
        <v>44446.824675925927</v>
      </c>
      <c r="D138" s="95" t="s">
        <v>2460</v>
      </c>
      <c r="E138" s="124">
        <v>734</v>
      </c>
      <c r="F138" s="137" t="str">
        <f>VLOOKUP(E138,VIP!$A$2:$O15852,2,0)</f>
        <v>DRBR178</v>
      </c>
      <c r="G138" s="137" t="str">
        <f>VLOOKUP(E138,'LISTADO ATM'!$A$2:$B$900,2,0)</f>
        <v xml:space="preserve">ATM Oficina Independencia I </v>
      </c>
      <c r="H138" s="137" t="str">
        <f>VLOOKUP(E138,VIP!$A$2:$O20813,7,FALSE)</f>
        <v>Si</v>
      </c>
      <c r="I138" s="137" t="str">
        <f>VLOOKUP(E138,VIP!$A$2:$O12778,8,FALSE)</f>
        <v>Si</v>
      </c>
      <c r="J138" s="137" t="str">
        <f>VLOOKUP(E138,VIP!$A$2:$O12728,8,FALSE)</f>
        <v>Si</v>
      </c>
      <c r="K138" s="137" t="str">
        <f>VLOOKUP(E138,VIP!$A$2:$O16302,6,0)</f>
        <v>SI</v>
      </c>
      <c r="L138" s="146" t="s">
        <v>2410</v>
      </c>
      <c r="M138" s="94" t="s">
        <v>2438</v>
      </c>
      <c r="N138" s="94" t="s">
        <v>2444</v>
      </c>
      <c r="O138" s="137" t="s">
        <v>2620</v>
      </c>
      <c r="P138" s="135"/>
      <c r="Q138" s="127" t="s">
        <v>2410</v>
      </c>
    </row>
    <row r="139" spans="1:17" ht="18" x14ac:dyDescent="0.25">
      <c r="A139" s="137" t="str">
        <f>VLOOKUP(E139,'LISTADO ATM'!$A$2:$C$901,3,0)</f>
        <v>DISTRITO NACIONAL</v>
      </c>
      <c r="B139" s="124" t="s">
        <v>2703</v>
      </c>
      <c r="C139" s="95">
        <v>44448.703738425924</v>
      </c>
      <c r="D139" s="95" t="s">
        <v>2441</v>
      </c>
      <c r="E139" s="124">
        <v>884</v>
      </c>
      <c r="F139" s="137" t="str">
        <f>VLOOKUP(E139,VIP!$A$2:$O15914,2,0)</f>
        <v>DRBR884</v>
      </c>
      <c r="G139" s="137" t="str">
        <f>VLOOKUP(E139,'LISTADO ATM'!$A$2:$B$900,2,0)</f>
        <v xml:space="preserve">ATM UNP Olé Sabana Perdida </v>
      </c>
      <c r="H139" s="137" t="str">
        <f>VLOOKUP(E139,VIP!$A$2:$O20875,7,FALSE)</f>
        <v>Si</v>
      </c>
      <c r="I139" s="137" t="str">
        <f>VLOOKUP(E139,VIP!$A$2:$O12840,8,FALSE)</f>
        <v>Si</v>
      </c>
      <c r="J139" s="137" t="str">
        <f>VLOOKUP(E139,VIP!$A$2:$O12790,8,FALSE)</f>
        <v>Si</v>
      </c>
      <c r="K139" s="137" t="str">
        <f>VLOOKUP(E139,VIP!$A$2:$O16364,6,0)</f>
        <v>NO</v>
      </c>
      <c r="L139" s="146" t="s">
        <v>2410</v>
      </c>
      <c r="M139" s="94" t="s">
        <v>2438</v>
      </c>
      <c r="N139" s="94" t="s">
        <v>2444</v>
      </c>
      <c r="O139" s="137" t="s">
        <v>2445</v>
      </c>
      <c r="P139" s="146"/>
      <c r="Q139" s="94" t="s">
        <v>2410</v>
      </c>
    </row>
    <row r="140" spans="1:17" ht="18" x14ac:dyDescent="0.25">
      <c r="A140" s="137" t="str">
        <f>VLOOKUP(E140,'LISTADO ATM'!$A$2:$C$901,3,0)</f>
        <v>DISTRITO NACIONAL</v>
      </c>
      <c r="B140" s="124" t="s">
        <v>2738</v>
      </c>
      <c r="C140" s="95">
        <v>44448.950787037036</v>
      </c>
      <c r="D140" s="95" t="s">
        <v>2460</v>
      </c>
      <c r="E140" s="124">
        <v>722</v>
      </c>
      <c r="F140" s="137" t="str">
        <f>VLOOKUP(E140,VIP!$A$2:$O15905,2,0)</f>
        <v>DRBR393</v>
      </c>
      <c r="G140" s="137" t="str">
        <f>VLOOKUP(E140,'LISTADO ATM'!$A$2:$B$900,2,0)</f>
        <v xml:space="preserve">ATM Oficina Charles de Gaulle III </v>
      </c>
      <c r="H140" s="137" t="str">
        <f>VLOOKUP(E140,VIP!$A$2:$O20866,7,FALSE)</f>
        <v>Si</v>
      </c>
      <c r="I140" s="137" t="str">
        <f>VLOOKUP(E140,VIP!$A$2:$O12831,8,FALSE)</f>
        <v>Si</v>
      </c>
      <c r="J140" s="137" t="str">
        <f>VLOOKUP(E140,VIP!$A$2:$O12781,8,FALSE)</f>
        <v>Si</v>
      </c>
      <c r="K140" s="137" t="str">
        <f>VLOOKUP(E140,VIP!$A$2:$O16355,6,0)</f>
        <v>SI</v>
      </c>
      <c r="L140" s="146" t="s">
        <v>2410</v>
      </c>
      <c r="M140" s="94" t="s">
        <v>2438</v>
      </c>
      <c r="N140" s="94" t="s">
        <v>2444</v>
      </c>
      <c r="O140" s="137" t="s">
        <v>2620</v>
      </c>
      <c r="P140" s="146"/>
      <c r="Q140" s="94" t="s">
        <v>2410</v>
      </c>
    </row>
    <row r="141" spans="1:17" ht="18" x14ac:dyDescent="0.25">
      <c r="A141" s="137" t="str">
        <f>VLOOKUP(E141,'LISTADO ATM'!$A$2:$C$901,3,0)</f>
        <v>DISTRITO NACIONAL</v>
      </c>
      <c r="B141" s="124" t="s">
        <v>2739</v>
      </c>
      <c r="C141" s="95">
        <v>44448.949687499997</v>
      </c>
      <c r="D141" s="95" t="s">
        <v>2460</v>
      </c>
      <c r="E141" s="124">
        <v>735</v>
      </c>
      <c r="F141" s="137" t="str">
        <f>VLOOKUP(E141,VIP!$A$2:$O15906,2,0)</f>
        <v>DRBR179</v>
      </c>
      <c r="G141" s="137" t="str">
        <f>VLOOKUP(E141,'LISTADO ATM'!$A$2:$B$900,2,0)</f>
        <v xml:space="preserve">ATM Oficina Independencia II  </v>
      </c>
      <c r="H141" s="137" t="str">
        <f>VLOOKUP(E141,VIP!$A$2:$O20867,7,FALSE)</f>
        <v>Si</v>
      </c>
      <c r="I141" s="137" t="str">
        <f>VLOOKUP(E141,VIP!$A$2:$O12832,8,FALSE)</f>
        <v>Si</v>
      </c>
      <c r="J141" s="137" t="str">
        <f>VLOOKUP(E141,VIP!$A$2:$O12782,8,FALSE)</f>
        <v>Si</v>
      </c>
      <c r="K141" s="137" t="str">
        <f>VLOOKUP(E141,VIP!$A$2:$O16356,6,0)</f>
        <v>NO</v>
      </c>
      <c r="L141" s="146" t="s">
        <v>2410</v>
      </c>
      <c r="M141" s="94" t="s">
        <v>2438</v>
      </c>
      <c r="N141" s="94" t="s">
        <v>2444</v>
      </c>
      <c r="O141" s="137" t="s">
        <v>2620</v>
      </c>
      <c r="P141" s="146"/>
      <c r="Q141" s="94" t="s">
        <v>2410</v>
      </c>
    </row>
    <row r="142" spans="1:17" ht="18" x14ac:dyDescent="0.25">
      <c r="A142" s="137" t="str">
        <f>VLOOKUP(E142,'LISTADO ATM'!$A$2:$C$901,3,0)</f>
        <v>DISTRITO NACIONAL</v>
      </c>
      <c r="B142" s="124">
        <v>3336018208</v>
      </c>
      <c r="C142" s="95">
        <v>44447.038634259261</v>
      </c>
      <c r="D142" s="95" t="s">
        <v>2174</v>
      </c>
      <c r="E142" s="124">
        <v>24</v>
      </c>
      <c r="F142" s="137" t="str">
        <f>VLOOKUP(E142,VIP!$A$2:$O15840,2,0)</f>
        <v>DRBR024</v>
      </c>
      <c r="G142" s="137" t="str">
        <f>VLOOKUP(E142,'LISTADO ATM'!$A$2:$B$900,2,0)</f>
        <v xml:space="preserve">ATM Oficina Eusebio Manzueta </v>
      </c>
      <c r="H142" s="137" t="str">
        <f>VLOOKUP(E142,VIP!$A$2:$O20801,7,FALSE)</f>
        <v>No</v>
      </c>
      <c r="I142" s="137" t="str">
        <f>VLOOKUP(E142,VIP!$A$2:$O12766,8,FALSE)</f>
        <v>No</v>
      </c>
      <c r="J142" s="137" t="str">
        <f>VLOOKUP(E142,VIP!$A$2:$O12716,8,FALSE)</f>
        <v>No</v>
      </c>
      <c r="K142" s="137" t="str">
        <f>VLOOKUP(E142,VIP!$A$2:$O16290,6,0)</f>
        <v>NO</v>
      </c>
      <c r="L142" s="146" t="s">
        <v>2456</v>
      </c>
      <c r="M142" s="94" t="s">
        <v>2438</v>
      </c>
      <c r="N142" s="94" t="s">
        <v>2444</v>
      </c>
      <c r="O142" s="137" t="s">
        <v>2446</v>
      </c>
      <c r="P142" s="146"/>
      <c r="Q142" s="94" t="s">
        <v>2456</v>
      </c>
    </row>
    <row r="143" spans="1:17" ht="18" x14ac:dyDescent="0.25">
      <c r="A143" s="137" t="str">
        <f>VLOOKUP(E143,'LISTADO ATM'!$A$2:$C$901,3,0)</f>
        <v>DISTRITO NACIONAL</v>
      </c>
      <c r="B143" s="124" t="s">
        <v>2688</v>
      </c>
      <c r="C143" s="95">
        <v>44448.777962962966</v>
      </c>
      <c r="D143" s="95" t="s">
        <v>2174</v>
      </c>
      <c r="E143" s="124">
        <v>85</v>
      </c>
      <c r="F143" s="137" t="str">
        <f>VLOOKUP(E143,VIP!$A$2:$O15899,2,0)</f>
        <v>DRBR085</v>
      </c>
      <c r="G143" s="137" t="str">
        <f>VLOOKUP(E143,'LISTADO ATM'!$A$2:$B$900,2,0)</f>
        <v xml:space="preserve">ATM Oficina San Isidro (Fuerza Aérea) </v>
      </c>
      <c r="H143" s="137" t="str">
        <f>VLOOKUP(E143,VIP!$A$2:$O20860,7,FALSE)</f>
        <v>Si</v>
      </c>
      <c r="I143" s="137" t="str">
        <f>VLOOKUP(E143,VIP!$A$2:$O12825,8,FALSE)</f>
        <v>Si</v>
      </c>
      <c r="J143" s="137" t="str">
        <f>VLOOKUP(E143,VIP!$A$2:$O12775,8,FALSE)</f>
        <v>Si</v>
      </c>
      <c r="K143" s="137" t="str">
        <f>VLOOKUP(E143,VIP!$A$2:$O16349,6,0)</f>
        <v>NO</v>
      </c>
      <c r="L143" s="146" t="s">
        <v>2456</v>
      </c>
      <c r="M143" s="94" t="s">
        <v>2438</v>
      </c>
      <c r="N143" s="94" t="s">
        <v>2444</v>
      </c>
      <c r="O143" s="137" t="s">
        <v>2446</v>
      </c>
      <c r="P143" s="146"/>
      <c r="Q143" s="94" t="s">
        <v>2456</v>
      </c>
    </row>
    <row r="144" spans="1:17" ht="18" x14ac:dyDescent="0.25">
      <c r="A144" s="137" t="str">
        <f>VLOOKUP(E144,'LISTADO ATM'!$A$2:$C$901,3,0)</f>
        <v>NORTE</v>
      </c>
      <c r="B144" s="124" t="s">
        <v>2722</v>
      </c>
      <c r="C144" s="95">
        <v>44448.906261574077</v>
      </c>
      <c r="D144" s="95" t="s">
        <v>2175</v>
      </c>
      <c r="E144" s="124">
        <v>291</v>
      </c>
      <c r="F144" s="137" t="str">
        <f>VLOOKUP(E144,VIP!$A$2:$O15911,2,0)</f>
        <v>DRBR291</v>
      </c>
      <c r="G144" s="137" t="str">
        <f>VLOOKUP(E144,'LISTADO ATM'!$A$2:$B$900,2,0)</f>
        <v xml:space="preserve">ATM S/M Jumbo Las Colinas </v>
      </c>
      <c r="H144" s="137" t="str">
        <f>VLOOKUP(E144,VIP!$A$2:$O20872,7,FALSE)</f>
        <v>Si</v>
      </c>
      <c r="I144" s="137" t="str">
        <f>VLOOKUP(E144,VIP!$A$2:$O12837,8,FALSE)</f>
        <v>Si</v>
      </c>
      <c r="J144" s="137" t="str">
        <f>VLOOKUP(E144,VIP!$A$2:$O12787,8,FALSE)</f>
        <v>Si</v>
      </c>
      <c r="K144" s="137" t="str">
        <f>VLOOKUP(E144,VIP!$A$2:$O16361,6,0)</f>
        <v>NO</v>
      </c>
      <c r="L144" s="146" t="s">
        <v>2456</v>
      </c>
      <c r="M144" s="94" t="s">
        <v>2438</v>
      </c>
      <c r="N144" s="94" t="s">
        <v>2444</v>
      </c>
      <c r="O144" s="137" t="s">
        <v>2678</v>
      </c>
      <c r="P144" s="146"/>
      <c r="Q144" s="94" t="s">
        <v>2456</v>
      </c>
    </row>
    <row r="145" spans="1:17" ht="18" x14ac:dyDescent="0.25">
      <c r="A145" s="137" t="str">
        <f>VLOOKUP(E145,'LISTADO ATM'!$A$2:$C$901,3,0)</f>
        <v>DISTRITO NACIONAL</v>
      </c>
      <c r="B145" s="124">
        <v>3336019284</v>
      </c>
      <c r="C145" s="95">
        <v>44447.592604166668</v>
      </c>
      <c r="D145" s="95" t="s">
        <v>2174</v>
      </c>
      <c r="E145" s="124">
        <v>354</v>
      </c>
      <c r="F145" s="137" t="str">
        <f>VLOOKUP(E145,VIP!$A$2:$O15865,2,0)</f>
        <v>DRBR354</v>
      </c>
      <c r="G145" s="137" t="str">
        <f>VLOOKUP(E145,'LISTADO ATM'!$A$2:$B$900,2,0)</f>
        <v xml:space="preserve">ATM Oficina Núñez de Cáceres II </v>
      </c>
      <c r="H145" s="137" t="str">
        <f>VLOOKUP(E145,VIP!$A$2:$O20826,7,FALSE)</f>
        <v>Si</v>
      </c>
      <c r="I145" s="137" t="str">
        <f>VLOOKUP(E145,VIP!$A$2:$O12791,8,FALSE)</f>
        <v>Si</v>
      </c>
      <c r="J145" s="137" t="str">
        <f>VLOOKUP(E145,VIP!$A$2:$O12741,8,FALSE)</f>
        <v>Si</v>
      </c>
      <c r="K145" s="137" t="str">
        <f>VLOOKUP(E145,VIP!$A$2:$O16315,6,0)</f>
        <v>NO</v>
      </c>
      <c r="L145" s="146" t="s">
        <v>2456</v>
      </c>
      <c r="M145" s="94" t="s">
        <v>2438</v>
      </c>
      <c r="N145" s="94" t="s">
        <v>2444</v>
      </c>
      <c r="O145" s="137" t="s">
        <v>2446</v>
      </c>
      <c r="P145" s="146"/>
      <c r="Q145" s="94" t="s">
        <v>2456</v>
      </c>
    </row>
    <row r="146" spans="1:17" ht="18" x14ac:dyDescent="0.25">
      <c r="A146" s="137" t="str">
        <f>VLOOKUP(E146,'LISTADO ATM'!$A$2:$C$901,3,0)</f>
        <v>DISTRITO NACIONAL</v>
      </c>
      <c r="B146" s="124" t="s">
        <v>2733</v>
      </c>
      <c r="C146" s="95">
        <v>44448.87704861111</v>
      </c>
      <c r="D146" s="95" t="s">
        <v>2174</v>
      </c>
      <c r="E146" s="124">
        <v>449</v>
      </c>
      <c r="F146" s="137" t="str">
        <f>VLOOKUP(E146,VIP!$A$2:$O15922,2,0)</f>
        <v>DRBR449</v>
      </c>
      <c r="G146" s="137" t="str">
        <f>VLOOKUP(E146,'LISTADO ATM'!$A$2:$B$900,2,0)</f>
        <v>ATM Autobanco Lope de Vega II</v>
      </c>
      <c r="H146" s="137" t="str">
        <f>VLOOKUP(E146,VIP!$A$2:$O20883,7,FALSE)</f>
        <v>Si</v>
      </c>
      <c r="I146" s="137" t="str">
        <f>VLOOKUP(E146,VIP!$A$2:$O12848,8,FALSE)</f>
        <v>Si</v>
      </c>
      <c r="J146" s="137" t="str">
        <f>VLOOKUP(E146,VIP!$A$2:$O12798,8,FALSE)</f>
        <v>Si</v>
      </c>
      <c r="K146" s="137" t="str">
        <f>VLOOKUP(E146,VIP!$A$2:$O16372,6,0)</f>
        <v>NO</v>
      </c>
      <c r="L146" s="146" t="s">
        <v>2456</v>
      </c>
      <c r="M146" s="94" t="s">
        <v>2438</v>
      </c>
      <c r="N146" s="94" t="s">
        <v>2444</v>
      </c>
      <c r="O146" s="137" t="s">
        <v>2446</v>
      </c>
      <c r="P146" s="146"/>
      <c r="Q146" s="94" t="s">
        <v>2456</v>
      </c>
    </row>
    <row r="147" spans="1:17" ht="18" x14ac:dyDescent="0.25">
      <c r="A147" s="137" t="str">
        <f>VLOOKUP(E147,'LISTADO ATM'!$A$2:$C$901,3,0)</f>
        <v>DISTRITO NACIONAL</v>
      </c>
      <c r="B147" s="124" t="s">
        <v>2730</v>
      </c>
      <c r="C147" s="95">
        <v>44448.889479166668</v>
      </c>
      <c r="D147" s="95" t="s">
        <v>2174</v>
      </c>
      <c r="E147" s="124">
        <v>525</v>
      </c>
      <c r="F147" s="137" t="str">
        <f>VLOOKUP(E147,VIP!$A$2:$O15919,2,0)</f>
        <v>DRBR525</v>
      </c>
      <c r="G147" s="137" t="str">
        <f>VLOOKUP(E147,'LISTADO ATM'!$A$2:$B$900,2,0)</f>
        <v>ATM S/M Bravo Las Americas</v>
      </c>
      <c r="H147" s="137" t="str">
        <f>VLOOKUP(E147,VIP!$A$2:$O20880,7,FALSE)</f>
        <v>Si</v>
      </c>
      <c r="I147" s="137" t="str">
        <f>VLOOKUP(E147,VIP!$A$2:$O12845,8,FALSE)</f>
        <v>Si</v>
      </c>
      <c r="J147" s="137" t="str">
        <f>VLOOKUP(E147,VIP!$A$2:$O12795,8,FALSE)</f>
        <v>Si</v>
      </c>
      <c r="K147" s="137" t="str">
        <f>VLOOKUP(E147,VIP!$A$2:$O16369,6,0)</f>
        <v>NO</v>
      </c>
      <c r="L147" s="146" t="s">
        <v>2456</v>
      </c>
      <c r="M147" s="94" t="s">
        <v>2438</v>
      </c>
      <c r="N147" s="94" t="s">
        <v>2444</v>
      </c>
      <c r="O147" s="137" t="s">
        <v>2446</v>
      </c>
      <c r="P147" s="146"/>
      <c r="Q147" s="94" t="s">
        <v>2456</v>
      </c>
    </row>
    <row r="148" spans="1:17" ht="18" x14ac:dyDescent="0.25">
      <c r="A148" s="137" t="str">
        <f>VLOOKUP(E148,'LISTADO ATM'!$A$2:$C$901,3,0)</f>
        <v>SUR</v>
      </c>
      <c r="B148" s="124" t="s">
        <v>2687</v>
      </c>
      <c r="C148" s="95">
        <v>44448.782777777778</v>
      </c>
      <c r="D148" s="95" t="s">
        <v>2174</v>
      </c>
      <c r="E148" s="124">
        <v>584</v>
      </c>
      <c r="F148" s="137" t="str">
        <f>VLOOKUP(E148,VIP!$A$2:$O15898,2,0)</f>
        <v>DRBR404</v>
      </c>
      <c r="G148" s="137" t="str">
        <f>VLOOKUP(E148,'LISTADO ATM'!$A$2:$B$900,2,0)</f>
        <v xml:space="preserve">ATM Oficina San Cristóbal I </v>
      </c>
      <c r="H148" s="137" t="str">
        <f>VLOOKUP(E148,VIP!$A$2:$O20859,7,FALSE)</f>
        <v>Si</v>
      </c>
      <c r="I148" s="137" t="str">
        <f>VLOOKUP(E148,VIP!$A$2:$O12824,8,FALSE)</f>
        <v>Si</v>
      </c>
      <c r="J148" s="137" t="str">
        <f>VLOOKUP(E148,VIP!$A$2:$O12774,8,FALSE)</f>
        <v>Si</v>
      </c>
      <c r="K148" s="137" t="str">
        <f>VLOOKUP(E148,VIP!$A$2:$O16348,6,0)</f>
        <v>SI</v>
      </c>
      <c r="L148" s="146" t="s">
        <v>2456</v>
      </c>
      <c r="M148" s="94" t="s">
        <v>2438</v>
      </c>
      <c r="N148" s="94" t="s">
        <v>2444</v>
      </c>
      <c r="O148" s="137" t="s">
        <v>2446</v>
      </c>
      <c r="P148" s="146"/>
      <c r="Q148" s="94" t="s">
        <v>2456</v>
      </c>
    </row>
    <row r="149" spans="1:17" ht="18" x14ac:dyDescent="0.25">
      <c r="A149" s="137" t="str">
        <f>VLOOKUP(E149,'LISTADO ATM'!$A$2:$C$901,3,0)</f>
        <v>NORTE</v>
      </c>
      <c r="B149" s="124" t="s">
        <v>2691</v>
      </c>
      <c r="C149" s="95">
        <v>44448.763379629629</v>
      </c>
      <c r="D149" s="95" t="s">
        <v>2175</v>
      </c>
      <c r="E149" s="124">
        <v>638</v>
      </c>
      <c r="F149" s="137" t="str">
        <f>VLOOKUP(E149,VIP!$A$2:$O15902,2,0)</f>
        <v>DRBR638</v>
      </c>
      <c r="G149" s="137" t="str">
        <f>VLOOKUP(E149,'LISTADO ATM'!$A$2:$B$900,2,0)</f>
        <v xml:space="preserve">ATM S/M Yoma </v>
      </c>
      <c r="H149" s="137" t="str">
        <f>VLOOKUP(E149,VIP!$A$2:$O20863,7,FALSE)</f>
        <v>Si</v>
      </c>
      <c r="I149" s="137" t="str">
        <f>VLOOKUP(E149,VIP!$A$2:$O12828,8,FALSE)</f>
        <v>Si</v>
      </c>
      <c r="J149" s="137" t="str">
        <f>VLOOKUP(E149,VIP!$A$2:$O12778,8,FALSE)</f>
        <v>Si</v>
      </c>
      <c r="K149" s="137" t="str">
        <f>VLOOKUP(E149,VIP!$A$2:$O16352,6,0)</f>
        <v>NO</v>
      </c>
      <c r="L149" s="146" t="s">
        <v>2456</v>
      </c>
      <c r="M149" s="94" t="s">
        <v>2438</v>
      </c>
      <c r="N149" s="94" t="s">
        <v>2444</v>
      </c>
      <c r="O149" s="137" t="s">
        <v>2678</v>
      </c>
      <c r="P149" s="146"/>
      <c r="Q149" s="94" t="s">
        <v>2456</v>
      </c>
    </row>
    <row r="150" spans="1:17" ht="18" x14ac:dyDescent="0.25">
      <c r="A150" s="137" t="str">
        <f>VLOOKUP(E150,'LISTADO ATM'!$A$2:$C$901,3,0)</f>
        <v>DISTRITO NACIONAL</v>
      </c>
      <c r="B150" s="124">
        <v>3336020850</v>
      </c>
      <c r="C150" s="95">
        <v>44448.611770833333</v>
      </c>
      <c r="D150" s="95" t="s">
        <v>2174</v>
      </c>
      <c r="E150" s="124">
        <v>788</v>
      </c>
      <c r="F150" s="137" t="str">
        <f>VLOOKUP(E150,VIP!$A$2:$O15885,2,0)</f>
        <v>DRBR452</v>
      </c>
      <c r="G150" s="137" t="str">
        <f>VLOOKUP(E150,'LISTADO ATM'!$A$2:$B$900,2,0)</f>
        <v xml:space="preserve">ATM Relaciones Exteriores (Cancillería) </v>
      </c>
      <c r="H150" s="137" t="str">
        <f>VLOOKUP(E150,VIP!$A$2:$O20846,7,FALSE)</f>
        <v>No</v>
      </c>
      <c r="I150" s="137" t="str">
        <f>VLOOKUP(E150,VIP!$A$2:$O12811,8,FALSE)</f>
        <v>No</v>
      </c>
      <c r="J150" s="137" t="str">
        <f>VLOOKUP(E150,VIP!$A$2:$O12761,8,FALSE)</f>
        <v>No</v>
      </c>
      <c r="K150" s="137" t="str">
        <f>VLOOKUP(E150,VIP!$A$2:$O16335,6,0)</f>
        <v>NO</v>
      </c>
      <c r="L150" s="146" t="s">
        <v>2456</v>
      </c>
      <c r="M150" s="94" t="s">
        <v>2438</v>
      </c>
      <c r="N150" s="94" t="s">
        <v>2444</v>
      </c>
      <c r="O150" s="137" t="s">
        <v>2446</v>
      </c>
      <c r="P150" s="146"/>
      <c r="Q150" s="94" t="s">
        <v>2456</v>
      </c>
    </row>
    <row r="151" spans="1:17" ht="18" x14ac:dyDescent="0.25">
      <c r="A151" s="137" t="str">
        <f>VLOOKUP(E151,'LISTADO ATM'!$A$2:$C$901,3,0)</f>
        <v>DISTRITO NACIONAL</v>
      </c>
      <c r="B151" s="124">
        <v>3336016227</v>
      </c>
      <c r="C151" s="95">
        <v>44445.652731481481</v>
      </c>
      <c r="D151" s="95" t="s">
        <v>2174</v>
      </c>
      <c r="E151" s="124">
        <v>835</v>
      </c>
      <c r="F151" s="137" t="str">
        <f>VLOOKUP(E151,VIP!$A$2:$O15793,2,0)</f>
        <v>DRBR835</v>
      </c>
      <c r="G151" s="137" t="str">
        <f>VLOOKUP(E151,'LISTADO ATM'!$A$2:$B$900,2,0)</f>
        <v xml:space="preserve">ATM UNP Megacentro </v>
      </c>
      <c r="H151" s="137" t="str">
        <f>VLOOKUP(E151,VIP!$A$2:$O20754,7,FALSE)</f>
        <v>Si</v>
      </c>
      <c r="I151" s="137" t="str">
        <f>VLOOKUP(E151,VIP!$A$2:$O12719,8,FALSE)</f>
        <v>Si</v>
      </c>
      <c r="J151" s="137" t="str">
        <f>VLOOKUP(E151,VIP!$A$2:$O12669,8,FALSE)</f>
        <v>Si</v>
      </c>
      <c r="K151" s="137" t="str">
        <f>VLOOKUP(E151,VIP!$A$2:$O16243,6,0)</f>
        <v>SI</v>
      </c>
      <c r="L151" s="146" t="s">
        <v>2456</v>
      </c>
      <c r="M151" s="94" t="s">
        <v>2438</v>
      </c>
      <c r="N151" s="94" t="s">
        <v>2444</v>
      </c>
      <c r="O151" s="137" t="s">
        <v>2446</v>
      </c>
      <c r="P151" s="146"/>
      <c r="Q151" s="94" t="s">
        <v>2456</v>
      </c>
    </row>
    <row r="152" spans="1:17" ht="18" x14ac:dyDescent="0.25">
      <c r="A152" s="137" t="str">
        <f>VLOOKUP(E152,'LISTADO ATM'!$A$2:$C$901,3,0)</f>
        <v>DISTRITO NACIONAL</v>
      </c>
      <c r="B152" s="124" t="s">
        <v>2723</v>
      </c>
      <c r="C152" s="95">
        <v>44448.9059837963</v>
      </c>
      <c r="D152" s="95" t="s">
        <v>2174</v>
      </c>
      <c r="E152" s="124">
        <v>955</v>
      </c>
      <c r="F152" s="137" t="str">
        <f>VLOOKUP(E152,VIP!$A$2:$O15912,2,0)</f>
        <v>DRBR955</v>
      </c>
      <c r="G152" s="137" t="str">
        <f>VLOOKUP(E152,'LISTADO ATM'!$A$2:$B$900,2,0)</f>
        <v xml:space="preserve">ATM Oficina Americana Independencia II </v>
      </c>
      <c r="H152" s="137" t="str">
        <f>VLOOKUP(E152,VIP!$A$2:$O20873,7,FALSE)</f>
        <v>Si</v>
      </c>
      <c r="I152" s="137" t="str">
        <f>VLOOKUP(E152,VIP!$A$2:$O12838,8,FALSE)</f>
        <v>Si</v>
      </c>
      <c r="J152" s="137" t="str">
        <f>VLOOKUP(E152,VIP!$A$2:$O12788,8,FALSE)</f>
        <v>Si</v>
      </c>
      <c r="K152" s="137" t="str">
        <f>VLOOKUP(E152,VIP!$A$2:$O16362,6,0)</f>
        <v>NO</v>
      </c>
      <c r="L152" s="146" t="s">
        <v>2456</v>
      </c>
      <c r="M152" s="94" t="s">
        <v>2438</v>
      </c>
      <c r="N152" s="94" t="s">
        <v>2444</v>
      </c>
      <c r="O152" s="137" t="s">
        <v>2446</v>
      </c>
      <c r="P152" s="146"/>
      <c r="Q152" s="94" t="s">
        <v>2456</v>
      </c>
    </row>
    <row r="153" spans="1:17" ht="18" x14ac:dyDescent="0.25">
      <c r="A153" s="137" t="str">
        <f>VLOOKUP(E153,'LISTADO ATM'!$A$2:$C$901,3,0)</f>
        <v>NORTE</v>
      </c>
      <c r="B153" s="124" t="s">
        <v>2693</v>
      </c>
      <c r="C153" s="95">
        <v>44448.754953703705</v>
      </c>
      <c r="D153" s="95" t="s">
        <v>2175</v>
      </c>
      <c r="E153" s="124">
        <v>987</v>
      </c>
      <c r="F153" s="137" t="str">
        <f>VLOOKUP(E153,VIP!$A$2:$O15904,2,0)</f>
        <v>DRBR987</v>
      </c>
      <c r="G153" s="137" t="str">
        <f>VLOOKUP(E153,'LISTADO ATM'!$A$2:$B$900,2,0)</f>
        <v xml:space="preserve">ATM S/M Jumbo (Moca) </v>
      </c>
      <c r="H153" s="137" t="str">
        <f>VLOOKUP(E153,VIP!$A$2:$O20865,7,FALSE)</f>
        <v>Si</v>
      </c>
      <c r="I153" s="137" t="str">
        <f>VLOOKUP(E153,VIP!$A$2:$O12830,8,FALSE)</f>
        <v>Si</v>
      </c>
      <c r="J153" s="137" t="str">
        <f>VLOOKUP(E153,VIP!$A$2:$O12780,8,FALSE)</f>
        <v>Si</v>
      </c>
      <c r="K153" s="137" t="str">
        <f>VLOOKUP(E153,VIP!$A$2:$O16354,6,0)</f>
        <v>NO</v>
      </c>
      <c r="L153" s="146" t="s">
        <v>2456</v>
      </c>
      <c r="M153" s="94" t="s">
        <v>2438</v>
      </c>
      <c r="N153" s="94" t="s">
        <v>2444</v>
      </c>
      <c r="O153" s="137" t="s">
        <v>2678</v>
      </c>
      <c r="P153" s="146"/>
      <c r="Q153" s="94" t="s">
        <v>2456</v>
      </c>
    </row>
    <row r="1029061" spans="16:16" ht="18" x14ac:dyDescent="0.25">
      <c r="P1029061" s="130"/>
    </row>
  </sheetData>
  <autoFilter ref="A4:Q49">
    <sortState ref="A5:Q153">
      <sortCondition ref="M4:M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:E36 E103:E1048576">
    <cfRule type="duplicateValues" dxfId="295" priority="106"/>
  </conditionalFormatting>
  <conditionalFormatting sqref="B1:B4 B103:B1048576">
    <cfRule type="duplicateValues" dxfId="294" priority="142970"/>
    <cfRule type="duplicateValues" dxfId="293" priority="142971"/>
  </conditionalFormatting>
  <conditionalFormatting sqref="B1:B4 B103:B1048576">
    <cfRule type="duplicateValues" dxfId="292" priority="142978"/>
  </conditionalFormatting>
  <conditionalFormatting sqref="B103:B1048576">
    <cfRule type="duplicateValues" dxfId="291" priority="142982"/>
    <cfRule type="duplicateValues" dxfId="290" priority="142983"/>
  </conditionalFormatting>
  <conditionalFormatting sqref="E1:E4 E103:E1048576">
    <cfRule type="duplicateValues" dxfId="289" priority="142988"/>
    <cfRule type="duplicateValues" dxfId="288" priority="142989"/>
  </conditionalFormatting>
  <conditionalFormatting sqref="E1:E4 E103:E1048576">
    <cfRule type="duplicateValues" dxfId="287" priority="142996"/>
    <cfRule type="duplicateValues" dxfId="286" priority="142997"/>
    <cfRule type="duplicateValues" dxfId="285" priority="142998"/>
  </conditionalFormatting>
  <conditionalFormatting sqref="E1:E4 E103:E1048576">
    <cfRule type="duplicateValues" dxfId="284" priority="143008"/>
  </conditionalFormatting>
  <conditionalFormatting sqref="E103:E1048576">
    <cfRule type="duplicateValues" dxfId="283" priority="143012"/>
  </conditionalFormatting>
  <conditionalFormatting sqref="E103:E1048576">
    <cfRule type="duplicateValues" dxfId="282" priority="143015"/>
    <cfRule type="duplicateValues" dxfId="281" priority="143016"/>
    <cfRule type="duplicateValues" dxfId="280" priority="143017"/>
  </conditionalFormatting>
  <conditionalFormatting sqref="E103:E1048576">
    <cfRule type="duplicateValues" dxfId="279" priority="143024"/>
    <cfRule type="duplicateValues" dxfId="278" priority="143025"/>
  </conditionalFormatting>
  <conditionalFormatting sqref="B1:B4 B103:B1048576">
    <cfRule type="duplicateValues" dxfId="277" priority="143030"/>
    <cfRule type="duplicateValues" dxfId="276" priority="143031"/>
    <cfRule type="duplicateValues" dxfId="275" priority="143032"/>
  </conditionalFormatting>
  <conditionalFormatting sqref="E20:E36">
    <cfRule type="duplicateValues" dxfId="274" priority="143119"/>
  </conditionalFormatting>
  <conditionalFormatting sqref="B20:B36">
    <cfRule type="duplicateValues" dxfId="273" priority="143120"/>
    <cfRule type="duplicateValues" dxfId="272" priority="143121"/>
  </conditionalFormatting>
  <conditionalFormatting sqref="B20:B36">
    <cfRule type="duplicateValues" dxfId="271" priority="143122"/>
  </conditionalFormatting>
  <conditionalFormatting sqref="E20:E36">
    <cfRule type="duplicateValues" dxfId="270" priority="143123"/>
    <cfRule type="duplicateValues" dxfId="269" priority="143124"/>
  </conditionalFormatting>
  <conditionalFormatting sqref="E20:E36">
    <cfRule type="duplicateValues" dxfId="268" priority="143125"/>
    <cfRule type="duplicateValues" dxfId="267" priority="143126"/>
    <cfRule type="duplicateValues" dxfId="266" priority="143127"/>
  </conditionalFormatting>
  <conditionalFormatting sqref="B20:B36">
    <cfRule type="duplicateValues" dxfId="265" priority="143129"/>
    <cfRule type="duplicateValues" dxfId="264" priority="143130"/>
    <cfRule type="duplicateValues" dxfId="263" priority="143131"/>
  </conditionalFormatting>
  <conditionalFormatting sqref="E1:E49 E103:E1048576">
    <cfRule type="duplicateValues" dxfId="262" priority="72"/>
    <cfRule type="duplicateValues" dxfId="261" priority="73"/>
  </conditionalFormatting>
  <conditionalFormatting sqref="E1:E64 E103:E1048576">
    <cfRule type="duplicateValues" dxfId="260" priority="50"/>
  </conditionalFormatting>
  <conditionalFormatting sqref="B1:B64 B103:B1048576">
    <cfRule type="duplicateValues" dxfId="259" priority="49"/>
  </conditionalFormatting>
  <conditionalFormatting sqref="E65">
    <cfRule type="duplicateValues" dxfId="258" priority="47"/>
    <cfRule type="duplicateValues" dxfId="257" priority="48"/>
  </conditionalFormatting>
  <conditionalFormatting sqref="E65">
    <cfRule type="duplicateValues" dxfId="256" priority="46"/>
  </conditionalFormatting>
  <conditionalFormatting sqref="B65">
    <cfRule type="duplicateValues" dxfId="255" priority="45"/>
  </conditionalFormatting>
  <conditionalFormatting sqref="E65">
    <cfRule type="duplicateValues" dxfId="254" priority="44"/>
  </conditionalFormatting>
  <conditionalFormatting sqref="E65">
    <cfRule type="duplicateValues" dxfId="253" priority="42"/>
    <cfRule type="duplicateValues" dxfId="252" priority="43"/>
  </conditionalFormatting>
  <conditionalFormatting sqref="E65">
    <cfRule type="duplicateValues" dxfId="251" priority="39"/>
    <cfRule type="duplicateValues" dxfId="250" priority="40"/>
    <cfRule type="duplicateValues" dxfId="249" priority="41"/>
  </conditionalFormatting>
  <conditionalFormatting sqref="B65">
    <cfRule type="duplicateValues" dxfId="248" priority="37"/>
    <cfRule type="duplicateValues" dxfId="247" priority="38"/>
  </conditionalFormatting>
  <conditionalFormatting sqref="B65">
    <cfRule type="duplicateValues" dxfId="246" priority="36"/>
  </conditionalFormatting>
  <conditionalFormatting sqref="B65">
    <cfRule type="duplicateValues" dxfId="245" priority="33"/>
    <cfRule type="duplicateValues" dxfId="244" priority="34"/>
    <cfRule type="duplicateValues" dxfId="243" priority="35"/>
  </conditionalFormatting>
  <conditionalFormatting sqref="E1:E65 E103:E1048576">
    <cfRule type="duplicateValues" dxfId="242" priority="31"/>
    <cfRule type="duplicateValues" dxfId="241" priority="32"/>
  </conditionalFormatting>
  <conditionalFormatting sqref="E50:E64">
    <cfRule type="duplicateValues" dxfId="240" priority="144264"/>
  </conditionalFormatting>
  <conditionalFormatting sqref="E50:E64">
    <cfRule type="duplicateValues" dxfId="239" priority="144266"/>
    <cfRule type="duplicateValues" dxfId="238" priority="144267"/>
  </conditionalFormatting>
  <conditionalFormatting sqref="E50:E64">
    <cfRule type="duplicateValues" dxfId="237" priority="144270"/>
    <cfRule type="duplicateValues" dxfId="236" priority="144271"/>
    <cfRule type="duplicateValues" dxfId="235" priority="144272"/>
  </conditionalFormatting>
  <conditionalFormatting sqref="B50:B64">
    <cfRule type="duplicateValues" dxfId="234" priority="144280"/>
    <cfRule type="duplicateValues" dxfId="233" priority="144281"/>
  </conditionalFormatting>
  <conditionalFormatting sqref="B50:B64">
    <cfRule type="duplicateValues" dxfId="232" priority="144284"/>
  </conditionalFormatting>
  <conditionalFormatting sqref="B50:B64">
    <cfRule type="duplicateValues" dxfId="231" priority="144296"/>
    <cfRule type="duplicateValues" dxfId="230" priority="144297"/>
    <cfRule type="duplicateValues" dxfId="229" priority="144298"/>
  </conditionalFormatting>
  <conditionalFormatting sqref="E82:E153">
    <cfRule type="duplicateValues" dxfId="228" priority="144358"/>
    <cfRule type="duplicateValues" dxfId="227" priority="144359"/>
  </conditionalFormatting>
  <conditionalFormatting sqref="E82:E153">
    <cfRule type="duplicateValues" dxfId="226" priority="144362"/>
  </conditionalFormatting>
  <conditionalFormatting sqref="B82:B153">
    <cfRule type="duplicateValues" dxfId="225" priority="144364"/>
  </conditionalFormatting>
  <conditionalFormatting sqref="E82:E153">
    <cfRule type="duplicateValues" dxfId="224" priority="144366"/>
    <cfRule type="duplicateValues" dxfId="223" priority="144367"/>
    <cfRule type="duplicateValues" dxfId="222" priority="144368"/>
  </conditionalFormatting>
  <conditionalFormatting sqref="B82:B153">
    <cfRule type="duplicateValues" dxfId="221" priority="144372"/>
    <cfRule type="duplicateValues" dxfId="220" priority="144373"/>
  </conditionalFormatting>
  <conditionalFormatting sqref="B82:B153">
    <cfRule type="duplicateValues" dxfId="219" priority="144376"/>
    <cfRule type="duplicateValues" dxfId="218" priority="144377"/>
    <cfRule type="duplicateValues" dxfId="217" priority="144378"/>
  </conditionalFormatting>
  <conditionalFormatting sqref="E37:E49">
    <cfRule type="duplicateValues" dxfId="216" priority="144400"/>
  </conditionalFormatting>
  <conditionalFormatting sqref="E37:E49">
    <cfRule type="duplicateValues" dxfId="215" priority="144402"/>
    <cfRule type="duplicateValues" dxfId="214" priority="144403"/>
  </conditionalFormatting>
  <conditionalFormatting sqref="E37:E49">
    <cfRule type="duplicateValues" dxfId="213" priority="144406"/>
    <cfRule type="duplicateValues" dxfId="212" priority="144407"/>
    <cfRule type="duplicateValues" dxfId="211" priority="144408"/>
  </conditionalFormatting>
  <conditionalFormatting sqref="B37:B49">
    <cfRule type="duplicateValues" dxfId="210" priority="144412"/>
    <cfRule type="duplicateValues" dxfId="209" priority="144413"/>
  </conditionalFormatting>
  <conditionalFormatting sqref="B37:B49">
    <cfRule type="duplicateValues" dxfId="208" priority="144416"/>
  </conditionalFormatting>
  <conditionalFormatting sqref="B37:B49">
    <cfRule type="duplicateValues" dxfId="207" priority="144418"/>
    <cfRule type="duplicateValues" dxfId="206" priority="144419"/>
    <cfRule type="duplicateValues" dxfId="205" priority="144420"/>
  </conditionalFormatting>
  <conditionalFormatting sqref="E66:E81">
    <cfRule type="duplicateValues" dxfId="204" priority="144440"/>
    <cfRule type="duplicateValues" dxfId="203" priority="144441"/>
  </conditionalFormatting>
  <conditionalFormatting sqref="E66:E81">
    <cfRule type="duplicateValues" dxfId="202" priority="144444"/>
  </conditionalFormatting>
  <conditionalFormatting sqref="B66:B81">
    <cfRule type="duplicateValues" dxfId="201" priority="144446"/>
  </conditionalFormatting>
  <conditionalFormatting sqref="E66:E81">
    <cfRule type="duplicateValues" dxfId="200" priority="144448"/>
    <cfRule type="duplicateValues" dxfId="199" priority="144449"/>
    <cfRule type="duplicateValues" dxfId="198" priority="144450"/>
  </conditionalFormatting>
  <conditionalFormatting sqref="B66:B81">
    <cfRule type="duplicateValues" dxfId="197" priority="144454"/>
    <cfRule type="duplicateValues" dxfId="196" priority="144455"/>
  </conditionalFormatting>
  <conditionalFormatting sqref="B66:B81">
    <cfRule type="duplicateValues" dxfId="195" priority="144458"/>
    <cfRule type="duplicateValues" dxfId="194" priority="144459"/>
    <cfRule type="duplicateValues" dxfId="193" priority="144460"/>
  </conditionalFormatting>
  <conditionalFormatting sqref="B5:B19">
    <cfRule type="duplicateValues" dxfId="17" priority="144483"/>
    <cfRule type="duplicateValues" dxfId="16" priority="144484"/>
  </conditionalFormatting>
  <conditionalFormatting sqref="B5:B19">
    <cfRule type="duplicateValues" dxfId="15" priority="144487"/>
  </conditionalFormatting>
  <conditionalFormatting sqref="E5:E19">
    <cfRule type="duplicateValues" dxfId="14" priority="144489"/>
    <cfRule type="duplicateValues" dxfId="13" priority="144490"/>
  </conditionalFormatting>
  <conditionalFormatting sqref="E5:E19">
    <cfRule type="duplicateValues" dxfId="12" priority="144493"/>
    <cfRule type="duplicateValues" dxfId="11" priority="144494"/>
    <cfRule type="duplicateValues" dxfId="10" priority="144495"/>
  </conditionalFormatting>
  <conditionalFormatting sqref="E5:E19">
    <cfRule type="duplicateValues" dxfId="9" priority="144499"/>
  </conditionalFormatting>
  <conditionalFormatting sqref="B5:B19">
    <cfRule type="duplicateValues" dxfId="8" priority="144501"/>
    <cfRule type="duplicateValues" dxfId="7" priority="144502"/>
    <cfRule type="duplicateValues" dxfId="6" priority="144503"/>
  </conditionalFormatting>
  <conditionalFormatting sqref="E5:E36">
    <cfRule type="duplicateValues" dxfId="5" priority="144507"/>
    <cfRule type="duplicateValues" dxfId="4" priority="144508"/>
  </conditionalFormatting>
  <conditionalFormatting sqref="E5:E36">
    <cfRule type="duplicateValues" dxfId="3" priority="144511"/>
    <cfRule type="duplicateValues" dxfId="2" priority="144512"/>
    <cfRule type="duplicateValues" dxfId="1" priority="144513"/>
  </conditionalFormatting>
  <conditionalFormatting sqref="E5:E36">
    <cfRule type="duplicateValues" dxfId="0" priority="14451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33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2538</v>
      </c>
      <c r="G1" s="164"/>
      <c r="H1" s="99">
        <f>COUNTIF(A:E,"2 Gavetas Vacías + 1 Fallando")</f>
        <v>8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68" t="s">
        <v>2616</v>
      </c>
      <c r="B2" s="169"/>
      <c r="C2" s="169"/>
      <c r="D2" s="169"/>
      <c r="E2" s="170"/>
      <c r="F2" s="98" t="s">
        <v>2537</v>
      </c>
      <c r="G2" s="97">
        <f>G3+G4</f>
        <v>149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2</v>
      </c>
    </row>
    <row r="3" spans="1:11" ht="15" customHeight="1" x14ac:dyDescent="0.25">
      <c r="A3" s="174"/>
      <c r="B3" s="175"/>
      <c r="C3" s="176"/>
      <c r="D3" s="176"/>
      <c r="E3" s="177"/>
      <c r="F3" s="98" t="s">
        <v>2536</v>
      </c>
      <c r="G3" s="97">
        <f>COUNTIF(REPORTE!A:Q,"fuera de Servicio")</f>
        <v>77</v>
      </c>
      <c r="H3" s="98" t="s">
        <v>2628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44447.708333333336</v>
      </c>
      <c r="C4" s="178"/>
      <c r="D4" s="178"/>
      <c r="E4" s="179"/>
      <c r="F4" s="98" t="s">
        <v>2533</v>
      </c>
      <c r="G4" s="97">
        <f>COUNTIF(REPORTE!A:Q,"En Servicio")</f>
        <v>72</v>
      </c>
      <c r="H4" s="98" t="s">
        <v>2624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2" t="s">
        <v>2407</v>
      </c>
      <c r="B5" s="143">
        <v>44448.25</v>
      </c>
      <c r="C5" s="178"/>
      <c r="D5" s="178"/>
      <c r="E5" s="179"/>
      <c r="F5" s="98" t="s">
        <v>2534</v>
      </c>
      <c r="G5" s="97">
        <f>COUNTIF(REPORTE!A:Q,"REINICIO EXITOSO")</f>
        <v>2</v>
      </c>
      <c r="H5" s="98" t="s">
        <v>2539</v>
      </c>
      <c r="I5" s="97">
        <f>I1+H1+J1</f>
        <v>23</v>
      </c>
      <c r="J5" s="121"/>
      <c r="K5" s="121"/>
    </row>
    <row r="6" spans="1:11" ht="15" customHeight="1" x14ac:dyDescent="0.25">
      <c r="A6" s="182"/>
      <c r="B6" s="183"/>
      <c r="C6" s="180"/>
      <c r="D6" s="180"/>
      <c r="E6" s="181"/>
      <c r="F6" s="98" t="s">
        <v>2535</v>
      </c>
      <c r="G6" s="97">
        <f>COUNTIF(REPORTE!A:Q,"CARGA EXITOSA")</f>
        <v>8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71" t="s">
        <v>2565</v>
      </c>
      <c r="B7" s="172"/>
      <c r="C7" s="172"/>
      <c r="D7" s="172"/>
      <c r="E7" s="173"/>
      <c r="F7" s="98" t="s">
        <v>2622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e">
        <f>VLOOKUP(B9,'[1]LISTADO ATM'!$A$2:$C$922,3,0)</f>
        <v>#N/A</v>
      </c>
      <c r="B9" s="137"/>
      <c r="C9" s="139" t="e">
        <f>VLOOKUP(B9,'[1]LISTADO ATM'!$A$2:$B$922,2,0)</f>
        <v>#N/A</v>
      </c>
      <c r="D9" s="148" t="s">
        <v>2629</v>
      </c>
      <c r="E9" s="137"/>
    </row>
    <row r="10" spans="1:11" s="107" customFormat="1" ht="18" x14ac:dyDescent="0.25">
      <c r="A10" s="140" t="s">
        <v>2462</v>
      </c>
      <c r="B10" s="141">
        <f>COUNT(B9:B9)</f>
        <v>0</v>
      </c>
      <c r="C10" s="206"/>
      <c r="D10" s="206"/>
      <c r="E10" s="206"/>
    </row>
    <row r="11" spans="1:11" s="107" customFormat="1" x14ac:dyDescent="0.25">
      <c r="A11" s="182"/>
      <c r="B11" s="183"/>
      <c r="C11" s="183"/>
      <c r="D11" s="183"/>
      <c r="E11" s="207"/>
    </row>
    <row r="12" spans="1:11" s="107" customFormat="1" ht="18" customHeight="1" thickBot="1" x14ac:dyDescent="0.3">
      <c r="A12" s="171" t="s">
        <v>2566</v>
      </c>
      <c r="B12" s="172"/>
      <c r="C12" s="172"/>
      <c r="D12" s="172"/>
      <c r="E12" s="173"/>
    </row>
    <row r="13" spans="1:11" s="107" customFormat="1" ht="18" customHeight="1" x14ac:dyDescent="0.25">
      <c r="A13" s="144" t="s">
        <v>15</v>
      </c>
      <c r="B13" s="144" t="s">
        <v>2408</v>
      </c>
      <c r="C13" s="144" t="s">
        <v>46</v>
      </c>
      <c r="D13" s="193" t="s">
        <v>2411</v>
      </c>
      <c r="E13" s="194" t="s">
        <v>2409</v>
      </c>
    </row>
    <row r="14" spans="1:11" s="107" customFormat="1" ht="18" customHeight="1" x14ac:dyDescent="0.25">
      <c r="A14" s="139" t="e">
        <f>VLOOKUP(B14,'[1]LISTADO ATM'!$A$2:$C$922,3,0)</f>
        <v>#N/A</v>
      </c>
      <c r="B14" s="137"/>
      <c r="C14" s="139" t="e">
        <f>VLOOKUP(B14,'[1]LISTADO ATM'!$A$2:$B$822,2,0)</f>
        <v>#N/A</v>
      </c>
      <c r="D14" s="148" t="s">
        <v>2625</v>
      </c>
      <c r="E14" s="151"/>
    </row>
    <row r="15" spans="1:11" s="107" customFormat="1" ht="18" x14ac:dyDescent="0.25">
      <c r="A15" s="140" t="s">
        <v>2462</v>
      </c>
      <c r="B15" s="141">
        <f>COUNT(B14:B14)</f>
        <v>0</v>
      </c>
      <c r="C15" s="206"/>
      <c r="D15" s="206"/>
      <c r="E15" s="206"/>
    </row>
    <row r="16" spans="1:11" s="107" customFormat="1" ht="18" customHeight="1" thickBot="1" x14ac:dyDescent="0.3">
      <c r="A16" s="187"/>
      <c r="B16" s="188"/>
      <c r="C16" s="188"/>
      <c r="D16" s="188"/>
      <c r="E16" s="189"/>
    </row>
    <row r="17" spans="1:5" s="107" customFormat="1" ht="18.75" customHeight="1" thickBot="1" x14ac:dyDescent="0.3">
      <c r="A17" s="197" t="s">
        <v>2463</v>
      </c>
      <c r="B17" s="198"/>
      <c r="C17" s="198"/>
      <c r="D17" s="198"/>
      <c r="E17" s="199"/>
    </row>
    <row r="18" spans="1:5" s="107" customFormat="1" ht="18" customHeight="1" x14ac:dyDescent="0.25">
      <c r="A18" s="144" t="s">
        <v>15</v>
      </c>
      <c r="B18" s="144" t="s">
        <v>2408</v>
      </c>
      <c r="C18" s="144" t="s">
        <v>46</v>
      </c>
      <c r="D18" s="152" t="s">
        <v>2411</v>
      </c>
      <c r="E18" s="144" t="s">
        <v>2409</v>
      </c>
    </row>
    <row r="19" spans="1:5" s="107" customFormat="1" ht="18" customHeight="1" x14ac:dyDescent="0.25">
      <c r="A19" s="139" t="str">
        <f>VLOOKUP(B19,'[1]LISTADO ATM'!$A$2:$C$922,3,0)</f>
        <v>DISTRITO NACIONAL</v>
      </c>
      <c r="B19" s="137">
        <v>734</v>
      </c>
      <c r="C19" s="139" t="str">
        <f>VLOOKUP(B19,'[1]LISTADO ATM'!$A$2:$B$922,2,0)</f>
        <v xml:space="preserve">ATM Oficina Independencia I </v>
      </c>
      <c r="D19" s="149" t="s">
        <v>2429</v>
      </c>
      <c r="E19" s="150">
        <v>3336018181</v>
      </c>
    </row>
    <row r="20" spans="1:5" s="112" customFormat="1" ht="18" customHeight="1" x14ac:dyDescent="0.25">
      <c r="A20" s="139" t="str">
        <f>VLOOKUP(B20,'[1]LISTADO ATM'!$A$2:$C$922,3,0)</f>
        <v>SUR</v>
      </c>
      <c r="B20" s="137">
        <v>984</v>
      </c>
      <c r="C20" s="139" t="str">
        <f>VLOOKUP(B20,'[1]LISTADO ATM'!$A$2:$B$922,2,0)</f>
        <v xml:space="preserve">ATM Oficina Neiba II </v>
      </c>
      <c r="D20" s="149" t="s">
        <v>2429</v>
      </c>
      <c r="E20" s="150" t="s">
        <v>2633</v>
      </c>
    </row>
    <row r="21" spans="1:5" s="112" customFormat="1" ht="18" customHeight="1" x14ac:dyDescent="0.25">
      <c r="A21" s="139" t="str">
        <f>VLOOKUP(B21,'[1]LISTADO ATM'!$A$2:$C$922,3,0)</f>
        <v>NORTE</v>
      </c>
      <c r="B21" s="137">
        <v>728</v>
      </c>
      <c r="C21" s="139" t="str">
        <f>VLOOKUP(B21,'[1]LISTADO ATM'!$A$2:$B$922,2,0)</f>
        <v xml:space="preserve">ATM UNP La Vega Oficina Regional Norcentral </v>
      </c>
      <c r="D21" s="149" t="s">
        <v>2429</v>
      </c>
      <c r="E21" s="150">
        <v>3336019782</v>
      </c>
    </row>
    <row r="22" spans="1:5" s="121" customFormat="1" ht="18" customHeight="1" x14ac:dyDescent="0.25">
      <c r="A22" s="139" t="str">
        <f>VLOOKUP(B22,'[1]LISTADO ATM'!$A$2:$C$922,3,0)</f>
        <v>DISTRITO NACIONAL</v>
      </c>
      <c r="B22" s="137">
        <v>583</v>
      </c>
      <c r="C22" s="139" t="str">
        <f>VLOOKUP(B22,'[1]LISTADO ATM'!$A$2:$B$922,2,0)</f>
        <v xml:space="preserve">ATM Ministerio Fuerzas Armadas I </v>
      </c>
      <c r="D22" s="149" t="s">
        <v>2429</v>
      </c>
      <c r="E22" s="150" t="s">
        <v>2634</v>
      </c>
    </row>
    <row r="23" spans="1:5" s="112" customFormat="1" ht="18" customHeight="1" x14ac:dyDescent="0.25">
      <c r="A23" s="140"/>
      <c r="B23" s="141">
        <f>COUNT(B19:B22)</f>
        <v>4</v>
      </c>
      <c r="C23" s="200"/>
      <c r="D23" s="201"/>
      <c r="E23" s="202"/>
    </row>
    <row r="24" spans="1:5" s="112" customFormat="1" ht="18" customHeight="1" thickBot="1" x14ac:dyDescent="0.3">
      <c r="A24" s="187"/>
      <c r="B24" s="188"/>
      <c r="C24" s="188"/>
      <c r="D24" s="188"/>
      <c r="E24" s="189"/>
    </row>
    <row r="25" spans="1:5" s="112" customFormat="1" ht="18" customHeight="1" thickBot="1" x14ac:dyDescent="0.3">
      <c r="A25" s="203" t="s">
        <v>2434</v>
      </c>
      <c r="B25" s="204"/>
      <c r="C25" s="204"/>
      <c r="D25" s="204"/>
      <c r="E25" s="205"/>
    </row>
    <row r="26" spans="1:5" s="112" customFormat="1" ht="18.75" customHeight="1" x14ac:dyDescent="0.25">
      <c r="A26" s="144" t="s">
        <v>15</v>
      </c>
      <c r="B26" s="144" t="s">
        <v>2408</v>
      </c>
      <c r="C26" s="144" t="s">
        <v>46</v>
      </c>
      <c r="D26" s="152" t="s">
        <v>2411</v>
      </c>
      <c r="E26" s="144" t="s">
        <v>2409</v>
      </c>
    </row>
    <row r="27" spans="1:5" s="121" customFormat="1" ht="18.75" customHeight="1" x14ac:dyDescent="0.25">
      <c r="A27" s="138" t="str">
        <f>VLOOKUP(B27,'[1]LISTADO ATM'!$A$2:$C$922,3,0)</f>
        <v>NORTE</v>
      </c>
      <c r="B27" s="137">
        <v>315</v>
      </c>
      <c r="C27" s="139" t="str">
        <f>VLOOKUP(B27,'[1]LISTADO ATM'!$A$2:$B$922,2,0)</f>
        <v xml:space="preserve">ATM Oficina Estrella Sadalá </v>
      </c>
      <c r="D27" s="139" t="s">
        <v>2469</v>
      </c>
      <c r="E27" s="137">
        <v>3336019856</v>
      </c>
    </row>
    <row r="28" spans="1:5" s="121" customFormat="1" ht="18.75" customHeight="1" x14ac:dyDescent="0.25">
      <c r="A28" s="138" t="str">
        <f>VLOOKUP(B28,'[1]LISTADO ATM'!$A$2:$C$922,3,0)</f>
        <v>DISTRITO NACIONAL</v>
      </c>
      <c r="B28" s="137">
        <v>900</v>
      </c>
      <c r="C28" s="139" t="str">
        <f>VLOOKUP(B28,'[1]LISTADO ATM'!$A$2:$B$922,2,0)</f>
        <v xml:space="preserve">ATM UNP Merca Santo Domingo </v>
      </c>
      <c r="D28" s="139" t="s">
        <v>2469</v>
      </c>
      <c r="E28" s="137">
        <v>3336019800</v>
      </c>
    </row>
    <row r="29" spans="1:5" s="121" customFormat="1" ht="18.75" customHeight="1" x14ac:dyDescent="0.25">
      <c r="A29" s="138" t="str">
        <f>VLOOKUP(B29,'[1]LISTADO ATM'!$A$2:$C$922,3,0)</f>
        <v>DISTRITO NACIONAL</v>
      </c>
      <c r="B29" s="137">
        <v>302</v>
      </c>
      <c r="C29" s="139" t="str">
        <f>VLOOKUP(B29,'[1]LISTADO ATM'!$A$2:$B$922,2,0)</f>
        <v xml:space="preserve">ATM S/M Aprezio Los Mameyes  </v>
      </c>
      <c r="D29" s="139" t="s">
        <v>2469</v>
      </c>
      <c r="E29" s="137">
        <v>3336019801</v>
      </c>
    </row>
    <row r="30" spans="1:5" s="121" customFormat="1" ht="18.75" customHeight="1" x14ac:dyDescent="0.25">
      <c r="A30" s="138" t="str">
        <f>VLOOKUP(B30,'[1]LISTADO ATM'!$A$2:$C$922,3,0)</f>
        <v>NORTE</v>
      </c>
      <c r="B30" s="137">
        <v>157</v>
      </c>
      <c r="C30" s="139" t="str">
        <f>VLOOKUP(B30,'[1]LISTADO ATM'!$A$2:$B$922,2,0)</f>
        <v xml:space="preserve">ATM Oficina Samaná </v>
      </c>
      <c r="D30" s="139" t="s">
        <v>2469</v>
      </c>
      <c r="E30" s="150">
        <v>3336019793</v>
      </c>
    </row>
    <row r="31" spans="1:5" s="121" customFormat="1" ht="18.75" customHeight="1" thickBot="1" x14ac:dyDescent="0.3">
      <c r="A31" s="145" t="s">
        <v>2462</v>
      </c>
      <c r="B31" s="136">
        <f>COUNTA(B27:B29)</f>
        <v>3</v>
      </c>
      <c r="C31" s="184"/>
      <c r="D31" s="185"/>
      <c r="E31" s="186"/>
    </row>
    <row r="32" spans="1:5" s="121" customFormat="1" ht="18.75" customHeight="1" thickBot="1" x14ac:dyDescent="0.3">
      <c r="A32" s="187"/>
      <c r="B32" s="188"/>
      <c r="C32" s="188"/>
      <c r="D32" s="188"/>
      <c r="E32" s="189"/>
    </row>
    <row r="33" spans="1:5" s="121" customFormat="1" ht="18.75" customHeight="1" thickBot="1" x14ac:dyDescent="0.3">
      <c r="A33" s="190" t="s">
        <v>2580</v>
      </c>
      <c r="B33" s="191"/>
      <c r="C33" s="191"/>
      <c r="D33" s="191"/>
      <c r="E33" s="192"/>
    </row>
    <row r="34" spans="1:5" s="121" customFormat="1" ht="18.75" customHeight="1" x14ac:dyDescent="0.25">
      <c r="A34" s="144" t="s">
        <v>15</v>
      </c>
      <c r="B34" s="144" t="s">
        <v>2408</v>
      </c>
      <c r="C34" s="144" t="s">
        <v>46</v>
      </c>
      <c r="D34" s="152" t="s">
        <v>2411</v>
      </c>
      <c r="E34" s="144" t="s">
        <v>2409</v>
      </c>
    </row>
    <row r="35" spans="1:5" s="121" customFormat="1" ht="18.75" customHeight="1" x14ac:dyDescent="0.25">
      <c r="A35" s="139" t="str">
        <f>VLOOKUP(B35,'[1]LISTADO ATM'!$A$2:$C$922,3,0)</f>
        <v>DISTRITO NACIONAL</v>
      </c>
      <c r="B35" s="137">
        <v>231</v>
      </c>
      <c r="C35" s="139" t="str">
        <f>VLOOKUP(B35,'[1]LISTADO ATM'!$A$2:$B$822,2,0)</f>
        <v xml:space="preserve">ATM Oficina Zona Oriental </v>
      </c>
      <c r="D35" s="147" t="s">
        <v>2618</v>
      </c>
      <c r="E35" s="124">
        <v>3336019853</v>
      </c>
    </row>
    <row r="36" spans="1:5" s="121" customFormat="1" ht="18.75" customHeight="1" x14ac:dyDescent="0.25">
      <c r="A36" s="139" t="str">
        <f>VLOOKUP(B36,'[1]LISTADO ATM'!$A$2:$C$922,3,0)</f>
        <v>NORTE</v>
      </c>
      <c r="B36" s="137">
        <v>307</v>
      </c>
      <c r="C36" s="139" t="str">
        <f>VLOOKUP(B36,'[1]LISTADO ATM'!$A$2:$B$822,2,0)</f>
        <v>ATM Oficina Nagua II</v>
      </c>
      <c r="D36" s="147" t="s">
        <v>2618</v>
      </c>
      <c r="E36" s="124" t="s">
        <v>2675</v>
      </c>
    </row>
    <row r="37" spans="1:5" s="121" customFormat="1" ht="18.75" customHeight="1" x14ac:dyDescent="0.25">
      <c r="A37" s="139" t="str">
        <f>VLOOKUP(B37,'[1]LISTADO ATM'!$A$2:$C$922,3,0)</f>
        <v>DISTRITO NACIONAL</v>
      </c>
      <c r="B37" s="137">
        <v>85</v>
      </c>
      <c r="C37" s="139" t="str">
        <f>VLOOKUP(B37,'[1]LISTADO ATM'!$A$2:$B$822,2,0)</f>
        <v xml:space="preserve">ATM Oficina San Isidro (Fuerza Aérea) </v>
      </c>
      <c r="D37" s="146" t="s">
        <v>2545</v>
      </c>
      <c r="E37" s="151">
        <v>3336019828</v>
      </c>
    </row>
    <row r="38" spans="1:5" s="121" customFormat="1" ht="18.75" customHeight="1" x14ac:dyDescent="0.25">
      <c r="A38" s="139" t="str">
        <f>VLOOKUP(B38,'[1]LISTADO ATM'!$A$2:$C$922,3,0)</f>
        <v>DISTRITO NACIONAL</v>
      </c>
      <c r="B38" s="137">
        <v>835</v>
      </c>
      <c r="C38" s="139" t="str">
        <f>VLOOKUP(B38,'[1]LISTADO ATM'!$A$2:$B$822,2,0)</f>
        <v xml:space="preserve">ATM UNP Megacentro </v>
      </c>
      <c r="D38" s="147" t="s">
        <v>2618</v>
      </c>
      <c r="E38" s="151">
        <v>3336017461</v>
      </c>
    </row>
    <row r="39" spans="1:5" s="121" customFormat="1" ht="18.75" customHeight="1" x14ac:dyDescent="0.25">
      <c r="A39" s="139" t="str">
        <f>VLOOKUP(B39,'[1]LISTADO ATM'!$A$2:$C$922,3,0)</f>
        <v>NORTE</v>
      </c>
      <c r="B39" s="137">
        <v>431</v>
      </c>
      <c r="C39" s="139" t="str">
        <f>VLOOKUP(B39,'[1]LISTADO ATM'!$A$2:$B$822,2,0)</f>
        <v xml:space="preserve">ATM Autoservicio Sol (Santiago) </v>
      </c>
      <c r="D39" s="147" t="s">
        <v>2618</v>
      </c>
      <c r="E39" s="151">
        <v>3336019827</v>
      </c>
    </row>
    <row r="40" spans="1:5" s="121" customFormat="1" ht="18.75" customHeight="1" x14ac:dyDescent="0.25">
      <c r="A40" s="139" t="str">
        <f>VLOOKUP(B40,'[1]LISTADO ATM'!$A$2:$C$922,3,0)</f>
        <v>DISTRITO NACIONAL</v>
      </c>
      <c r="B40" s="137">
        <v>527</v>
      </c>
      <c r="C40" s="139" t="str">
        <f>VLOOKUP(B40,'[1]LISTADO ATM'!$A$2:$B$822,2,0)</f>
        <v>ATM Oficina Zona Oriental II</v>
      </c>
      <c r="D40" s="146" t="s">
        <v>2545</v>
      </c>
      <c r="E40" s="151">
        <v>3336018212</v>
      </c>
    </row>
    <row r="41" spans="1:5" s="121" customFormat="1" ht="18.75" customHeight="1" x14ac:dyDescent="0.25">
      <c r="A41" s="139" t="str">
        <f>VLOOKUP(B41,'[1]LISTADO ATM'!$A$2:$C$922,3,0)</f>
        <v>ESTE</v>
      </c>
      <c r="B41" s="137">
        <v>912</v>
      </c>
      <c r="C41" s="139" t="str">
        <f>VLOOKUP(B41,'[1]LISTADO ATM'!$A$2:$B$822,2,0)</f>
        <v xml:space="preserve">ATM Oficina San Pedro II </v>
      </c>
      <c r="D41" s="146" t="s">
        <v>2545</v>
      </c>
      <c r="E41" s="151">
        <v>3336019799</v>
      </c>
    </row>
    <row r="42" spans="1:5" s="121" customFormat="1" ht="18.75" customHeight="1" x14ac:dyDescent="0.25">
      <c r="A42" s="139" t="str">
        <f>VLOOKUP(B42,'[1]LISTADO ATM'!$A$2:$C$922,3,0)</f>
        <v>DISTRITO NACIONAL</v>
      </c>
      <c r="B42" s="137">
        <v>514</v>
      </c>
      <c r="C42" s="139" t="str">
        <f>VLOOKUP(B42,'[1]LISTADO ATM'!$A$2:$B$822,2,0)</f>
        <v>ATM Autoservicio Charles de Gaulle</v>
      </c>
      <c r="D42" s="147" t="s">
        <v>2618</v>
      </c>
      <c r="E42" s="151">
        <v>3336019855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165</v>
      </c>
      <c r="C43" s="139" t="str">
        <f>VLOOKUP(B43,'[1]LISTADO ATM'!$A$2:$B$822,2,0)</f>
        <v>ATM Autoservicio Megacentro</v>
      </c>
      <c r="D43" s="147" t="s">
        <v>2618</v>
      </c>
      <c r="E43" s="151">
        <v>3336019857</v>
      </c>
    </row>
    <row r="44" spans="1:5" s="121" customFormat="1" ht="18.75" customHeight="1" thickBot="1" x14ac:dyDescent="0.3">
      <c r="A44" s="145" t="s">
        <v>2462</v>
      </c>
      <c r="B44" s="136">
        <f>COUNT(B35:B43)</f>
        <v>9</v>
      </c>
      <c r="C44" s="184"/>
      <c r="D44" s="185"/>
      <c r="E44" s="186"/>
    </row>
    <row r="45" spans="1:5" s="121" customFormat="1" ht="18.75" customHeight="1" thickBot="1" x14ac:dyDescent="0.3">
      <c r="A45" s="187"/>
      <c r="B45" s="188"/>
      <c r="C45" s="175"/>
      <c r="D45" s="175"/>
      <c r="E45" s="212"/>
    </row>
    <row r="46" spans="1:5" s="121" customFormat="1" ht="18.75" customHeight="1" thickBot="1" x14ac:dyDescent="0.3">
      <c r="A46" s="208" t="s">
        <v>2464</v>
      </c>
      <c r="B46" s="209"/>
      <c r="C46" s="213"/>
      <c r="D46" s="213"/>
      <c r="E46" s="214"/>
    </row>
    <row r="47" spans="1:5" s="121" customFormat="1" ht="18.75" customHeight="1" thickBot="1" x14ac:dyDescent="0.3">
      <c r="A47" s="210">
        <f>+B23+B31+B44</f>
        <v>16</v>
      </c>
      <c r="B47" s="211"/>
      <c r="C47" s="213"/>
      <c r="D47" s="213"/>
      <c r="E47" s="214"/>
    </row>
    <row r="48" spans="1:5" s="121" customFormat="1" ht="18.75" customHeight="1" thickBot="1" x14ac:dyDescent="0.3">
      <c r="A48" s="215"/>
      <c r="B48" s="216"/>
      <c r="C48" s="188"/>
      <c r="D48" s="188"/>
      <c r="E48" s="189"/>
    </row>
    <row r="49" spans="1:10" s="121" customFormat="1" ht="18.75" customHeight="1" thickBot="1" x14ac:dyDescent="0.3">
      <c r="A49" s="197" t="s">
        <v>2465</v>
      </c>
      <c r="B49" s="198"/>
      <c r="C49" s="198"/>
      <c r="D49" s="198"/>
      <c r="E49" s="199"/>
    </row>
    <row r="50" spans="1:10" s="121" customFormat="1" ht="18.75" customHeight="1" x14ac:dyDescent="0.25">
      <c r="A50" s="144" t="s">
        <v>15</v>
      </c>
      <c r="B50" s="144" t="s">
        <v>2408</v>
      </c>
      <c r="C50" s="144" t="s">
        <v>46</v>
      </c>
      <c r="D50" s="193" t="s">
        <v>2411</v>
      </c>
      <c r="E50" s="194"/>
    </row>
    <row r="51" spans="1:10" s="121" customFormat="1" ht="18.75" customHeight="1" x14ac:dyDescent="0.25">
      <c r="A51" s="138" t="str">
        <f>VLOOKUP(B51,'[1]LISTADO ATM'!$A$2:$C$922,3,0)</f>
        <v>DISTRITO NACIONAL</v>
      </c>
      <c r="B51" s="137">
        <v>227</v>
      </c>
      <c r="C51" s="138" t="str">
        <f>VLOOKUP(B51,'[1]LISTADO ATM'!$A$2:$B$822,2,0)</f>
        <v xml:space="preserve">ATM S/M Bravo Av. Enriquillo </v>
      </c>
      <c r="D51" s="195" t="s">
        <v>2582</v>
      </c>
      <c r="E51" s="196"/>
    </row>
    <row r="52" spans="1:10" s="121" customFormat="1" ht="18.75" customHeight="1" x14ac:dyDescent="0.25">
      <c r="A52" s="138" t="str">
        <f>VLOOKUP(B52,'[1]LISTADO ATM'!$A$2:$C$922,3,0)</f>
        <v>DISTRITO NACIONAL</v>
      </c>
      <c r="B52" s="137">
        <v>338</v>
      </c>
      <c r="C52" s="138" t="str">
        <f>VLOOKUP(B52,'[1]LISTADO ATM'!$A$2:$B$822,2,0)</f>
        <v>ATM S/M Aprezio Pantoja</v>
      </c>
      <c r="D52" s="195" t="s">
        <v>2582</v>
      </c>
      <c r="E52" s="196"/>
    </row>
    <row r="53" spans="1:10" s="121" customFormat="1" ht="18.75" customHeight="1" x14ac:dyDescent="0.25">
      <c r="A53" s="138" t="str">
        <f>VLOOKUP(B53,'[1]LISTADO ATM'!$A$2:$C$922,3,0)</f>
        <v>DISTRITO NACIONAL</v>
      </c>
      <c r="B53" s="137">
        <v>725</v>
      </c>
      <c r="C53" s="138" t="str">
        <f>VLOOKUP(B53,'[1]LISTADO ATM'!$A$2:$B$822,2,0)</f>
        <v xml:space="preserve">ATM El Huacal II  </v>
      </c>
      <c r="D53" s="195" t="s">
        <v>2630</v>
      </c>
      <c r="E53" s="196"/>
    </row>
    <row r="54" spans="1:10" s="121" customFormat="1" ht="18.75" customHeight="1" x14ac:dyDescent="0.25">
      <c r="A54" s="138" t="str">
        <f>VLOOKUP(B54,'[1]LISTADO ATM'!$A$2:$C$922,3,0)</f>
        <v>DISTRITO NACIONAL</v>
      </c>
      <c r="B54" s="137">
        <v>879</v>
      </c>
      <c r="C54" s="138" t="str">
        <f>VLOOKUP(B54,'[1]LISTADO ATM'!$A$2:$B$822,2,0)</f>
        <v xml:space="preserve">ATM Plaza Metropolitana </v>
      </c>
      <c r="D54" s="195" t="s">
        <v>2582</v>
      </c>
      <c r="E54" s="196"/>
    </row>
    <row r="55" spans="1:10" s="112" customFormat="1" ht="18.75" customHeight="1" x14ac:dyDescent="0.25">
      <c r="A55" s="138" t="str">
        <f>VLOOKUP(B55,'[1]LISTADO ATM'!$A$2:$C$922,3,0)</f>
        <v>ESTE</v>
      </c>
      <c r="B55" s="137">
        <v>673</v>
      </c>
      <c r="C55" s="138" t="str">
        <f>VLOOKUP(B55,'[1]LISTADO ATM'!$A$2:$B$822,2,0)</f>
        <v>ATM Clínica Dr. Cruz Jiminián</v>
      </c>
      <c r="D55" s="195" t="s">
        <v>2582</v>
      </c>
      <c r="E55" s="196"/>
    </row>
    <row r="56" spans="1:10" s="112" customFormat="1" ht="18.75" customHeight="1" x14ac:dyDescent="0.25">
      <c r="A56" s="138" t="str">
        <f>VLOOKUP(B56,'[1]LISTADO ATM'!$A$2:$C$922,3,0)</f>
        <v>ESTE</v>
      </c>
      <c r="B56" s="137">
        <v>867</v>
      </c>
      <c r="C56" s="138" t="str">
        <f>VLOOKUP(B56,'[1]LISTADO ATM'!$A$2:$B$822,2,0)</f>
        <v xml:space="preserve">ATM Estación Combustible Autopista El Coral </v>
      </c>
      <c r="D56" s="195" t="s">
        <v>2630</v>
      </c>
      <c r="E56" s="196"/>
      <c r="F56" s="121"/>
    </row>
    <row r="57" spans="1:10" s="112" customFormat="1" ht="18.75" customHeight="1" x14ac:dyDescent="0.25">
      <c r="A57" s="138" t="str">
        <f>VLOOKUP(B57,'[1]LISTADO ATM'!$A$2:$C$922,3,0)</f>
        <v>DISTRITO NACIONAL</v>
      </c>
      <c r="B57" s="137">
        <v>974</v>
      </c>
      <c r="C57" s="138" t="str">
        <f>VLOOKUP(B57,'[1]LISTADO ATM'!$A$2:$B$822,2,0)</f>
        <v xml:space="preserve">ATM S/M Nacional Ave. Lope de Vega </v>
      </c>
      <c r="D57" s="195" t="s">
        <v>2582</v>
      </c>
      <c r="E57" s="196"/>
      <c r="F57" s="121"/>
      <c r="G57" s="120"/>
      <c r="H57" s="120"/>
      <c r="I57" s="120"/>
      <c r="J57" s="120"/>
    </row>
    <row r="58" spans="1:10" s="120" customFormat="1" ht="18" customHeight="1" x14ac:dyDescent="0.25">
      <c r="A58" s="138" t="str">
        <f>VLOOKUP(B58,'[1]LISTADO ATM'!$A$2:$C$922,3,0)</f>
        <v>DISTRITO NACIONAL</v>
      </c>
      <c r="B58" s="137">
        <v>147</v>
      </c>
      <c r="C58" s="138" t="str">
        <f>VLOOKUP(B58,'[1]LISTADO ATM'!$A$2:$B$822,2,0)</f>
        <v xml:space="preserve">ATM Kiosco Megacentro I </v>
      </c>
      <c r="D58" s="195" t="s">
        <v>2582</v>
      </c>
      <c r="E58" s="196"/>
      <c r="F58" s="121"/>
    </row>
    <row r="59" spans="1:10" s="120" customFormat="1" ht="18" customHeight="1" x14ac:dyDescent="0.25">
      <c r="A59" s="138" t="e">
        <f>VLOOKUP(B59,'[1]LISTADO ATM'!$A$2:$C$922,3,0)</f>
        <v>#N/A</v>
      </c>
      <c r="B59" s="137">
        <v>379</v>
      </c>
      <c r="C59" s="138" t="s">
        <v>2631</v>
      </c>
      <c r="D59" s="195" t="s">
        <v>2582</v>
      </c>
      <c r="E59" s="196"/>
      <c r="F59" s="121"/>
    </row>
    <row r="60" spans="1:10" s="112" customFormat="1" ht="18" customHeight="1" x14ac:dyDescent="0.25">
      <c r="A60" s="138" t="str">
        <f>VLOOKUP(B60,'[1]LISTADO ATM'!$A$2:$C$922,3,0)</f>
        <v>DISTRITO NACIONAL</v>
      </c>
      <c r="B60" s="137">
        <v>559</v>
      </c>
      <c r="C60" s="138" t="str">
        <f>VLOOKUP(B60,'[1]LISTADO ATM'!$A$2:$B$822,2,0)</f>
        <v xml:space="preserve">ATM UNP Metro I </v>
      </c>
      <c r="D60" s="195" t="s">
        <v>2582</v>
      </c>
      <c r="E60" s="196"/>
      <c r="F60" s="121"/>
      <c r="G60" s="120"/>
      <c r="H60" s="120"/>
      <c r="I60" s="120"/>
      <c r="J60" s="120"/>
    </row>
    <row r="61" spans="1:10" s="112" customFormat="1" ht="18.75" customHeight="1" x14ac:dyDescent="0.25">
      <c r="A61" s="138" t="str">
        <f>VLOOKUP(B61,'[1]LISTADO ATM'!$A$2:$C$922,3,0)</f>
        <v>DISTRITO NACIONAL</v>
      </c>
      <c r="B61" s="137">
        <v>769</v>
      </c>
      <c r="C61" s="138" t="str">
        <f>VLOOKUP(B61,'[1]LISTADO ATM'!$A$2:$B$822,2,0)</f>
        <v>ATM UNP Pablo Mella Morales</v>
      </c>
      <c r="D61" s="195" t="s">
        <v>2582</v>
      </c>
      <c r="E61" s="196"/>
      <c r="F61" s="121"/>
      <c r="G61" s="120"/>
      <c r="H61" s="120"/>
      <c r="I61" s="120"/>
      <c r="J61" s="120"/>
    </row>
    <row r="62" spans="1:10" s="112" customFormat="1" ht="18" customHeight="1" x14ac:dyDescent="0.25">
      <c r="A62" s="138" t="str">
        <f>VLOOKUP(B62,'[1]LISTADO ATM'!$A$2:$C$922,3,0)</f>
        <v>DISTRITO NACIONAL</v>
      </c>
      <c r="B62" s="137">
        <v>318</v>
      </c>
      <c r="C62" s="138" t="str">
        <f>VLOOKUP(B62,'[1]LISTADO ATM'!$A$2:$B$822,2,0)</f>
        <v>ATM Autoservicio Lope de Vega</v>
      </c>
      <c r="D62" s="195" t="s">
        <v>2630</v>
      </c>
      <c r="E62" s="196"/>
      <c r="F62" s="121"/>
      <c r="G62" s="120"/>
      <c r="H62" s="120"/>
      <c r="I62" s="120"/>
      <c r="J62" s="120"/>
    </row>
    <row r="63" spans="1:10" s="121" customFormat="1" ht="18" customHeight="1" x14ac:dyDescent="0.25">
      <c r="A63" s="138" t="str">
        <f>VLOOKUP(B63,'[1]LISTADO ATM'!$A$2:$C$922,3,0)</f>
        <v>DISTRITO NACIONAL</v>
      </c>
      <c r="B63" s="137">
        <v>162</v>
      </c>
      <c r="C63" s="138" t="str">
        <f>VLOOKUP(B63,'[1]LISTADO ATM'!$A$2:$B$822,2,0)</f>
        <v xml:space="preserve">ATM Oficina Tiradentes I </v>
      </c>
      <c r="D63" s="195" t="s">
        <v>2582</v>
      </c>
      <c r="E63" s="196"/>
    </row>
    <row r="64" spans="1:10" s="121" customFormat="1" ht="18" customHeight="1" x14ac:dyDescent="0.25">
      <c r="A64" s="138" t="str">
        <f>VLOOKUP(B64,'[1]LISTADO ATM'!$A$2:$C$922,3,0)</f>
        <v>ESTE</v>
      </c>
      <c r="B64" s="137">
        <v>634</v>
      </c>
      <c r="C64" s="138" t="str">
        <f>VLOOKUP(B64,'[1]LISTADO ATM'!$A$2:$B$822,2,0)</f>
        <v xml:space="preserve">ATM Ayuntamiento Los Llanos (SPM) </v>
      </c>
      <c r="D64" s="195" t="s">
        <v>2582</v>
      </c>
      <c r="E64" s="196"/>
    </row>
    <row r="65" spans="1:5" s="121" customFormat="1" ht="18" customHeight="1" x14ac:dyDescent="0.25">
      <c r="A65" s="138" t="str">
        <f>VLOOKUP(B65,'[1]LISTADO ATM'!$A$2:$C$922,3,0)</f>
        <v>DISTRITO NACIONAL</v>
      </c>
      <c r="B65" s="137">
        <v>382</v>
      </c>
      <c r="C65" s="138" t="str">
        <f>VLOOKUP(B65,'[1]LISTADO ATM'!$A$2:$B$822,2,0)</f>
        <v>ATM Estación del Metro María Montés</v>
      </c>
      <c r="D65" s="195" t="s">
        <v>2582</v>
      </c>
      <c r="E65" s="196"/>
    </row>
    <row r="66" spans="1:5" s="121" customFormat="1" ht="18" customHeight="1" x14ac:dyDescent="0.25">
      <c r="A66" s="138" t="str">
        <f>VLOOKUP(B66,'[1]LISTADO ATM'!$A$2:$C$922,3,0)</f>
        <v>ESTE</v>
      </c>
      <c r="B66" s="137">
        <v>631</v>
      </c>
      <c r="C66" s="138" t="str">
        <f>VLOOKUP(B66,'[1]LISTADO ATM'!$A$2:$B$822,2,0)</f>
        <v xml:space="preserve">ATM ASOCODEQUI (San Pedro) </v>
      </c>
      <c r="D66" s="195" t="s">
        <v>2582</v>
      </c>
      <c r="E66" s="196"/>
    </row>
    <row r="67" spans="1:5" s="121" customFormat="1" ht="18" customHeight="1" x14ac:dyDescent="0.25">
      <c r="A67" s="138" t="str">
        <f>VLOOKUP(B67,'[1]LISTADO ATM'!$A$2:$C$922,3,0)</f>
        <v>DISTRITO NACIONAL</v>
      </c>
      <c r="B67" s="137">
        <v>627</v>
      </c>
      <c r="C67" s="138" t="str">
        <f>VLOOKUP(B67,'[1]LISTADO ATM'!$A$2:$B$822,2,0)</f>
        <v xml:space="preserve">ATM CAASD </v>
      </c>
      <c r="D67" s="195" t="s">
        <v>2630</v>
      </c>
      <c r="E67" s="196"/>
    </row>
    <row r="68" spans="1:5" s="121" customFormat="1" ht="18" customHeight="1" x14ac:dyDescent="0.25">
      <c r="A68" s="138" t="str">
        <f>VLOOKUP(B68,'[1]LISTADO ATM'!$A$2:$C$922,3,0)</f>
        <v>SUR</v>
      </c>
      <c r="B68" s="137">
        <v>764</v>
      </c>
      <c r="C68" s="138" t="str">
        <f>VLOOKUP(B68,'[1]LISTADO ATM'!$A$2:$B$822,2,0)</f>
        <v xml:space="preserve">ATM Oficina Elías Piña </v>
      </c>
      <c r="D68" s="195" t="s">
        <v>2582</v>
      </c>
      <c r="E68" s="196"/>
    </row>
    <row r="69" spans="1:5" s="120" customFormat="1" ht="18.75" customHeight="1" x14ac:dyDescent="0.25">
      <c r="A69" s="138" t="str">
        <f>VLOOKUP(B69,'[1]LISTADO ATM'!$A$2:$C$922,3,0)</f>
        <v>ESTE</v>
      </c>
      <c r="B69" s="137">
        <v>843</v>
      </c>
      <c r="C69" s="138" t="str">
        <f>VLOOKUP(B69,'[1]LISTADO ATM'!$A$2:$B$822,2,0)</f>
        <v xml:space="preserve">ATM Oficina Romana Centro </v>
      </c>
      <c r="D69" s="195" t="s">
        <v>2582</v>
      </c>
      <c r="E69" s="196"/>
    </row>
    <row r="70" spans="1:5" s="120" customFormat="1" ht="18.75" customHeight="1" x14ac:dyDescent="0.25">
      <c r="A70" s="138" t="str">
        <f>VLOOKUP(B70,'[1]LISTADO ATM'!$A$2:$C$922,3,0)</f>
        <v>DISTRITO NACIONAL</v>
      </c>
      <c r="B70" s="137">
        <v>515</v>
      </c>
      <c r="C70" s="138" t="str">
        <f>VLOOKUP(B70,'[1]LISTADO ATM'!$A$2:$B$822,2,0)</f>
        <v xml:space="preserve">ATM Oficina Agora Mall I </v>
      </c>
      <c r="D70" s="195" t="s">
        <v>2630</v>
      </c>
      <c r="E70" s="196"/>
    </row>
    <row r="71" spans="1:5" s="112" customFormat="1" ht="18.75" customHeight="1" x14ac:dyDescent="0.25">
      <c r="A71" s="138" t="str">
        <f>VLOOKUP(B71,'[1]LISTADO ATM'!$A$2:$C$922,3,0)</f>
        <v>SUR</v>
      </c>
      <c r="B71" s="137">
        <v>6</v>
      </c>
      <c r="C71" s="138" t="str">
        <f>VLOOKUP(B71,'[1]LISTADO ATM'!$A$2:$B$822,2,0)</f>
        <v xml:space="preserve">ATM Plaza WAO San Juan </v>
      </c>
      <c r="D71" s="195" t="s">
        <v>2630</v>
      </c>
      <c r="E71" s="196"/>
    </row>
    <row r="72" spans="1:5" s="112" customFormat="1" ht="18" customHeight="1" x14ac:dyDescent="0.25">
      <c r="A72" s="138" t="str">
        <f>VLOOKUP(B72,'[1]LISTADO ATM'!$A$2:$C$922,3,0)</f>
        <v>DISTRITO NACIONAL</v>
      </c>
      <c r="B72" s="137">
        <v>280</v>
      </c>
      <c r="C72" s="138" t="str">
        <f>VLOOKUP(B72,'[1]LISTADO ATM'!$A$2:$B$822,2,0)</f>
        <v xml:space="preserve">ATM Cooperativa BR </v>
      </c>
      <c r="D72" s="195" t="s">
        <v>2630</v>
      </c>
      <c r="E72" s="196"/>
    </row>
    <row r="73" spans="1:5" ht="18.75" customHeight="1" x14ac:dyDescent="0.25">
      <c r="A73" s="138" t="str">
        <f>VLOOKUP(B73,'[1]LISTADO ATM'!$A$2:$C$922,3,0)</f>
        <v>NORTE</v>
      </c>
      <c r="B73" s="137">
        <v>518</v>
      </c>
      <c r="C73" s="138" t="str">
        <f>VLOOKUP(B73,'[1]LISTADO ATM'!$A$2:$B$822,2,0)</f>
        <v xml:space="preserve">ATM Autobanco Los Alamos </v>
      </c>
      <c r="D73" s="195" t="s">
        <v>2630</v>
      </c>
      <c r="E73" s="196"/>
    </row>
    <row r="74" spans="1:5" ht="18.75" customHeight="1" thickBot="1" x14ac:dyDescent="0.3">
      <c r="A74" s="145" t="s">
        <v>2462</v>
      </c>
      <c r="B74" s="136">
        <f>COUNT(B51:B73)</f>
        <v>23</v>
      </c>
      <c r="C74" s="184"/>
      <c r="D74" s="185"/>
      <c r="E74" s="186"/>
    </row>
    <row r="75" spans="1:5" ht="18.75" customHeight="1" x14ac:dyDescent="0.25">
      <c r="A75" s="121"/>
      <c r="C75" s="121"/>
      <c r="D75" s="121"/>
    </row>
    <row r="76" spans="1:5" ht="18.75" customHeight="1" x14ac:dyDescent="0.25">
      <c r="A76" s="121"/>
      <c r="C76" s="121"/>
      <c r="D76" s="121"/>
    </row>
    <row r="77" spans="1:5" ht="18.75" customHeight="1" x14ac:dyDescent="0.25">
      <c r="A77" s="121"/>
      <c r="C77" s="121"/>
      <c r="D77" s="121"/>
    </row>
    <row r="78" spans="1:5" ht="18.75" customHeight="1" x14ac:dyDescent="0.25">
      <c r="A78" s="121"/>
      <c r="C78" s="121"/>
      <c r="D78" s="121"/>
    </row>
    <row r="79" spans="1:5" ht="18" customHeight="1" x14ac:dyDescent="0.25">
      <c r="A79" s="121"/>
      <c r="C79" s="121"/>
      <c r="D79" s="121"/>
    </row>
    <row r="80" spans="1:5" ht="18.75" customHeight="1" x14ac:dyDescent="0.25">
      <c r="A80" s="121"/>
      <c r="C80" s="121"/>
      <c r="D80" s="121"/>
    </row>
    <row r="81" spans="1:4" ht="18.75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x14ac:dyDescent="0.25">
      <c r="A84" s="121"/>
      <c r="C84" s="121"/>
      <c r="D84" s="121"/>
    </row>
    <row r="85" spans="1:4" ht="18.75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x14ac:dyDescent="0.25">
      <c r="A91" s="121"/>
      <c r="C91" s="121"/>
      <c r="D91" s="121"/>
    </row>
    <row r="92" spans="1:4" x14ac:dyDescent="0.25">
      <c r="A92" s="121"/>
      <c r="C92" s="121"/>
      <c r="D92" s="121"/>
    </row>
    <row r="93" spans="1:4" ht="18.75" customHeight="1" x14ac:dyDescent="0.25">
      <c r="A93" s="121"/>
      <c r="C93" s="121"/>
      <c r="D93" s="121"/>
    </row>
    <row r="94" spans="1:4" x14ac:dyDescent="0.25">
      <c r="A94" s="121"/>
      <c r="C94" s="121"/>
      <c r="D94" s="121"/>
    </row>
    <row r="95" spans="1:4" x14ac:dyDescent="0.25">
      <c r="A95" s="121"/>
      <c r="C95" s="121"/>
      <c r="D95" s="121"/>
    </row>
    <row r="96" spans="1:4" ht="18.75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1"/>
      <c r="C306" s="121"/>
      <c r="D306" s="121"/>
    </row>
    <row r="307" spans="1:5" x14ac:dyDescent="0.25">
      <c r="A307" s="121"/>
      <c r="C307" s="121"/>
      <c r="D307" s="12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192" priority="232"/>
  </conditionalFormatting>
  <conditionalFormatting sqref="B225:B227">
    <cfRule type="duplicateValues" dxfId="191" priority="47"/>
  </conditionalFormatting>
  <conditionalFormatting sqref="B72">
    <cfRule type="duplicateValues" dxfId="190" priority="34"/>
  </conditionalFormatting>
  <conditionalFormatting sqref="B71">
    <cfRule type="duplicateValues" dxfId="189" priority="33"/>
  </conditionalFormatting>
  <conditionalFormatting sqref="B73">
    <cfRule type="duplicateValues" dxfId="188" priority="32"/>
  </conditionalFormatting>
  <conditionalFormatting sqref="B74:B224 B9:B12 B23:B25 B14:B17 B19:B20 B35:B39 B29:B33 B44:B70 B41:B42 B1:B7">
    <cfRule type="duplicateValues" dxfId="187" priority="36"/>
  </conditionalFormatting>
  <conditionalFormatting sqref="B27">
    <cfRule type="duplicateValues" dxfId="186" priority="29"/>
  </conditionalFormatting>
  <conditionalFormatting sqref="B40">
    <cfRule type="duplicateValues" dxfId="185" priority="28"/>
  </conditionalFormatting>
  <conditionalFormatting sqref="B21">
    <cfRule type="duplicateValues" dxfId="184" priority="27"/>
  </conditionalFormatting>
  <conditionalFormatting sqref="B28">
    <cfRule type="duplicateValues" dxfId="183" priority="37"/>
  </conditionalFormatting>
  <conditionalFormatting sqref="E35">
    <cfRule type="duplicateValues" dxfId="182" priority="25"/>
  </conditionalFormatting>
  <conditionalFormatting sqref="E35">
    <cfRule type="duplicateValues" dxfId="181" priority="23"/>
    <cfRule type="duplicateValues" dxfId="180" priority="24"/>
  </conditionalFormatting>
  <conditionalFormatting sqref="E35">
    <cfRule type="duplicateValues" dxfId="179" priority="22"/>
  </conditionalFormatting>
  <conditionalFormatting sqref="E35">
    <cfRule type="duplicateValues" dxfId="178" priority="19"/>
    <cfRule type="duplicateValues" dxfId="177" priority="20"/>
    <cfRule type="duplicateValues" dxfId="176" priority="21"/>
  </conditionalFormatting>
  <conditionalFormatting sqref="E36">
    <cfRule type="duplicateValues" dxfId="175" priority="18"/>
  </conditionalFormatting>
  <conditionalFormatting sqref="E36">
    <cfRule type="duplicateValues" dxfId="174" priority="16"/>
    <cfRule type="duplicateValues" dxfId="173" priority="17"/>
  </conditionalFormatting>
  <conditionalFormatting sqref="E36">
    <cfRule type="duplicateValues" dxfId="172" priority="15"/>
  </conditionalFormatting>
  <conditionalFormatting sqref="E36">
    <cfRule type="duplicateValues" dxfId="171" priority="12"/>
    <cfRule type="duplicateValues" dxfId="170" priority="13"/>
    <cfRule type="duplicateValues" dxfId="169" priority="14"/>
  </conditionalFormatting>
  <conditionalFormatting sqref="B44:B224 B23:B42 B1:B21">
    <cfRule type="duplicateValues" dxfId="168" priority="143332"/>
  </conditionalFormatting>
  <conditionalFormatting sqref="B43">
    <cfRule type="duplicateValues" dxfId="167" priority="9"/>
  </conditionalFormatting>
  <conditionalFormatting sqref="B43">
    <cfRule type="duplicateValues" dxfId="166" priority="8"/>
  </conditionalFormatting>
  <conditionalFormatting sqref="B23:B1048576 B1:B21">
    <cfRule type="duplicateValues" dxfId="165" priority="7"/>
  </conditionalFormatting>
  <conditionalFormatting sqref="B22">
    <cfRule type="duplicateValues" dxfId="164" priority="6"/>
  </conditionalFormatting>
  <conditionalFormatting sqref="B22">
    <cfRule type="duplicateValues" dxfId="163" priority="5"/>
  </conditionalFormatting>
  <conditionalFormatting sqref="B22">
    <cfRule type="duplicateValues" dxfId="162" priority="4"/>
  </conditionalFormatting>
  <conditionalFormatting sqref="B1:B1048576">
    <cfRule type="duplicateValues" dxfId="161" priority="1"/>
    <cfRule type="duplicateValues" dxfId="160" priority="2"/>
    <cfRule type="duplicateValues" dxfId="159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24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24 35 43 325 354 788 835 904 932 944                                                          </v>
      </c>
    </row>
    <row r="2" spans="2:5" s="121" customFormat="1" ht="18.75" thickBot="1" x14ac:dyDescent="0.3">
      <c r="B2" s="124">
        <v>35</v>
      </c>
      <c r="C2" s="133" t="s">
        <v>2405</v>
      </c>
    </row>
    <row r="3" spans="2:5" s="121" customFormat="1" ht="18.75" thickBot="1" x14ac:dyDescent="0.3">
      <c r="B3" s="124">
        <v>43</v>
      </c>
      <c r="C3" s="133" t="s">
        <v>2405</v>
      </c>
    </row>
    <row r="4" spans="2:5" s="121" customFormat="1" ht="18.75" thickBot="1" x14ac:dyDescent="0.3">
      <c r="B4" s="124">
        <v>325</v>
      </c>
      <c r="C4" s="133" t="s">
        <v>2405</v>
      </c>
    </row>
    <row r="5" spans="2:5" s="121" customFormat="1" ht="18.75" thickBot="1" x14ac:dyDescent="0.3">
      <c r="B5" s="124">
        <v>354</v>
      </c>
      <c r="C5" s="133" t="s">
        <v>2405</v>
      </c>
    </row>
    <row r="6" spans="2:5" s="121" customFormat="1" ht="18.75" thickBot="1" x14ac:dyDescent="0.3">
      <c r="B6" s="124">
        <v>788</v>
      </c>
      <c r="C6" s="133" t="s">
        <v>2405</v>
      </c>
    </row>
    <row r="7" spans="2:5" s="121" customFormat="1" ht="18.75" thickBot="1" x14ac:dyDescent="0.3">
      <c r="B7" s="124">
        <v>835</v>
      </c>
      <c r="C7" s="133" t="s">
        <v>2405</v>
      </c>
    </row>
    <row r="8" spans="2:5" s="121" customFormat="1" ht="18.75" thickBot="1" x14ac:dyDescent="0.3">
      <c r="B8" s="124">
        <v>904</v>
      </c>
      <c r="C8" s="133" t="s">
        <v>2405</v>
      </c>
    </row>
    <row r="9" spans="2:5" s="121" customFormat="1" ht="18.75" thickBot="1" x14ac:dyDescent="0.3">
      <c r="B9" s="124">
        <v>932</v>
      </c>
      <c r="C9" s="133" t="s">
        <v>2405</v>
      </c>
    </row>
    <row r="10" spans="2:5" s="121" customFormat="1" ht="18.75" thickBot="1" x14ac:dyDescent="0.3">
      <c r="B10" s="124">
        <v>944</v>
      </c>
      <c r="C10" s="133" t="s">
        <v>2405</v>
      </c>
    </row>
    <row r="11" spans="2:5" s="121" customFormat="1" ht="18.75" thickBot="1" x14ac:dyDescent="0.3">
      <c r="B11" s="124"/>
      <c r="C11" s="133" t="s">
        <v>2405</v>
      </c>
    </row>
    <row r="12" spans="2:5" s="121" customFormat="1" ht="18.75" thickBot="1" x14ac:dyDescent="0.3">
      <c r="B12" s="124"/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58" priority="172"/>
  </conditionalFormatting>
  <conditionalFormatting sqref="B61:B67">
    <cfRule type="duplicateValues" dxfId="157" priority="171"/>
  </conditionalFormatting>
  <conditionalFormatting sqref="B57:B60">
    <cfRule type="duplicateValues" dxfId="156" priority="169"/>
  </conditionalFormatting>
  <conditionalFormatting sqref="B57:B60">
    <cfRule type="duplicateValues" dxfId="155" priority="170"/>
  </conditionalFormatting>
  <conditionalFormatting sqref="B40:B56">
    <cfRule type="duplicateValues" dxfId="154" priority="168"/>
  </conditionalFormatting>
  <conditionalFormatting sqref="B39">
    <cfRule type="duplicateValues" dxfId="153" priority="167"/>
  </conditionalFormatting>
  <conditionalFormatting sqref="B20:B38">
    <cfRule type="duplicateValues" dxfId="152" priority="161"/>
  </conditionalFormatting>
  <conditionalFormatting sqref="B20:B38">
    <cfRule type="duplicateValues" dxfId="151" priority="162"/>
    <cfRule type="duplicateValues" dxfId="150" priority="163"/>
  </conditionalFormatting>
  <conditionalFormatting sqref="B20:B38">
    <cfRule type="duplicateValues" dxfId="149" priority="164"/>
  </conditionalFormatting>
  <conditionalFormatting sqref="B20:B38">
    <cfRule type="duplicateValues" dxfId="148" priority="160"/>
  </conditionalFormatting>
  <conditionalFormatting sqref="B20:B38">
    <cfRule type="duplicateValues" dxfId="147" priority="165"/>
  </conditionalFormatting>
  <conditionalFormatting sqref="B20:B38">
    <cfRule type="duplicateValues" dxfId="146" priority="166"/>
  </conditionalFormatting>
  <conditionalFormatting sqref="B17:B19">
    <cfRule type="duplicateValues" dxfId="145" priority="154"/>
  </conditionalFormatting>
  <conditionalFormatting sqref="B17:B19">
    <cfRule type="duplicateValues" dxfId="144" priority="155"/>
    <cfRule type="duplicateValues" dxfId="143" priority="156"/>
  </conditionalFormatting>
  <conditionalFormatting sqref="B17:B19">
    <cfRule type="duplicateValues" dxfId="142" priority="157"/>
  </conditionalFormatting>
  <conditionalFormatting sqref="B17:B19">
    <cfRule type="duplicateValues" dxfId="141" priority="153"/>
  </conditionalFormatting>
  <conditionalFormatting sqref="B17:B19">
    <cfRule type="duplicateValues" dxfId="140" priority="158"/>
  </conditionalFormatting>
  <conditionalFormatting sqref="B17:B19">
    <cfRule type="duplicateValues" dxfId="139" priority="159"/>
  </conditionalFormatting>
  <conditionalFormatting sqref="B16">
    <cfRule type="duplicateValues" dxfId="138" priority="151"/>
  </conditionalFormatting>
  <conditionalFormatting sqref="B16">
    <cfRule type="duplicateValues" dxfId="137" priority="152"/>
  </conditionalFormatting>
  <conditionalFormatting sqref="B11:B15">
    <cfRule type="duplicateValues" dxfId="136" priority="21"/>
  </conditionalFormatting>
  <conditionalFormatting sqref="B11:B15">
    <cfRule type="duplicateValues" dxfId="135" priority="13"/>
    <cfRule type="duplicateValues" dxfId="134" priority="14"/>
  </conditionalFormatting>
  <conditionalFormatting sqref="B11:B15">
    <cfRule type="duplicateValues" dxfId="133" priority="12"/>
  </conditionalFormatting>
  <conditionalFormatting sqref="B11:B15">
    <cfRule type="duplicateValues" dxfId="132" priority="10"/>
    <cfRule type="duplicateValues" dxfId="131" priority="11"/>
  </conditionalFormatting>
  <conditionalFormatting sqref="B11:B15">
    <cfRule type="duplicateValues" dxfId="130" priority="7"/>
    <cfRule type="duplicateValues" dxfId="129" priority="8"/>
    <cfRule type="duplicateValues" dxfId="128" priority="9"/>
  </conditionalFormatting>
  <conditionalFormatting sqref="B1:B10">
    <cfRule type="duplicateValues" dxfId="127" priority="5"/>
    <cfRule type="duplicateValues" dxfId="126" priority="6"/>
  </conditionalFormatting>
  <conditionalFormatting sqref="B1:B10">
    <cfRule type="duplicateValues" dxfId="125" priority="4"/>
  </conditionalFormatting>
  <conditionalFormatting sqref="B1:B10">
    <cfRule type="duplicateValues" dxfId="124" priority="1"/>
    <cfRule type="duplicateValues" dxfId="123" priority="2"/>
    <cfRule type="duplicateValues" dxfId="122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9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2021-09-10T03:07:41Z</dcterms:modified>
</cp:coreProperties>
</file>