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1\"/>
    </mc:Choice>
  </mc:AlternateContent>
  <bookViews>
    <workbookView xWindow="0" yWindow="0" windowWidth="15345" windowHeight="690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REPORTE!$A$4:$Q$23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1" i="1" l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34" i="1"/>
  <c r="F134" i="1"/>
  <c r="G134" i="1"/>
  <c r="H134" i="1"/>
  <c r="I134" i="1"/>
  <c r="J134" i="1"/>
  <c r="K134" i="1"/>
  <c r="A116" i="1"/>
  <c r="F116" i="1"/>
  <c r="G116" i="1"/>
  <c r="H116" i="1"/>
  <c r="I116" i="1"/>
  <c r="J116" i="1"/>
  <c r="K116" i="1"/>
  <c r="A110" i="1"/>
  <c r="F110" i="1"/>
  <c r="G110" i="1"/>
  <c r="H110" i="1"/>
  <c r="I110" i="1"/>
  <c r="J110" i="1"/>
  <c r="K110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86" i="1"/>
  <c r="F86" i="1"/>
  <c r="G86" i="1"/>
  <c r="H86" i="1"/>
  <c r="I86" i="1"/>
  <c r="J86" i="1"/>
  <c r="K86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85" i="1"/>
  <c r="F85" i="1"/>
  <c r="G85" i="1"/>
  <c r="H85" i="1"/>
  <c r="I85" i="1"/>
  <c r="J85" i="1"/>
  <c r="K85" i="1"/>
  <c r="A125" i="1"/>
  <c r="F125" i="1"/>
  <c r="G125" i="1"/>
  <c r="H125" i="1"/>
  <c r="I125" i="1"/>
  <c r="J125" i="1"/>
  <c r="K12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100" i="1"/>
  <c r="F100" i="1"/>
  <c r="G100" i="1"/>
  <c r="H100" i="1"/>
  <c r="I100" i="1"/>
  <c r="J100" i="1"/>
  <c r="K100" i="1"/>
  <c r="A113" i="1"/>
  <c r="F113" i="1"/>
  <c r="G113" i="1"/>
  <c r="H113" i="1"/>
  <c r="I113" i="1"/>
  <c r="J113" i="1"/>
  <c r="K113" i="1"/>
  <c r="A124" i="1"/>
  <c r="F124" i="1"/>
  <c r="G124" i="1"/>
  <c r="H124" i="1"/>
  <c r="I124" i="1"/>
  <c r="J124" i="1"/>
  <c r="K124" i="1"/>
  <c r="A130" i="1"/>
  <c r="F130" i="1"/>
  <c r="G130" i="1"/>
  <c r="H130" i="1"/>
  <c r="I130" i="1"/>
  <c r="J130" i="1"/>
  <c r="K130" i="1"/>
  <c r="A67" i="1"/>
  <c r="F67" i="1"/>
  <c r="G67" i="1"/>
  <c r="H67" i="1"/>
  <c r="I67" i="1"/>
  <c r="J67" i="1"/>
  <c r="K67" i="1"/>
  <c r="A87" i="1"/>
  <c r="F87" i="1"/>
  <c r="G87" i="1"/>
  <c r="H87" i="1"/>
  <c r="I87" i="1"/>
  <c r="J87" i="1"/>
  <c r="K87" i="1"/>
  <c r="K135" i="1"/>
  <c r="J135" i="1"/>
  <c r="I135" i="1"/>
  <c r="H135" i="1"/>
  <c r="G135" i="1"/>
  <c r="F135" i="1"/>
  <c r="A135" i="1"/>
  <c r="F107" i="1" l="1"/>
  <c r="G107" i="1"/>
  <c r="H107" i="1"/>
  <c r="I107" i="1"/>
  <c r="J107" i="1"/>
  <c r="K107" i="1"/>
  <c r="A107" i="1"/>
  <c r="F81" i="1"/>
  <c r="G81" i="1"/>
  <c r="H81" i="1"/>
  <c r="I81" i="1"/>
  <c r="J81" i="1"/>
  <c r="K81" i="1"/>
  <c r="F92" i="1"/>
  <c r="G92" i="1"/>
  <c r="H92" i="1"/>
  <c r="I92" i="1"/>
  <c r="J92" i="1"/>
  <c r="K92" i="1"/>
  <c r="F99" i="1"/>
  <c r="G99" i="1"/>
  <c r="H99" i="1"/>
  <c r="I99" i="1"/>
  <c r="J99" i="1"/>
  <c r="K99" i="1"/>
  <c r="F17" i="1"/>
  <c r="G17" i="1"/>
  <c r="H17" i="1"/>
  <c r="I17" i="1"/>
  <c r="J17" i="1"/>
  <c r="K17" i="1"/>
  <c r="F80" i="1"/>
  <c r="G80" i="1"/>
  <c r="H80" i="1"/>
  <c r="I80" i="1"/>
  <c r="J80" i="1"/>
  <c r="K80" i="1"/>
  <c r="F123" i="1"/>
  <c r="G123" i="1"/>
  <c r="H123" i="1"/>
  <c r="I123" i="1"/>
  <c r="J123" i="1"/>
  <c r="K123" i="1"/>
  <c r="F66" i="1"/>
  <c r="G66" i="1"/>
  <c r="H66" i="1"/>
  <c r="I66" i="1"/>
  <c r="J66" i="1"/>
  <c r="K66" i="1"/>
  <c r="F122" i="1"/>
  <c r="G122" i="1"/>
  <c r="H122" i="1"/>
  <c r="I122" i="1"/>
  <c r="J122" i="1"/>
  <c r="K122" i="1"/>
  <c r="F103" i="1"/>
  <c r="G103" i="1"/>
  <c r="H103" i="1"/>
  <c r="I103" i="1"/>
  <c r="J103" i="1"/>
  <c r="K103" i="1"/>
  <c r="F56" i="1"/>
  <c r="G56" i="1"/>
  <c r="H56" i="1"/>
  <c r="I56" i="1"/>
  <c r="J56" i="1"/>
  <c r="K56" i="1"/>
  <c r="F102" i="1"/>
  <c r="G102" i="1"/>
  <c r="H102" i="1"/>
  <c r="I102" i="1"/>
  <c r="J102" i="1"/>
  <c r="K102" i="1"/>
  <c r="F112" i="1"/>
  <c r="G112" i="1"/>
  <c r="H112" i="1"/>
  <c r="I112" i="1"/>
  <c r="J112" i="1"/>
  <c r="K112" i="1"/>
  <c r="A81" i="1"/>
  <c r="A92" i="1"/>
  <c r="A99" i="1"/>
  <c r="A17" i="1"/>
  <c r="A80" i="1"/>
  <c r="A123" i="1"/>
  <c r="A66" i="1"/>
  <c r="A122" i="1"/>
  <c r="A103" i="1"/>
  <c r="A56" i="1"/>
  <c r="A102" i="1"/>
  <c r="A112" i="1"/>
  <c r="A33" i="1"/>
  <c r="A34" i="1"/>
  <c r="A35" i="1"/>
  <c r="A36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45" i="1"/>
  <c r="G45" i="1"/>
  <c r="H45" i="1"/>
  <c r="I45" i="1"/>
  <c r="J45" i="1"/>
  <c r="K45" i="1"/>
  <c r="F40" i="1"/>
  <c r="G40" i="1"/>
  <c r="H40" i="1"/>
  <c r="I40" i="1"/>
  <c r="J40" i="1"/>
  <c r="K40" i="1"/>
  <c r="F16" i="1"/>
  <c r="G16" i="1"/>
  <c r="H16" i="1"/>
  <c r="I16" i="1"/>
  <c r="J16" i="1"/>
  <c r="K16" i="1"/>
  <c r="F55" i="1"/>
  <c r="G55" i="1"/>
  <c r="H55" i="1"/>
  <c r="I55" i="1"/>
  <c r="J55" i="1"/>
  <c r="K55" i="1"/>
  <c r="F32" i="1"/>
  <c r="G32" i="1"/>
  <c r="H32" i="1"/>
  <c r="I32" i="1"/>
  <c r="J32" i="1"/>
  <c r="K32" i="1"/>
  <c r="F46" i="1"/>
  <c r="G46" i="1"/>
  <c r="H46" i="1"/>
  <c r="I46" i="1"/>
  <c r="J46" i="1"/>
  <c r="K46" i="1"/>
  <c r="F79" i="1"/>
  <c r="G79" i="1"/>
  <c r="H79" i="1"/>
  <c r="I79" i="1"/>
  <c r="J79" i="1"/>
  <c r="K79" i="1"/>
  <c r="F78" i="1"/>
  <c r="G78" i="1"/>
  <c r="H78" i="1"/>
  <c r="I78" i="1"/>
  <c r="J78" i="1"/>
  <c r="K78" i="1"/>
  <c r="F44" i="1"/>
  <c r="G44" i="1"/>
  <c r="H44" i="1"/>
  <c r="I44" i="1"/>
  <c r="J44" i="1"/>
  <c r="K44" i="1"/>
  <c r="F54" i="1"/>
  <c r="G54" i="1"/>
  <c r="H54" i="1"/>
  <c r="I54" i="1"/>
  <c r="J54" i="1"/>
  <c r="K54" i="1"/>
  <c r="F77" i="1"/>
  <c r="G77" i="1"/>
  <c r="H77" i="1"/>
  <c r="I77" i="1"/>
  <c r="J77" i="1"/>
  <c r="K77" i="1"/>
  <c r="A45" i="1"/>
  <c r="A40" i="1"/>
  <c r="A16" i="1"/>
  <c r="A55" i="1"/>
  <c r="A32" i="1"/>
  <c r="A46" i="1"/>
  <c r="A79" i="1"/>
  <c r="A78" i="1"/>
  <c r="A44" i="1"/>
  <c r="A54" i="1"/>
  <c r="A77" i="1"/>
  <c r="B30" i="16"/>
  <c r="F31" i="1" l="1"/>
  <c r="G31" i="1"/>
  <c r="H31" i="1"/>
  <c r="I31" i="1"/>
  <c r="J31" i="1"/>
  <c r="K31" i="1"/>
  <c r="A31" i="1"/>
  <c r="B74" i="16" l="1"/>
  <c r="B52" i="16"/>
  <c r="B39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A55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B12" i="16"/>
  <c r="C11" i="16"/>
  <c r="A11" i="16"/>
  <c r="C10" i="16"/>
  <c r="A10" i="16"/>
  <c r="C9" i="16"/>
  <c r="A9" i="16"/>
  <c r="F47" i="1" l="1"/>
  <c r="G47" i="1"/>
  <c r="H47" i="1"/>
  <c r="I47" i="1"/>
  <c r="J47" i="1"/>
  <c r="K47" i="1"/>
  <c r="F108" i="1"/>
  <c r="G108" i="1"/>
  <c r="H108" i="1"/>
  <c r="I108" i="1"/>
  <c r="J108" i="1"/>
  <c r="K108" i="1"/>
  <c r="F98" i="1"/>
  <c r="G98" i="1"/>
  <c r="H98" i="1"/>
  <c r="I98" i="1"/>
  <c r="J98" i="1"/>
  <c r="K98" i="1"/>
  <c r="F76" i="1"/>
  <c r="G76" i="1"/>
  <c r="H76" i="1"/>
  <c r="I76" i="1"/>
  <c r="J76" i="1"/>
  <c r="K76" i="1"/>
  <c r="F75" i="1"/>
  <c r="G75" i="1"/>
  <c r="H75" i="1"/>
  <c r="I75" i="1"/>
  <c r="J75" i="1"/>
  <c r="K75" i="1"/>
  <c r="F88" i="1"/>
  <c r="G88" i="1"/>
  <c r="H88" i="1"/>
  <c r="I88" i="1"/>
  <c r="J88" i="1"/>
  <c r="K88" i="1"/>
  <c r="A47" i="1"/>
  <c r="A108" i="1"/>
  <c r="A98" i="1"/>
  <c r="A76" i="1"/>
  <c r="A75" i="1"/>
  <c r="A88" i="1"/>
  <c r="F43" i="1"/>
  <c r="G43" i="1"/>
  <c r="H43" i="1"/>
  <c r="I43" i="1"/>
  <c r="J43" i="1"/>
  <c r="K43" i="1"/>
  <c r="F101" i="1"/>
  <c r="G101" i="1"/>
  <c r="H101" i="1"/>
  <c r="I101" i="1"/>
  <c r="J101" i="1"/>
  <c r="K101" i="1"/>
  <c r="F109" i="1"/>
  <c r="G109" i="1"/>
  <c r="H109" i="1"/>
  <c r="I109" i="1"/>
  <c r="J109" i="1"/>
  <c r="K109" i="1"/>
  <c r="F15" i="1"/>
  <c r="G15" i="1"/>
  <c r="H15" i="1"/>
  <c r="I15" i="1"/>
  <c r="J15" i="1"/>
  <c r="K15" i="1"/>
  <c r="F74" i="1"/>
  <c r="G74" i="1"/>
  <c r="H74" i="1"/>
  <c r="I74" i="1"/>
  <c r="J74" i="1"/>
  <c r="K74" i="1"/>
  <c r="F73" i="1"/>
  <c r="G73" i="1"/>
  <c r="H73" i="1"/>
  <c r="I73" i="1"/>
  <c r="J73" i="1"/>
  <c r="K73" i="1"/>
  <c r="F14" i="1"/>
  <c r="G14" i="1"/>
  <c r="H14" i="1"/>
  <c r="I14" i="1"/>
  <c r="J14" i="1"/>
  <c r="K14" i="1"/>
  <c r="F13" i="1"/>
  <c r="G13" i="1"/>
  <c r="H13" i="1"/>
  <c r="I13" i="1"/>
  <c r="J13" i="1"/>
  <c r="K13" i="1"/>
  <c r="F48" i="1"/>
  <c r="G48" i="1"/>
  <c r="H48" i="1"/>
  <c r="I48" i="1"/>
  <c r="J48" i="1"/>
  <c r="K48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53" i="1"/>
  <c r="G53" i="1"/>
  <c r="H53" i="1"/>
  <c r="I53" i="1"/>
  <c r="J53" i="1"/>
  <c r="K53" i="1"/>
  <c r="F42" i="1"/>
  <c r="G42" i="1"/>
  <c r="H42" i="1"/>
  <c r="I42" i="1"/>
  <c r="J42" i="1"/>
  <c r="K42" i="1"/>
  <c r="A43" i="1"/>
  <c r="A101" i="1"/>
  <c r="A109" i="1"/>
  <c r="A15" i="1"/>
  <c r="A74" i="1"/>
  <c r="A73" i="1"/>
  <c r="A14" i="1"/>
  <c r="A13" i="1"/>
  <c r="A48" i="1"/>
  <c r="A30" i="1"/>
  <c r="A29" i="1"/>
  <c r="A28" i="1"/>
  <c r="A27" i="1"/>
  <c r="A26" i="1"/>
  <c r="A53" i="1"/>
  <c r="A42" i="1"/>
  <c r="A65" i="1" l="1"/>
  <c r="A97" i="1"/>
  <c r="A25" i="1"/>
  <c r="A24" i="1"/>
  <c r="A23" i="1"/>
  <c r="A22" i="1"/>
  <c r="A72" i="1"/>
  <c r="A71" i="1"/>
  <c r="A52" i="1"/>
  <c r="A21" i="1"/>
  <c r="A70" i="1"/>
  <c r="A20" i="1"/>
  <c r="F65" i="1"/>
  <c r="G65" i="1"/>
  <c r="H65" i="1"/>
  <c r="I65" i="1"/>
  <c r="J65" i="1"/>
  <c r="K65" i="1"/>
  <c r="F97" i="1"/>
  <c r="G97" i="1"/>
  <c r="H97" i="1"/>
  <c r="I97" i="1"/>
  <c r="J97" i="1"/>
  <c r="K97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72" i="1"/>
  <c r="G72" i="1"/>
  <c r="H72" i="1"/>
  <c r="I72" i="1"/>
  <c r="J72" i="1"/>
  <c r="K72" i="1"/>
  <c r="F71" i="1"/>
  <c r="G71" i="1"/>
  <c r="H71" i="1"/>
  <c r="I71" i="1"/>
  <c r="J71" i="1"/>
  <c r="K71" i="1"/>
  <c r="F52" i="1"/>
  <c r="G52" i="1"/>
  <c r="H52" i="1"/>
  <c r="I52" i="1"/>
  <c r="J52" i="1"/>
  <c r="K52" i="1"/>
  <c r="F21" i="1"/>
  <c r="G21" i="1"/>
  <c r="H21" i="1"/>
  <c r="I21" i="1"/>
  <c r="J21" i="1"/>
  <c r="K21" i="1"/>
  <c r="F70" i="1"/>
  <c r="G70" i="1"/>
  <c r="H70" i="1"/>
  <c r="I70" i="1"/>
  <c r="J70" i="1"/>
  <c r="K70" i="1"/>
  <c r="F20" i="1"/>
  <c r="G20" i="1"/>
  <c r="H20" i="1"/>
  <c r="I20" i="1"/>
  <c r="J20" i="1"/>
  <c r="K20" i="1"/>
  <c r="A64" i="1" l="1"/>
  <c r="A69" i="1"/>
  <c r="A121" i="1"/>
  <c r="A19" i="1"/>
  <c r="A95" i="1"/>
  <c r="A12" i="1"/>
  <c r="A63" i="1"/>
  <c r="A18" i="1"/>
  <c r="A91" i="1"/>
  <c r="A62" i="1"/>
  <c r="A61" i="1"/>
  <c r="A120" i="1"/>
  <c r="A119" i="1"/>
  <c r="A11" i="1"/>
  <c r="A39" i="1"/>
  <c r="A118" i="1"/>
  <c r="A10" i="1"/>
  <c r="A60" i="1"/>
  <c r="A59" i="1"/>
  <c r="A51" i="1"/>
  <c r="A50" i="1"/>
  <c r="F64" i="1"/>
  <c r="G64" i="1"/>
  <c r="H64" i="1"/>
  <c r="I64" i="1"/>
  <c r="J64" i="1"/>
  <c r="K64" i="1"/>
  <c r="F69" i="1"/>
  <c r="G69" i="1"/>
  <c r="H69" i="1"/>
  <c r="I69" i="1"/>
  <c r="J69" i="1"/>
  <c r="K69" i="1"/>
  <c r="F121" i="1"/>
  <c r="G121" i="1"/>
  <c r="H121" i="1"/>
  <c r="I121" i="1"/>
  <c r="J121" i="1"/>
  <c r="K121" i="1"/>
  <c r="F19" i="1"/>
  <c r="G19" i="1"/>
  <c r="H19" i="1"/>
  <c r="I19" i="1"/>
  <c r="J19" i="1"/>
  <c r="K19" i="1"/>
  <c r="F95" i="1"/>
  <c r="G95" i="1"/>
  <c r="H95" i="1"/>
  <c r="I95" i="1"/>
  <c r="J95" i="1"/>
  <c r="K95" i="1"/>
  <c r="F12" i="1"/>
  <c r="G12" i="1"/>
  <c r="H12" i="1"/>
  <c r="I12" i="1"/>
  <c r="J12" i="1"/>
  <c r="K12" i="1"/>
  <c r="F63" i="1"/>
  <c r="G63" i="1"/>
  <c r="H63" i="1"/>
  <c r="I63" i="1"/>
  <c r="J63" i="1"/>
  <c r="K63" i="1"/>
  <c r="F18" i="1"/>
  <c r="G18" i="1"/>
  <c r="H18" i="1"/>
  <c r="I18" i="1"/>
  <c r="J18" i="1"/>
  <c r="K18" i="1"/>
  <c r="F91" i="1"/>
  <c r="G91" i="1"/>
  <c r="H91" i="1"/>
  <c r="I91" i="1"/>
  <c r="J91" i="1"/>
  <c r="K91" i="1"/>
  <c r="F62" i="1"/>
  <c r="G62" i="1"/>
  <c r="H62" i="1"/>
  <c r="I62" i="1"/>
  <c r="J62" i="1"/>
  <c r="K62" i="1"/>
  <c r="F61" i="1"/>
  <c r="G61" i="1"/>
  <c r="H61" i="1"/>
  <c r="I61" i="1"/>
  <c r="J61" i="1"/>
  <c r="K6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" i="1"/>
  <c r="G11" i="1"/>
  <c r="H11" i="1"/>
  <c r="I11" i="1"/>
  <c r="J11" i="1"/>
  <c r="K11" i="1"/>
  <c r="F39" i="1"/>
  <c r="G39" i="1"/>
  <c r="H39" i="1"/>
  <c r="I39" i="1"/>
  <c r="J39" i="1"/>
  <c r="K39" i="1"/>
  <c r="F118" i="1"/>
  <c r="G118" i="1"/>
  <c r="H118" i="1"/>
  <c r="I118" i="1"/>
  <c r="J118" i="1"/>
  <c r="K118" i="1"/>
  <c r="F10" i="1"/>
  <c r="G10" i="1"/>
  <c r="H10" i="1"/>
  <c r="I10" i="1"/>
  <c r="J10" i="1"/>
  <c r="K10" i="1"/>
  <c r="F60" i="1"/>
  <c r="G60" i="1"/>
  <c r="H60" i="1"/>
  <c r="I60" i="1"/>
  <c r="J60" i="1"/>
  <c r="K60" i="1"/>
  <c r="F59" i="1"/>
  <c r="G59" i="1"/>
  <c r="H59" i="1"/>
  <c r="I59" i="1"/>
  <c r="J59" i="1"/>
  <c r="K59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 l="1"/>
  <c r="G49" i="1"/>
  <c r="H49" i="1"/>
  <c r="I49" i="1"/>
  <c r="J49" i="1"/>
  <c r="K49" i="1"/>
  <c r="F111" i="1"/>
  <c r="G111" i="1"/>
  <c r="H111" i="1"/>
  <c r="I111" i="1"/>
  <c r="J111" i="1"/>
  <c r="K111" i="1"/>
  <c r="A49" i="1"/>
  <c r="A111" i="1"/>
  <c r="F90" i="1" l="1"/>
  <c r="G90" i="1"/>
  <c r="H90" i="1"/>
  <c r="I90" i="1"/>
  <c r="J90" i="1"/>
  <c r="K90" i="1"/>
  <c r="F7" i="1"/>
  <c r="G7" i="1"/>
  <c r="H7" i="1"/>
  <c r="I7" i="1"/>
  <c r="J7" i="1"/>
  <c r="K7" i="1"/>
  <c r="F96" i="1"/>
  <c r="G96" i="1"/>
  <c r="H96" i="1"/>
  <c r="I96" i="1"/>
  <c r="J96" i="1"/>
  <c r="K96" i="1"/>
  <c r="F6" i="1"/>
  <c r="G6" i="1"/>
  <c r="H6" i="1"/>
  <c r="I6" i="1"/>
  <c r="J6" i="1"/>
  <c r="K6" i="1"/>
  <c r="F5" i="1"/>
  <c r="G5" i="1"/>
  <c r="H5" i="1"/>
  <c r="I5" i="1"/>
  <c r="J5" i="1"/>
  <c r="K5" i="1"/>
  <c r="A90" i="1"/>
  <c r="A7" i="1"/>
  <c r="A96" i="1"/>
  <c r="A6" i="1"/>
  <c r="A5" i="1"/>
  <c r="F8" i="1"/>
  <c r="G8" i="1"/>
  <c r="H8" i="1"/>
  <c r="I8" i="1"/>
  <c r="J8" i="1"/>
  <c r="K8" i="1"/>
  <c r="F37" i="1"/>
  <c r="G37" i="1"/>
  <c r="H37" i="1"/>
  <c r="I37" i="1"/>
  <c r="J37" i="1"/>
  <c r="K37" i="1"/>
  <c r="F41" i="1"/>
  <c r="G41" i="1"/>
  <c r="H41" i="1"/>
  <c r="I41" i="1"/>
  <c r="J41" i="1"/>
  <c r="K41" i="1"/>
  <c r="F58" i="1"/>
  <c r="G58" i="1"/>
  <c r="H58" i="1"/>
  <c r="I58" i="1"/>
  <c r="J58" i="1"/>
  <c r="K58" i="1"/>
  <c r="F89" i="1"/>
  <c r="G89" i="1"/>
  <c r="H89" i="1"/>
  <c r="I89" i="1"/>
  <c r="J89" i="1"/>
  <c r="K89" i="1"/>
  <c r="F9" i="1"/>
  <c r="G9" i="1"/>
  <c r="H9" i="1"/>
  <c r="I9" i="1"/>
  <c r="J9" i="1"/>
  <c r="K9" i="1"/>
  <c r="F94" i="1"/>
  <c r="G94" i="1"/>
  <c r="H94" i="1"/>
  <c r="I94" i="1"/>
  <c r="J94" i="1"/>
  <c r="K94" i="1"/>
  <c r="F38" i="1"/>
  <c r="G38" i="1"/>
  <c r="H38" i="1"/>
  <c r="I38" i="1"/>
  <c r="J38" i="1"/>
  <c r="K38" i="1"/>
  <c r="F117" i="1"/>
  <c r="G117" i="1"/>
  <c r="H117" i="1"/>
  <c r="I117" i="1"/>
  <c r="J117" i="1"/>
  <c r="K117" i="1"/>
  <c r="F68" i="1"/>
  <c r="G68" i="1"/>
  <c r="H68" i="1"/>
  <c r="I68" i="1"/>
  <c r="J68" i="1"/>
  <c r="K68" i="1"/>
  <c r="F57" i="1"/>
  <c r="G57" i="1"/>
  <c r="H57" i="1"/>
  <c r="I57" i="1"/>
  <c r="J57" i="1"/>
  <c r="K57" i="1"/>
  <c r="F106" i="1"/>
  <c r="G106" i="1"/>
  <c r="H106" i="1"/>
  <c r="I106" i="1"/>
  <c r="J106" i="1"/>
  <c r="K106" i="1"/>
  <c r="A117" i="1"/>
  <c r="A68" i="1"/>
  <c r="A57" i="1"/>
  <c r="A106" i="1"/>
  <c r="A38" i="1" l="1"/>
  <c r="A94" i="1"/>
  <c r="A9" i="1" l="1"/>
  <c r="A89" i="1"/>
  <c r="A58" i="1"/>
  <c r="A41" i="1" l="1"/>
  <c r="A37" i="1" l="1"/>
  <c r="H1" i="16" l="1"/>
  <c r="A8" i="1"/>
  <c r="K4" i="16" l="1"/>
  <c r="A93" i="1" l="1"/>
  <c r="F93" i="1"/>
  <c r="G93" i="1"/>
  <c r="H93" i="1"/>
  <c r="I93" i="1"/>
  <c r="J93" i="1"/>
  <c r="K93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<sst xmlns="http://schemas.openxmlformats.org/spreadsheetml/2006/main" count="14062" uniqueCount="2744">
  <si>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</si>
  <si>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</si>
  <si>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</si>
  <si>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</si>
  <si>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</si>
  <si>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</si>
  <si>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</si>
  <si>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</si>
  <si>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</si>
  <si>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</si>
  <si>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</si>
  <si>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</si>
  <si>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</si>
  <si>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</si>
  <si>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</si>
  <si>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</si>
  <si>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</si>
  <si>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</si>
  <si>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</si>
  <si>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</si>
  <si>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</si>
  <si>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</si>
  <si>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</si>
  <si>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</si>
  <si>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</si>
  <si>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</si>
  <si>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</si>
  <si>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</si>
  <si>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</si>
  <si>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</si>
  <si>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</si>
  <si>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</si>
  <si>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</si>
  <si>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</si>
  <si>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</si>
  <si>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</si>
  <si>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</si>
  <si>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</si>
  <si>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</si>
  <si>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</si>
  <si>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</si>
  <si>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</si>
  <si>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</si>
  <si>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</si>
  <si>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</si>
  <si>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</si>
  <si>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</si>
  <si>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</si>
  <si>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</si>
  <si>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</si>
  <si>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</si>
  <si>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</si>
  <si>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</si>
  <si>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</si>
  <si>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</si>
  <si>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</si>
  <si>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</si>
  <si>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</si>
  <si>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</si>
  <si>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</si>
  <si>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</si>
  <si>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</si>
  <si>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</si>
  <si>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</si>
  <si>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</si>
  <si>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</si>
  <si>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</si>
  <si>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</si>
  <si>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</si>
  <si>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</si>
  <si>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</si>
  <si>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</si>
  <si>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</si>
  <si>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</si>
  <si>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</si>
  <si>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</si>
  <si>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</si>
  <si>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</si>
  <si>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</si>
  <si>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</si>
  <si>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</si>
  <si>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</si>
  <si>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</si>
  <si>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</si>
  <si>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</si>
  <si>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</si>
  <si>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</si>
  <si>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</si>
  <si>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</si>
  <si>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</si>
  <si>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</si>
  <si>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</si>
  <si>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</si>
  <si>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</si>
  <si>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</si>
  <si>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</si>
  <si>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</si>
  <si>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</si>
  <si>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</si>
  <si>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</si>
  <si>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</si>
  <si>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</si>
  <si>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</si>
  <si>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</si>
  <si>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</si>
  <si>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</si>
  <si>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</si>
  <si>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</si>
  <si>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</si>
  <si>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</si>
  <si>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</si>
  <si>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</si>
  <si>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</si>
  <si>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</si>
  <si>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</si>
  <si>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</si>
  <si>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</si>
  <si>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</si>
  <si>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</si>
  <si>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</si>
  <si>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</si>
  <si>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</si>
  <si>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</si>
  <si>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</si>
  <si>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</si>
  <si>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</si>
  <si>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</si>
  <si>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</si>
  <si>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</si>
  <si>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</si>
  <si>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</si>
  <si>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</si>
  <si>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</si>
  <si>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</si>
  <si>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</si>
  <si>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</si>
  <si>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</si>
  <si>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</si>
  <si>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</si>
  <si>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</si>
  <si>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</si>
  <si>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</si>
  <si>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</si>
  <si>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</si>
  <si>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</si>
  <si>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</si>
  <si>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</si>
  <si>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</si>
  <si>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</si>
  <si>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</si>
  <si>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</si>
  <si>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</si>
  <si>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</si>
  <si>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</si>
  <si>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</si>
  <si>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</si>
  <si>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</si>
  <si>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</si>
  <si>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</si>
  <si>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</si>
  <si>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</si>
  <si>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</si>
  <si>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</si>
  <si>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</si>
  <si>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</si>
  <si>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</si>
  <si>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</si>
  <si>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</si>
  <si>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</si>
  <si>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</si>
  <si>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</si>
  <si>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</si>
  <si>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</si>
  <si>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</si>
  <si>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</si>
  <si>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</si>
  <si>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</si>
  <si>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</si>
  <si>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</si>
  <si>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</si>
  <si>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</si>
  <si>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</si>
  <si>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</si>
  <si>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</si>
  <si>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</si>
  <si>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</si>
  <si>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</si>
  <si>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</si>
  <si>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</si>
  <si>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</si>
  <si>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</si>
  <si>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</si>
  <si>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</si>
  <si>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</si>
  <si>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</si>
  <si>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</si>
  <si>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</si>
  <si>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</si>
  <si>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</si>
  <si>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</si>
  <si>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</si>
  <si>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</si>
  <si>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</si>
  <si>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</si>
  <si>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</si>
  <si>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</si>
  <si>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</si>
  <si>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</si>
  <si>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</si>
  <si>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</si>
  <si>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</si>
  <si>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</si>
  <si>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</si>
  <si>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</si>
  <si>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</si>
  <si>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</si>
  <si>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</si>
  <si>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</si>
  <si>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</si>
  <si>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</si>
  <si>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</si>
  <si>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</si>
  <si>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</si>
  <si>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</si>
  <si>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</si>
  <si>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</si>
  <si>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</si>
  <si>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</si>
  <si>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</si>
  <si>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</si>
  <si>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</si>
  <si>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</si>
  <si>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</si>
  <si>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</si>
  <si>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</si>
  <si>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</si>
  <si>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</si>
  <si>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</si>
  <si>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</si>
  <si>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</si>
  <si>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</si>
  <si>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</si>
  <si>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</si>
  <si>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</si>
  <si>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</si>
  <si>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</si>
  <si>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</si>
  <si>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</si>
  <si>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</si>
  <si>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</si>
  <si>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</si>
  <si>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</si>
  <si>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</si>
  <si>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</si>
  <si>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</si>
  <si>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</si>
  <si>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</si>
  <si>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</si>
  <si>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</si>
  <si>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</si>
  <si>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</si>
  <si>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</si>
  <si>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</si>
  <si>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</si>
  <si>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</si>
  <si>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</si>
  <si>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</si>
  <si>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</si>
  <si>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</si>
  <si>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</si>
  <si>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</si>
  <si>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</si>
  <si>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</si>
  <si>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</si>
  <si>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</si>
  <si>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</si>
  <si>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</si>
  <si>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</si>
  <si>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</si>
  <si>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</si>
  <si>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</si>
  <si>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</si>
  <si>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</si>
  <si>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</si>
  <si>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</si>
  <si>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</si>
  <si>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</si>
  <si>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</si>
  <si>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</si>
  <si>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</si>
  <si>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</si>
  <si>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</si>
  <si>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</si>
  <si>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</si>
  <si>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</si>
  <si>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</si>
  <si>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</si>
  <si>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</si>
  <si>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</si>
  <si>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</si>
  <si>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</si>
  <si>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</si>
  <si>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</si>
  <si>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</si>
  <si>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</si>
  <si>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</si>
  <si>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</si>
  <si>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</si>
  <si>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</si>
  <si>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</si>
  <si>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</si>
  <si>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</si>
  <si>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</si>
  <si>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</si>
  <si>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</si>
  <si>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</si>
  <si>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</si>
  <si>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</si>
  <si>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</si>
  <si>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</si>
  <si>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</si>
  <si>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</si>
  <si>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</si>
  <si>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</si>
  <si>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</si>
  <si>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</si>
  <si>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</si>
  <si>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</si>
  <si>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</si>
  <si>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</si>
  <si>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</si>
  <si>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</si>
  <si>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</si>
  <si>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</si>
  <si>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</si>
  <si>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</si>
  <si>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</si>
  <si>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</si>
  <si>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</si>
  <si>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</si>
  <si>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</si>
  <si>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</si>
  <si>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</si>
  <si>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</si>
  <si>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</si>
  <si>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</si>
  <si>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</si>
  <si>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</si>
  <si>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</si>
  <si>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</si>
  <si>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</si>
  <si>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</si>
  <si>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</si>
  <si>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</si>
  <si>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</si>
  <si>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</si>
  <si>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</si>
  <si>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</si>
  <si>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</si>
  <si>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</si>
  <si>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</si>
  <si>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</si>
  <si>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</si>
  <si>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</si>
  <si>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</si>
  <si>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</si>
  <si>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</si>
  <si>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</si>
  <si>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</si>
  <si>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</si>
  <si>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</si>
  <si>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</si>
  <si>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</si>
  <si>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</si>
  <si>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</si>
  <si>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</si>
  <si>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</si>
  <si>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</si>
  <si>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</si>
  <si>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</si>
  <si>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</si>
  <si>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</si>
  <si>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</si>
  <si>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</si>
  <si>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</si>
  <si>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</si>
  <si>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</si>
  <si>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</si>
  <si>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</si>
  <si>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</si>
  <si>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</si>
  <si>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</si>
  <si>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</si>
  <si>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</si>
  <si>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</si>
  <si>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</si>
  <si>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</si>
  <si>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</si>
  <si>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</si>
  <si>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</si>
  <si>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</si>
  <si>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</si>
  <si>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</si>
  <si>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</si>
  <si>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</si>
  <si>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</si>
  <si>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</si>
  <si>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</si>
  <si>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</si>
  <si>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</si>
  <si>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</si>
  <si>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</si>
  <si>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</si>
  <si>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</si>
  <si>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</si>
  <si>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</si>
  <si>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</si>
  <si>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</si>
  <si>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</si>
  <si>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</si>
  <si>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</si>
  <si>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</si>
  <si>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</si>
  <si>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</si>
  <si>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</si>
  <si>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</si>
  <si>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</si>
  <si>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</si>
  <si>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</si>
  <si>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</si>
  <si>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</si>
  <si>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</si>
  <si>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</si>
  <si>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</si>
  <si>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</si>
  <si>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</si>
  <si>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</si>
  <si>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</si>
  <si>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</si>
  <si>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</si>
  <si>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</si>
  <si>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</si>
  <si>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</si>
  <si>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</si>
  <si>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</si>
  <si>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</si>
  <si>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</si>
  <si>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</si>
  <si>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</si>
  <si>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</si>
  <si>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</si>
  <si>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</si>
  <si>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</si>
  <si>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</si>
  <si>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</si>
  <si>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</si>
  <si>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</si>
  <si>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</si>
  <si>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</si>
  <si>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</si>
  <si>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</si>
  <si>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</si>
  <si>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</si>
  <si>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</si>
  <si>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</si>
  <si>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</si>
  <si>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</si>
  <si>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</si>
  <si>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</si>
  <si>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</si>
  <si>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</si>
  <si>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</si>
  <si>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</si>
  <si>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</si>
  <si>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</si>
  <si>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</si>
  <si>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</si>
  <si>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</si>
  <si>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</si>
  <si>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</si>
  <si>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</si>
  <si>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</si>
  <si>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</si>
  <si>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</si>
  <si>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</si>
  <si>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</si>
  <si>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</si>
  <si>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</si>
  <si>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</si>
  <si>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</si>
  <si>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</si>
  <si>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</si>
  <si>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</si>
  <si>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</si>
  <si>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</si>
  <si>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</si>
  <si>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</si>
  <si>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</si>
  <si>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</si>
  <si>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</si>
  <si>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</si>
  <si>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</si>
  <si>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</si>
  <si>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</si>
  <si>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</si>
  <si>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</si>
  <si>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</si>
  <si>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</si>
  <si>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</si>
  <si>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</si>
  <si>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</si>
  <si>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</si>
  <si>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</si>
  <si>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</si>
  <si>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</si>
  <si>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</si>
  <si>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</si>
  <si>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</si>
  <si>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</si>
  <si>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</si>
  <si>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</si>
  <si>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</si>
  <si>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</si>
  <si>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</si>
  <si>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</si>
  <si>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</si>
  <si>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</si>
  <si>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</si>
  <si>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</si>
  <si>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</si>
  <si>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</si>
  <si>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</si>
  <si>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</si>
  <si>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</si>
  <si>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</si>
  <si>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</si>
  <si>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</si>
  <si>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</si>
  <si>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</si>
  <si>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</si>
  <si>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</si>
  <si>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</si>
  <si>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</si>
  <si>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</si>
  <si>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</si>
  <si>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</si>
  <si>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</si>
  <si>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</si>
  <si>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</si>
  <si>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</si>
  <si>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</si>
  <si>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</si>
  <si>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</si>
  <si>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</si>
  <si>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</si>
  <si>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</si>
  <si>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</si>
  <si>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</si>
  <si>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</si>
  <si>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</si>
  <si>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</si>
  <si>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</si>
  <si>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</si>
  <si>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</si>
  <si>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</si>
  <si>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</si>
  <si>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</si>
  <si>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</si>
  <si>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</si>
  <si>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</si>
  <si>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</si>
  <si>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</si>
  <si>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</si>
  <si>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</si>
  <si>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</si>
  <si>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</si>
  <si>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</si>
  <si>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</si>
  <si>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</si>
  <si>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</si>
  <si>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</si>
  <si>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</si>
  <si>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</si>
  <si>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</si>
  <si>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</si>
  <si>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</si>
  <si>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</si>
  <si>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</si>
  <si>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</si>
  <si>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</si>
  <si>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</si>
  <si>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</si>
  <si>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</si>
  <si>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</si>
  <si>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</si>
  <si>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</si>
  <si>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</si>
  <si>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</si>
  <si>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</si>
  <si>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</si>
  <si>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</si>
  <si>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</si>
  <si>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</si>
  <si>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</si>
  <si>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</si>
  <si>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</si>
  <si>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</si>
  <si>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</si>
  <si>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</si>
  <si>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</si>
  <si>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</si>
  <si>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</si>
  <si>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</si>
  <si>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</si>
  <si>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</si>
  <si>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</si>
  <si>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</si>
  <si>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</si>
  <si>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</si>
  <si>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</si>
  <si>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</si>
  <si>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</si>
  <si>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</si>
  <si>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</si>
  <si>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</si>
  <si>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</si>
  <si>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</si>
  <si>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</si>
  <si>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</si>
  <si>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</si>
  <si>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</si>
  <si>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</si>
  <si>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</si>
  <si>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</si>
  <si>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</si>
  <si>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</si>
  <si>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</si>
  <si>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</si>
  <si>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</si>
  <si>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</si>
  <si>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</si>
  <si>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</si>
  <si>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</si>
  <si>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</si>
  <si>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</si>
  <si>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</si>
  <si>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</si>
  <si>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</si>
  <si>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</si>
  <si>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</si>
  <si>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</si>
  <si>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</si>
  <si>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</si>
  <si>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</si>
  <si>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</si>
  <si>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</si>
  <si>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</si>
  <si>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</si>
  <si>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</si>
  <si>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</si>
  <si>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</si>
  <si>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</si>
  <si>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</si>
  <si>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</si>
  <si>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</si>
  <si>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</si>
  <si>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</si>
  <si>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</si>
  <si>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</si>
  <si>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</si>
  <si>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</si>
  <si>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</si>
  <si>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</si>
  <si>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</si>
  <si>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</si>
  <si>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</si>
  <si>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</si>
  <si>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</si>
  <si>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</si>
  <si>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</si>
  <si>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</si>
  <si>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</si>
  <si>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</si>
  <si>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</si>
  <si>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</si>
  <si>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</si>
  <si>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</si>
  <si>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</si>
  <si>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</si>
  <si>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</si>
  <si>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</si>
  <si>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</si>
  <si>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</si>
  <si>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</si>
  <si>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</si>
  <si>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</si>
  <si>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</si>
  <si>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</si>
  <si>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</si>
  <si>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</si>
  <si>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</si>
  <si>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</si>
  <si>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</si>
  <si>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</si>
  <si>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</si>
  <si>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</si>
  <si>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</si>
  <si>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</si>
  <si>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</si>
  <si>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</si>
  <si>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</si>
  <si>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</si>
  <si>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</si>
  <si>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</si>
  <si>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</si>
  <si>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</si>
  <si>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</si>
  <si>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</si>
  <si>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</si>
  <si>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</si>
  <si>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</si>
  <si>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</si>
  <si>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</si>
  <si>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</si>
  <si>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</si>
  <si>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</si>
  <si>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</si>
  <si>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</si>
  <si>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</si>
  <si>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</si>
  <si>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</si>
  <si>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</si>
  <si>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</si>
  <si>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</si>
  <si>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</si>
  <si>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</si>
  <si>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</si>
  <si>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</si>
  <si>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</si>
  <si>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</si>
  <si>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</si>
  <si>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</si>
  <si>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</si>
  <si>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</si>
  <si>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</si>
  <si>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</si>
  <si>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</si>
  <si>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</si>
  <si>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</si>
  <si>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</si>
  <si>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</si>
  <si>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</si>
  <si>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</si>
  <si>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</si>
  <si>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</si>
  <si>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</si>
  <si>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</si>
  <si>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</si>
  <si>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</si>
  <si>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</si>
  <si>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</si>
  <si>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</si>
  <si>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</si>
  <si>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</si>
  <si>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</si>
  <si>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</si>
  <si>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</si>
  <si>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</si>
  <si>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</si>
  <si>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</si>
  <si>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</si>
  <si>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</si>
  <si>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</si>
  <si>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</si>
  <si>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</si>
  <si>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</si>
  <si>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</si>
  <si>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</si>
  <si>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</si>
  <si>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</si>
  <si>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</si>
  <si>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</si>
  <si>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</si>
  <si>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</si>
  <si>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</si>
  <si>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</si>
  <si>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</si>
  <si>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</si>
  <si>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</si>
  <si>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</si>
  <si>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</si>
  <si>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</si>
  <si>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</si>
  <si>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</si>
  <si>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</si>
  <si>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</si>
  <si>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</si>
  <si>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</si>
  <si>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</si>
  <si>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</si>
  <si>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</si>
  <si>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</si>
  <si>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</si>
  <si>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</si>
  <si>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</si>
  <si>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</si>
  <si>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</si>
  <si>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</si>
  <si>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</si>
  <si>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</si>
  <si>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</si>
  <si>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</si>
  <si>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</si>
  <si>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</si>
  <si>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</si>
  <si>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</si>
  <si>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</si>
  <si>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</si>
  <si>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</si>
  <si>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</si>
  <si>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</si>
  <si>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</si>
  <si>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</si>
  <si>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</si>
  <si>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</si>
  <si>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</si>
  <si>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</si>
  <si>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</si>
  <si>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</si>
  <si>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</si>
  <si>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</si>
  <si>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</si>
  <si>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</si>
  <si>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</si>
  <si>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</si>
  <si>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</si>
  <si>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</si>
  <si>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</si>
  <si>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</si>
  <si>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</si>
  <si>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</si>
  <si>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</si>
  <si>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</si>
  <si>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</si>
  <si>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</si>
  <si>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</si>
  <si>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</si>
  <si>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</si>
  <si>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</si>
  <si>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</si>
  <si>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</si>
  <si>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</si>
  <si>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</si>
  <si>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</si>
  <si>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</si>
  <si>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</si>
  <si>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</si>
  <si>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</si>
  <si>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</si>
  <si>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</si>
  <si>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</si>
  <si>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</si>
  <si>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</si>
  <si>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</si>
  <si>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</si>
  <si>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</si>
  <si>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</si>
  <si>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</si>
  <si>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</si>
  <si>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</si>
  <si>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</si>
  <si>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</si>
  <si>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</si>
  <si>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</si>
  <si>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</si>
  <si>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</si>
  <si>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</si>
  <si>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</si>
  <si>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</si>
  <si>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</si>
  <si>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</si>
  <si>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</si>
  <si>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</si>
  <si>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</si>
  <si>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</si>
  <si>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</si>
  <si>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</si>
  <si>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</si>
  <si>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</si>
  <si>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</si>
  <si>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</si>
  <si>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</si>
  <si>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</si>
  <si>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</si>
  <si>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</si>
  <si>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</si>
  <si>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</si>
  <si>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</si>
  <si>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</si>
  <si>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</si>
  <si>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</si>
  <si>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</si>
  <si>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</si>
  <si>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</si>
  <si>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</si>
  <si>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</si>
  <si>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</si>
  <si>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</si>
  <si>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</si>
  <si>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</si>
  <si>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</si>
  <si>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</si>
  <si>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</si>
  <si>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</si>
  <si>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</si>
  <si>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</si>
  <si>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</si>
  <si>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</si>
  <si>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</si>
  <si>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</si>
  <si>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</si>
  <si>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</si>
  <si>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</si>
  <si>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</si>
  <si>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</si>
  <si>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</si>
  <si>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</si>
  <si>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</si>
  <si>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</si>
  <si>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</si>
  <si>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</si>
  <si>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</si>
  <si>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</si>
  <si>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</si>
  <si>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</si>
  <si>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</si>
  <si>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</si>
  <si>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</si>
  <si>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</si>
  <si>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</si>
  <si>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</si>
  <si>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</si>
  <si>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</si>
  <si>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</si>
  <si>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</si>
  <si>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</si>
  <si>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</si>
  <si>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</si>
  <si>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</si>
  <si>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</si>
  <si>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</si>
  <si>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</si>
  <si>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</si>
  <si>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</si>
  <si>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</si>
  <si>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</si>
  <si>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</si>
  <si>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</si>
  <si>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</si>
  <si>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</si>
  <si>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</si>
  <si>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</si>
  <si>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</si>
  <si>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</si>
  <si>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</si>
  <si>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</si>
  <si>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</si>
  <si>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</si>
  <si>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</si>
  <si>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</si>
  <si>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</si>
  <si>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</si>
  <si>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</si>
  <si>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</si>
  <si>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</si>
  <si>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</si>
  <si>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</si>
  <si>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</si>
  <si>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</si>
  <si>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</si>
  <si>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</si>
  <si>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</si>
  <si>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</si>
  <si>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</si>
  <si>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</si>
  <si>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</si>
  <si>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</si>
  <si>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</si>
  <si>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</si>
  <si>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</si>
  <si>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</si>
  <si>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</si>
  <si>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</si>
  <si>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</si>
  <si>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</si>
  <si>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</si>
  <si>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</si>
  <si>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</si>
  <si>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</si>
  <si>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</si>
  <si>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</si>
  <si>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</si>
  <si>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</si>
  <si>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</si>
  <si>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</si>
  <si>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</si>
  <si>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</si>
  <si>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</si>
  <si>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</si>
  <si>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</si>
  <si>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</si>
  <si>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</si>
  <si>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</si>
  <si>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</si>
  <si>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</si>
  <si>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</si>
  <si>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</si>
  <si>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</si>
  <si>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</si>
  <si>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</si>
  <si>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</si>
  <si>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</si>
  <si>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</si>
  <si>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</si>
  <si>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</si>
  <si>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</si>
  <si>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</si>
  <si>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</si>
  <si>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</si>
  <si>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</si>
  <si>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</si>
  <si>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</si>
  <si>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</si>
  <si>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</si>
  <si>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</si>
  <si>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</si>
  <si>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</si>
  <si>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</si>
  <si>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</si>
  <si>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</si>
  <si>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</si>
  <si>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</si>
  <si>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</si>
  <si>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</si>
  <si>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</si>
  <si>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</si>
  <si>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</si>
  <si>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</si>
  <si>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</si>
  <si>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</si>
  <si>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</si>
  <si>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</si>
  <si>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</si>
  <si>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</si>
  <si>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</si>
  <si>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</si>
  <si>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</si>
  <si>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</si>
  <si>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</si>
  <si>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</si>
  <si>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</si>
  <si>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</si>
  <si>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</si>
  <si>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</si>
  <si>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</si>
  <si>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</si>
  <si>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</si>
  <si>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</si>
  <si>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</si>
  <si>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</si>
  <si>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</si>
  <si>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</si>
  <si>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</si>
  <si>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</si>
  <si>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</si>
  <si>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</si>
  <si>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</si>
  <si>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</si>
  <si>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</si>
  <si>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</si>
  <si>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</si>
  <si>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</si>
  <si>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</si>
  <si>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</si>
  <si>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</si>
  <si>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</si>
  <si>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</si>
  <si>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</si>
  <si>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</si>
  <si>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</si>
  <si>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</si>
  <si>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</si>
  <si>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</si>
  <si>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</si>
  <si>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</si>
  <si>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</si>
  <si>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</si>
  <si>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</si>
  <si>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</si>
  <si>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</si>
  <si>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</si>
  <si>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</si>
  <si>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</si>
  <si>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</si>
  <si>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</si>
  <si>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</si>
  <si>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</si>
  <si>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</si>
  <si>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</si>
  <si>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</si>
  <si>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</si>
  <si>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</si>
  <si>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</si>
  <si>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</si>
  <si>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</si>
  <si>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</si>
  <si>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</si>
  <si>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</si>
  <si>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</si>
  <si>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</si>
  <si>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</si>
  <si>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</si>
  <si>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</si>
  <si>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</si>
  <si>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</si>
  <si>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</si>
  <si>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</si>
  <si>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</si>
  <si>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</si>
  <si>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</si>
  <si>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</si>
  <si>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</si>
  <si>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</si>
  <si>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</si>
  <si>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</si>
  <si>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</si>
  <si>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</si>
  <si>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</si>
  <si>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</si>
  <si>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</si>
  <si>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</si>
  <si>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</si>
  <si>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</si>
  <si>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</si>
  <si>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</si>
  <si>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</si>
  <si>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</si>
  <si>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</si>
  <si>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</si>
  <si>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</si>
  <si>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</si>
  <si>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</si>
  <si>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</si>
  <si>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</si>
  <si>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</si>
  <si>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</si>
  <si>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</si>
  <si>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</si>
  <si>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</si>
  <si>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</si>
  <si>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</si>
  <si>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</si>
  <si>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</si>
  <si>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</si>
  <si>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</si>
  <si>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</si>
  <si>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</si>
  <si>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</si>
  <si>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</si>
  <si>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</si>
  <si>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</si>
  <si>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</si>
  <si>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</si>
  <si>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</si>
  <si>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</si>
  <si>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</si>
  <si>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</si>
  <si>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</si>
  <si>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</si>
  <si>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</si>
  <si>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</si>
  <si>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</si>
  <si>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</si>
  <si>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</si>
  <si>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</si>
  <si>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</si>
  <si>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</si>
  <si>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</si>
  <si>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</si>
  <si>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</si>
  <si>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</si>
  <si>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</si>
  <si>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</si>
  <si>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</si>
  <si>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</si>
  <si>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</si>
  <si>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</si>
  <si>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</si>
  <si>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</si>
  <si>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</si>
  <si>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</si>
  <si>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</si>
  <si>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</si>
  <si>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</si>
  <si>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</si>
  <si>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</si>
  <si>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</si>
  <si>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</si>
  <si>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</si>
  <si>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</si>
  <si>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</si>
  <si>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</si>
  <si>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</si>
  <si>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</si>
  <si>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</si>
  <si>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</si>
  <si>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</si>
  <si>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</si>
  <si>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</si>
  <si>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</si>
  <si>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</si>
  <si>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</si>
  <si>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</si>
  <si>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</si>
  <si>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</si>
  <si>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</si>
  <si>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</si>
  <si>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</si>
  <si>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</si>
  <si>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</si>
  <si>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</si>
  <si>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</si>
  <si>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</si>
  <si>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</si>
  <si>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</si>
  <si>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</si>
  <si>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</si>
  <si>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</si>
  <si>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</si>
  <si>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</si>
  <si>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</si>
  <si>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</si>
  <si>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</si>
  <si>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</si>
  <si>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</si>
  <si>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</si>
  <si>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</si>
  <si>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</si>
  <si>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</si>
  <si>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</si>
  <si>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</si>
  <si>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</si>
  <si>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</si>
  <si>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</si>
  <si>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</si>
  <si>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</si>
  <si>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</si>
  <si>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</si>
  <si>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</si>
  <si>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</si>
  <si>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</si>
  <si>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</si>
  <si>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</si>
  <si>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</si>
  <si>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</si>
  <si>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</si>
  <si>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</si>
  <si>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</si>
  <si>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</si>
  <si>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</si>
  <si>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</si>
  <si>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</si>
  <si>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</si>
  <si>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</si>
  <si>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</si>
  <si>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</si>
  <si>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</si>
  <si>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</si>
  <si>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</si>
  <si>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</si>
  <si>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</si>
  <si>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</si>
  <si>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</si>
  <si>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</si>
  <si>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</si>
  <si>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</si>
  <si>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</si>
  <si>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</si>
  <si>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</si>
  <si>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</si>
  <si>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</si>
  <si>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</si>
  <si>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</si>
  <si>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</si>
  <si>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</si>
  <si>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</si>
  <si>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</si>
  <si>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</si>
  <si>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</si>
  <si>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</si>
  <si>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</si>
  <si>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</si>
  <si>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</si>
  <si>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</si>
  <si>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</si>
  <si>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</si>
  <si>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</si>
  <si>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</si>
  <si>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</si>
  <si>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</si>
  <si>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</si>
  <si>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</si>
  <si>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</si>
  <si>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</si>
  <si>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</si>
  <si>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</si>
  <si>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</si>
  <si>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</si>
  <si>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</si>
  <si>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</si>
  <si>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</si>
  <si>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</si>
  <si>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</si>
  <si>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</si>
  <si>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</si>
  <si>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</si>
  <si>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</si>
  <si>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</si>
  <si>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</si>
  <si>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</si>
  <si>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</si>
  <si>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</si>
  <si>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</si>
  <si>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</si>
  <si>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</si>
  <si>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</si>
  <si>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</si>
  <si>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</si>
  <si>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</si>
  <si>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</si>
  <si>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</si>
  <si>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</si>
  <si>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</si>
  <si>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</si>
  <si>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</si>
  <si>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</si>
  <si>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</si>
  <si>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</si>
  <si>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</si>
  <si>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</si>
  <si>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</si>
  <si>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</si>
  <si>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</si>
  <si>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</si>
  <si>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</si>
  <si>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</si>
  <si>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</si>
  <si>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</si>
  <si>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</si>
  <si>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</si>
  <si>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</si>
  <si>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</si>
  <si>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</si>
  <si>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</si>
  <si>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</si>
  <si>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</si>
  <si>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</si>
  <si>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</si>
  <si>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</si>
  <si>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</si>
  <si>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</si>
  <si>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</si>
  <si>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</si>
  <si>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</si>
  <si>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</si>
  <si>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</si>
  <si>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</si>
  <si>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</si>
  <si>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</si>
  <si>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</si>
  <si>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</si>
  <si>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</si>
  <si>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</si>
  <si>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</si>
  <si>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</si>
  <si>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</si>
  <si>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</si>
  <si>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</si>
  <si>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</si>
  <si>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</si>
  <si>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</si>
  <si>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</si>
  <si>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</si>
  <si>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</si>
  <si>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</si>
  <si>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</si>
  <si>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</si>
  <si>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</si>
  <si>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</si>
  <si>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</si>
  <si>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</si>
  <si>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</si>
  <si>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</si>
  <si>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</si>
  <si>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</si>
  <si>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</si>
  <si>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</si>
  <si>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</si>
  <si>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</si>
  <si>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</si>
  <si>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</si>
  <si>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</si>
  <si>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</si>
  <si>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</si>
  <si>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</si>
  <si>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</si>
  <si>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</si>
  <si>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</si>
  <si>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</si>
  <si>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</si>
  <si>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</si>
  <si>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</si>
  <si>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</si>
  <si>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</si>
  <si>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</si>
  <si>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</si>
  <si>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</si>
  <si>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</si>
  <si>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</si>
  <si>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</si>
  <si>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</si>
  <si>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</si>
  <si>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</si>
  <si>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</si>
  <si>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</si>
  <si>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</si>
  <si>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</si>
  <si>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</si>
  <si>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</si>
  <si>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</si>
  <si>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</si>
  <si>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</si>
  <si>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</si>
  <si>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</si>
  <si>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</si>
  <si>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</si>
  <si>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</si>
  <si>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</si>
  <si>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</si>
  <si>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</si>
  <si>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</si>
  <si>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</si>
  <si>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</si>
  <si>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</si>
  <si>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</si>
  <si>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</si>
  <si>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</si>
  <si>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</si>
  <si>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</si>
  <si>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</si>
  <si>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</si>
  <si>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</si>
  <si>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</si>
  <si>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</si>
  <si>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</si>
  <si>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</si>
  <si>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</si>
  <si>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</si>
  <si>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</si>
  <si>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</si>
  <si>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</si>
  <si>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</si>
  <si>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</si>
  <si>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</si>
  <si>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</si>
  <si>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</si>
  <si>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</si>
  <si>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</si>
  <si>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</si>
  <si>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</si>
  <si>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</si>
  <si>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</si>
  <si>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</si>
  <si>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</si>
  <si>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</si>
  <si>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</si>
  <si>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</si>
  <si>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</si>
  <si>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</si>
  <si>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</si>
  <si>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</si>
  <si>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</si>
  <si>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</si>
  <si>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</si>
  <si>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</si>
  <si>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</si>
  <si>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</si>
  <si>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</si>
  <si>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</si>
  <si>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</si>
  <si>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</si>
  <si>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</si>
  <si>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</si>
  <si>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</si>
  <si>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</si>
  <si>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</si>
  <si>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</si>
  <si>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</si>
  <si>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</si>
  <si>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</si>
  <si>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</si>
  <si>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</si>
  <si>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</si>
  <si>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</si>
  <si>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</si>
  <si>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</si>
  <si>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</si>
  <si>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</si>
  <si>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</si>
  <si>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</si>
  <si>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</si>
  <si>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</si>
  <si>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</si>
  <si>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</si>
  <si>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</si>
  <si>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</si>
  <si>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</si>
  <si>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</si>
  <si>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</si>
  <si>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</si>
  <si>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</si>
  <si>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</si>
  <si>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</si>
  <si>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</si>
  <si>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</si>
  <si>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</si>
  <si>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</si>
  <si>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</si>
  <si>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</si>
  <si>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</si>
  <si>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</si>
  <si>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</si>
  <si>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</si>
  <si>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</si>
  <si>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</si>
  <si>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</si>
  <si>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</si>
  <si>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</si>
  <si>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</si>
  <si>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</si>
  <si>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</si>
  <si>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</si>
  <si>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</si>
  <si>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</si>
  <si>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</si>
  <si>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</si>
  <si>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</si>
  <si>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</si>
  <si>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</si>
  <si>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</si>
  <si>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</si>
  <si>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</si>
  <si>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</si>
  <si>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</si>
  <si>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</si>
  <si>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</si>
  <si>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</si>
  <si>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</si>
  <si>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</si>
  <si>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</si>
  <si>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</si>
  <si>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</si>
  <si>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</si>
  <si>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</si>
  <si>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</si>
  <si>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</si>
  <si>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</si>
  <si>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</si>
  <si>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</si>
  <si>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</si>
  <si>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</si>
  <si>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</si>
  <si>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</si>
  <si>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</si>
  <si>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</si>
  <si>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</si>
  <si>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</si>
  <si>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</si>
  <si>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</si>
  <si>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</si>
  <si>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</si>
  <si>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</si>
  <si>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</si>
  <si>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</si>
  <si>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</si>
  <si>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</si>
  <si>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</si>
  <si>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</si>
  <si>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</si>
  <si>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</si>
  <si>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</si>
  <si>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</si>
  <si>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</si>
  <si>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</si>
  <si>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</si>
  <si>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</si>
  <si>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</si>
  <si>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</si>
  <si>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</si>
  <si>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</si>
  <si>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</si>
  <si>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</si>
  <si>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</si>
  <si>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</si>
  <si>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</si>
  <si>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</si>
  <si>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</si>
  <si>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</si>
  <si>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</si>
  <si>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</si>
  <si>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</si>
  <si>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</si>
  <si>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</si>
  <si>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</si>
  <si>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</si>
  <si>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</si>
  <si>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</si>
  <si>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</si>
  <si>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</si>
  <si>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</si>
  <si>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</si>
  <si>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</si>
  <si>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</si>
  <si>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</si>
  <si>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</si>
  <si>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</si>
  <si>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</si>
  <si>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</si>
  <si>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</si>
  <si>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</si>
  <si>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</si>
  <si>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</si>
  <si>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</si>
  <si>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</si>
  <si>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</si>
  <si>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</si>
  <si>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</si>
  <si>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</si>
  <si>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</si>
  <si>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</si>
  <si>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</si>
  <si>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</si>
  <si>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</si>
  <si>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</si>
  <si>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</si>
  <si>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</si>
  <si>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</si>
  <si>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</si>
  <si>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</si>
  <si>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</si>
  <si>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</si>
  <si>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</si>
  <si>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</si>
  <si>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</si>
  <si>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</si>
  <si>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</si>
  <si>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</si>
  <si>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</si>
  <si>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</si>
  <si>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</si>
  <si>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</si>
  <si>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</si>
  <si>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</si>
  <si>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</si>
  <si>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</si>
  <si>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</si>
  <si>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</si>
  <si>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</si>
  <si>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</si>
  <si>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</si>
  <si>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</si>
  <si>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</si>
  <si>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</si>
  <si>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</si>
  <si>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</si>
  <si>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</si>
  <si>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</si>
  <si>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</si>
  <si>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</si>
  <si>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</si>
  <si>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</si>
  <si>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</si>
  <si>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</si>
  <si>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</si>
  <si>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</si>
  <si>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</si>
  <si>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</si>
  <si>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</si>
  <si>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</si>
  <si>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</si>
  <si>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</si>
  <si>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</si>
  <si>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</si>
  <si>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</si>
  <si>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</si>
  <si>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</si>
  <si>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</si>
  <si>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</si>
  <si>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</si>
  <si>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</si>
  <si>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</si>
  <si>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</si>
  <si>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</si>
  <si>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</si>
  <si>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</si>
  <si>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</si>
  <si>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</si>
  <si>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</si>
  <si>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</si>
  <si>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</si>
  <si>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</si>
  <si>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</si>
  <si>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</si>
  <si>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</si>
  <si>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</si>
  <si>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</si>
  <si>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</si>
  <si>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</si>
  <si>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</si>
  <si>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</si>
  <si>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</si>
  <si>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</si>
  <si>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</si>
  <si>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</si>
  <si>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</si>
  <si>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</si>
  <si>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</si>
  <si>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</si>
  <si>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</si>
  <si>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</si>
  <si>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</si>
  <si>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</si>
  <si>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</si>
  <si>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</si>
  <si>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</si>
  <si>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</si>
  <si>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</si>
  <si>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</si>
  <si>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</si>
  <si>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</si>
  <si>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</si>
  <si>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</si>
  <si>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</si>
  <si>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</si>
  <si>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</si>
  <si>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</si>
  <si>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</si>
  <si>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</si>
  <si>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</si>
  <si>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</si>
  <si>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</si>
  <si>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</si>
  <si>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</si>
  <si>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</si>
  <si>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</si>
  <si>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</si>
  <si>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</si>
  <si>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</si>
  <si>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</si>
  <si>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</si>
  <si>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</si>
  <si>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</si>
  <si>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</si>
  <si>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</si>
  <si>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</si>
  <si>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</si>
  <si>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</si>
  <si>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</si>
  <si>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</si>
  <si>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</si>
  <si>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</si>
  <si>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</si>
  <si>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</si>
  <si>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</si>
  <si>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</si>
  <si>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</si>
  <si>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</si>
  <si>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</si>
  <si>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</si>
  <si>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</si>
  <si>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</si>
  <si>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</si>
  <si>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</si>
  <si>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</si>
  <si>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</si>
  <si>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</si>
  <si>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</si>
  <si>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</si>
  <si>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</si>
  <si>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</si>
  <si>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</si>
  <si>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</si>
  <si>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</si>
  <si>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</si>
  <si>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</si>
  <si>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</si>
  <si>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</si>
  <si>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</si>
  <si>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</si>
  <si>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</si>
  <si>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</si>
  <si>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</si>
  <si>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</si>
  <si>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</si>
  <si>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</si>
  <si>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</si>
  <si>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</si>
  <si>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</si>
  <si>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</si>
  <si>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</si>
  <si>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</si>
  <si>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</si>
  <si>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</si>
  <si>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</si>
  <si>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</si>
  <si>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</si>
  <si>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</si>
  <si>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</si>
  <si>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</si>
  <si>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</si>
  <si>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</si>
  <si>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</si>
  <si>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</si>
  <si>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</si>
  <si>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</si>
  <si>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</si>
  <si>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</si>
  <si>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</si>
  <si>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</si>
  <si>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</si>
  <si>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</si>
  <si>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</si>
  <si>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</si>
  <si>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</si>
  <si>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</si>
  <si>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</si>
  <si>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</si>
  <si>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</si>
  <si>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</si>
  <si>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</si>
  <si>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</si>
  <si>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</si>
  <si>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</si>
  <si>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</si>
  <si>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</si>
  <si>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</si>
  <si>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</si>
  <si>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</si>
  <si>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</si>
  <si>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</si>
  <si>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</si>
  <si>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</si>
  <si>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</si>
  <si>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</si>
  <si>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</si>
  <si>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</si>
  <si>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</si>
  <si>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</si>
  <si>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</si>
  <si>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</si>
  <si>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</si>
  <si>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</si>
  <si>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</si>
  <si>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</si>
  <si>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</si>
  <si>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</si>
  <si>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</si>
  <si>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</si>
  <si>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</si>
  <si>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</si>
  <si>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</si>
  <si>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</si>
  <si>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</si>
  <si>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</si>
  <si>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</si>
  <si>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</si>
  <si>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</si>
  <si>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</si>
  <si>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</si>
  <si>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</si>
  <si>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</si>
  <si>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</si>
  <si>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</si>
  <si>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</si>
  <si>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</si>
  <si>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</si>
  <si>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</si>
  <si>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</si>
  <si>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</si>
  <si>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</si>
  <si>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</si>
  <si>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</si>
  <si>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</si>
  <si>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</si>
  <si>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</si>
  <si>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</si>
  <si>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</si>
  <si>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</si>
  <si>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</si>
  <si>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</si>
  <si>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</si>
  <si>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</si>
  <si>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</si>
  <si>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</si>
  <si>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</si>
  <si>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</si>
  <si>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</si>
  <si>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</si>
  <si>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</si>
  <si>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</si>
  <si>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</si>
  <si>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</si>
  <si>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</si>
  <si>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</si>
  <si>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</si>
  <si>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</si>
  <si>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</si>
  <si>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</si>
  <si>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</si>
  <si>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</si>
  <si>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</si>
  <si>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</si>
  <si>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</si>
  <si>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</si>
  <si>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</si>
  <si>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</si>
  <si>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</si>
  <si>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</si>
  <si>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</si>
  <si>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</si>
  <si>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</si>
  <si>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</si>
  <si>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</si>
  <si>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</si>
  <si>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</si>
  <si>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</si>
  <si>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</si>
  <si>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</si>
  <si>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</si>
  <si>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</si>
  <si>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</si>
  <si>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</si>
  <si>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</si>
  <si>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</si>
  <si>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</si>
  <si>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</si>
  <si>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</si>
  <si>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</si>
  <si>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</si>
  <si>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</si>
  <si>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</si>
  <si>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</si>
  <si>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</si>
  <si>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</si>
  <si>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</si>
  <si>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</si>
  <si>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</si>
  <si>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</si>
  <si>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</si>
  <si>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</si>
  <si>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</si>
  <si>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</si>
  <si>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</si>
  <si>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</si>
  <si>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</si>
  <si>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</si>
  <si>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</si>
  <si>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</si>
  <si>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</si>
  <si>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</si>
  <si>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</si>
  <si>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</si>
  <si>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</si>
  <si>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</si>
  <si>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</si>
  <si>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</si>
  <si>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</si>
  <si>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</si>
  <si>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</si>
  <si>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</si>
  <si>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</si>
  <si>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</si>
  <si>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</si>
  <si>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</si>
  <si>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</si>
  <si>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</si>
  <si>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</si>
  <si>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</si>
  <si>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</si>
  <si>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</si>
  <si>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</si>
  <si>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</si>
  <si>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</si>
  <si>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</si>
  <si>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</si>
  <si>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</si>
  <si>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</si>
  <si>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</si>
  <si>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</si>
  <si>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</si>
  <si>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</si>
  <si>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</si>
  <si>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</si>
  <si>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</si>
  <si>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</si>
  <si>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</si>
  <si>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</si>
  <si>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</si>
  <si>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</si>
  <si>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</si>
  <si>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</si>
  <si>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</si>
  <si>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</si>
  <si>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</si>
  <si>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</si>
  <si>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</si>
  <si>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</si>
  <si>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</si>
  <si>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</si>
  <si>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</si>
  <si>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</si>
  <si>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</si>
  <si>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</si>
  <si>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</si>
  <si>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</si>
  <si>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</si>
  <si>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</si>
  <si>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</si>
  <si>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</si>
  <si>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</si>
  <si>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</si>
  <si>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</si>
  <si>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</si>
  <si>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</si>
  <si>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</si>
  <si>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</si>
  <si>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</si>
  <si>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</si>
  <si>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</si>
  <si>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</si>
  <si>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</si>
  <si>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</si>
  <si>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</si>
  <si>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</si>
  <si>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</si>
  <si>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</si>
  <si>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</si>
  <si>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</si>
  <si>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</si>
  <si>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</si>
  <si>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</si>
  <si>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</si>
  <si>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</si>
  <si>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</si>
  <si>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</si>
  <si>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</si>
  <si>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</si>
  <si>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</si>
  <si>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</si>
  <si>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</si>
  <si>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</si>
  <si>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</si>
  <si>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</si>
  <si>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</si>
  <si>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</si>
  <si>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</si>
  <si>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</si>
  <si>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</si>
  <si>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</si>
  <si>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</si>
  <si>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</si>
  <si>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</si>
  <si>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</si>
  <si>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</si>
  <si>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</si>
  <si>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</si>
  <si>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</si>
  <si>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</si>
  <si>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</si>
  <si>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</si>
  <si>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</si>
  <si>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</si>
  <si>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</si>
  <si>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</si>
  <si>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</si>
  <si>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</si>
  <si>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</si>
  <si>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</si>
  <si>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</si>
  <si>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</si>
  <si>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</si>
  <si>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</si>
  <si>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</si>
  <si>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</si>
  <si>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</si>
  <si>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</si>
  <si>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</si>
  <si>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</si>
  <si>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</si>
  <si>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</si>
  <si>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</si>
  <si>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</si>
  <si>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</si>
  <si>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</si>
  <si>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</si>
  <si>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</si>
  <si>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</si>
  <si>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</si>
  <si>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</si>
  <si>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</si>
  <si>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</si>
  <si>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</si>
  <si>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</si>
  <si>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</si>
  <si>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</si>
  <si>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</si>
  <si>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</si>
  <si>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</si>
  <si>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</si>
  <si>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</si>
  <si>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</si>
  <si>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</si>
  <si>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</si>
  <si>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</si>
  <si>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</si>
  <si>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</si>
  <si>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</si>
  <si>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</si>
  <si>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</si>
  <si>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</si>
  <si>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</si>
  <si>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</si>
  <si>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</si>
  <si>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</si>
  <si>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</si>
  <si>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</si>
  <si>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</si>
  <si>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</si>
  <si>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</si>
  <si>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</si>
  <si>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</si>
  <si>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</si>
  <si>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</si>
  <si>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</si>
  <si>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</si>
  <si>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</si>
  <si>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</si>
  <si>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</si>
  <si>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</si>
  <si>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</si>
  <si>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</si>
  <si>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</si>
  <si>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</si>
  <si>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</si>
  <si>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</si>
  <si>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</si>
  <si>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</si>
  <si>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</si>
  <si>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</si>
  <si>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</si>
  <si>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</si>
  <si>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</si>
  <si>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</si>
  <si>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</si>
  <si>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</si>
  <si>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</si>
  <si>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</si>
  <si>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</si>
  <si>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</si>
  <si>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</si>
  <si>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</si>
  <si>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</si>
  <si>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</si>
  <si>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</si>
  <si>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</si>
  <si>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</si>
  <si>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</si>
  <si>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</si>
  <si>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</si>
  <si>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</si>
  <si>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</si>
  <si>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</si>
  <si>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</si>
  <si>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</si>
  <si>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</si>
  <si>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</si>
  <si>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</si>
  <si>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</si>
  <si>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</si>
  <si>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</si>
  <si>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</si>
  <si>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</si>
  <si>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</si>
  <si>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</si>
  <si>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</si>
  <si>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</si>
  <si>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</si>
  <si>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</si>
  <si>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</si>
  <si>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</si>
  <si>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</si>
  <si>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</si>
  <si>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</si>
  <si>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</si>
  <si>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</si>
  <si>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</si>
  <si>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</si>
  <si>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</si>
  <si>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</si>
  <si>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</si>
  <si>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</si>
  <si>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</si>
  <si>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</si>
  <si>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</si>
  <si>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</si>
  <si>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</si>
  <si>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</si>
  <si>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</si>
  <si>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</si>
  <si>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</si>
  <si>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</si>
  <si>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</si>
  <si>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</si>
  <si>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</si>
  <si>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</si>
  <si>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</si>
  <si>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</si>
  <si>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</si>
  <si>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</si>
  <si>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</si>
  <si>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</si>
  <si>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</si>
  <si>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</si>
  <si>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</si>
  <si>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</si>
  <si>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</si>
  <si>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</si>
  <si>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</si>
  <si>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</si>
  <si>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</si>
  <si>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</si>
  <si>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</si>
  <si>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</si>
  <si>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</si>
  <si>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</si>
  <si>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</si>
  <si>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</si>
  <si>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</si>
  <si>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</si>
  <si>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</si>
  <si>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</si>
  <si>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</si>
  <si>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</si>
  <si>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</si>
  <si>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</si>
  <si>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</si>
  <si>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</si>
  <si>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</si>
  <si>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</si>
  <si>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</si>
  <si>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</si>
  <si>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</si>
  <si>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</si>
  <si>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</si>
  <si>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</si>
  <si>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</si>
  <si>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</si>
  <si>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</si>
  <si>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</si>
  <si>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</si>
  <si>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</si>
  <si>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</si>
  <si>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</si>
  <si>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</si>
  <si>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</si>
  <si>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</si>
  <si>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</si>
  <si>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</si>
  <si>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</si>
  <si>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</si>
  <si>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</si>
  <si>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</si>
  <si>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</si>
  <si>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</si>
  <si>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</si>
  <si>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</si>
  <si>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</si>
  <si>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</si>
  <si>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</si>
  <si>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</si>
  <si>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</si>
  <si>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</si>
  <si>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</si>
  <si>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</si>
  <si>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</si>
  <si>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</si>
  <si>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</si>
  <si>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</si>
  <si>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</si>
  <si>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</si>
  <si>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</si>
  <si>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</si>
  <si>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</si>
  <si>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</si>
  <si>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</si>
  <si>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</si>
  <si>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</si>
  <si>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</si>
  <si>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</si>
  <si>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</si>
  <si>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</si>
  <si>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</si>
  <si>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</si>
  <si>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</si>
  <si>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</si>
  <si>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</si>
  <si>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</si>
  <si>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</si>
  <si>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</si>
  <si>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</si>
  <si>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</si>
  <si>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</si>
  <si>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</si>
  <si>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</si>
  <si>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</si>
  <si>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</si>
  <si>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</si>
  <si>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</si>
  <si>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</si>
  <si>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</si>
  <si>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</si>
  <si>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</si>
  <si>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</si>
  <si>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</si>
  <si>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</si>
  <si>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</si>
  <si>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</si>
  <si>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</si>
  <si>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</si>
  <si>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</si>
  <si>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</si>
  <si>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</si>
  <si>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</si>
  <si>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</si>
  <si>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</si>
  <si>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</si>
  <si>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</si>
  <si>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</si>
  <si>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</si>
  <si>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</si>
  <si>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</si>
  <si>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</si>
  <si>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</si>
  <si>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</si>
  <si>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</si>
  <si>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</si>
  <si>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</si>
  <si>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</si>
  <si>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</si>
  <si>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</si>
  <si>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</si>
  <si>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</si>
  <si>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</si>
  <si>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</si>
  <si>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</si>
  <si>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</si>
  <si>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</si>
  <si>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</si>
  <si>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</si>
  <si>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</si>
  <si>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</si>
  <si>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</si>
  <si>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</si>
  <si>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</si>
  <si>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</si>
  <si>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</si>
  <si>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</si>
  <si>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</si>
  <si>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</si>
  <si>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</si>
  <si>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</si>
  <si>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</si>
  <si>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</si>
  <si>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</si>
  <si>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</si>
  <si>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</si>
  <si>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</si>
  <si>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</si>
  <si>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</si>
  <si>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</si>
  <si>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</si>
  <si>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</si>
  <si>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</si>
  <si>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</si>
  <si>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</si>
  <si>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</si>
  <si>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</si>
  <si>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</si>
  <si>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</si>
  <si>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</si>
  <si>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</si>
  <si>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</si>
  <si>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</si>
  <si>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</si>
  <si>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</si>
  <si>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</si>
  <si>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</si>
  <si>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</si>
  <si>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</si>
  <si>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</si>
  <si>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</si>
  <si>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</si>
  <si>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</si>
  <si>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</si>
  <si>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</si>
  <si>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</si>
  <si>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</si>
  <si>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</si>
  <si>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</si>
  <si>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</si>
  <si>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</si>
  <si>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</si>
  <si>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</si>
  <si>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</si>
  <si>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</si>
  <si>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</si>
  <si>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</si>
  <si>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</si>
  <si>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</si>
  <si>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</si>
  <si>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</si>
  <si>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</si>
  <si>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</si>
  <si>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</si>
  <si>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</si>
  <si>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</si>
  <si>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</si>
  <si>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</si>
  <si>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</si>
  <si>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</si>
  <si>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</si>
  <si>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</si>
  <si>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</si>
  <si>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</si>
  <si>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</si>
  <si>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</si>
  <si>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</si>
  <si>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</si>
  <si>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</si>
  <si>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</si>
  <si>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</si>
  <si>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</si>
  <si>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</si>
  <si>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</si>
  <si>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</si>
  <si>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</si>
  <si>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</si>
  <si>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</si>
  <si>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</si>
  <si>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</si>
  <si>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</si>
  <si>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</si>
  <si>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</si>
  <si>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</si>
  <si>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</si>
  <si>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</si>
  <si>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</si>
  <si>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</si>
  <si>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</si>
  <si>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</si>
  <si>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</si>
  <si>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</si>
  <si>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</si>
  <si>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</si>
  <si>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</si>
  <si>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</si>
  <si>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</si>
  <si>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</si>
  <si>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</si>
  <si>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</si>
  <si>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</si>
  <si>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</si>
  <si>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</si>
  <si>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</si>
  <si>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</si>
  <si>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</si>
  <si>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</si>
  <si>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</si>
  <si>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</si>
  <si>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</si>
  <si>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</si>
  <si>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</si>
  <si>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</si>
  <si>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</si>
  <si>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</si>
  <si>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</si>
  <si>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</si>
  <si>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</si>
  <si>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</si>
  <si>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</si>
  <si>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</si>
  <si>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</si>
  <si>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</si>
  <si>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</si>
  <si>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</si>
  <si>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</si>
  <si>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</si>
  <si>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</si>
  <si>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</si>
  <si>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</si>
  <si>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</si>
  <si>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</si>
  <si>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</si>
  <si>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</si>
  <si>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</si>
  <si>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</si>
  <si>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</si>
  <si>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</si>
  <si>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</si>
  <si>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</si>
  <si>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</si>
  <si>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</si>
  <si>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</si>
  <si>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</si>
  <si>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</si>
  <si>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</si>
  <si>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</si>
  <si>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</si>
  <si>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</si>
  <si>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</si>
  <si>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</si>
  <si>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</si>
  <si>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</si>
  <si>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</si>
  <si>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</si>
  <si>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</si>
  <si>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</si>
  <si>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</si>
  <si>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</si>
  <si>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</si>
  <si>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</si>
  <si>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</si>
  <si>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</si>
  <si>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</si>
  <si>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</si>
  <si>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</si>
  <si>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</si>
  <si>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</si>
  <si>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</si>
  <si>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</si>
  <si>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</si>
  <si>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</si>
  <si>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</si>
  <si>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</si>
  <si>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</si>
  <si>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</si>
  <si>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</si>
  <si>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</si>
  <si>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</si>
  <si>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</si>
  <si>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</si>
  <si>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</si>
  <si>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</si>
  <si>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</si>
  <si>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</si>
  <si>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</si>
  <si>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</si>
  <si>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</si>
  <si>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</si>
  <si>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</si>
  <si>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</si>
  <si>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</si>
  <si>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</si>
  <si>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</si>
  <si>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</si>
  <si>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</si>
  <si>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</si>
  <si>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</si>
  <si>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</si>
  <si>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</si>
  <si>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</si>
  <si>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</si>
  <si>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</si>
  <si>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</si>
  <si>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</si>
  <si>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</si>
  <si>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</si>
  <si>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</si>
  <si>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</si>
  <si>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</si>
  <si>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</si>
  <si>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</si>
  <si>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</si>
  <si>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</si>
  <si>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</si>
  <si>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</si>
  <si>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</si>
  <si>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</si>
  <si>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</si>
  <si>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</si>
  <si>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</si>
  <si>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</si>
  <si>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</si>
  <si>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</si>
  <si>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</si>
  <si>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</si>
  <si>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</si>
  <si>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</si>
  <si>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</si>
  <si>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</si>
  <si>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</si>
  <si>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</si>
  <si>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</si>
  <si>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</si>
  <si>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</si>
  <si>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INHIBIDO</t>
  </si>
  <si>
    <t>Acevedo Dominguez, Victor Leonardo</t>
  </si>
  <si>
    <t xml:space="preserve">Gonzalez Ceballos, Dionisio </t>
  </si>
  <si>
    <t>3336021380</t>
  </si>
  <si>
    <t>3336021372</t>
  </si>
  <si>
    <t>3336021365</t>
  </si>
  <si>
    <t>3336021362</t>
  </si>
  <si>
    <t>3336022218</t>
  </si>
  <si>
    <t>3336022138</t>
  </si>
  <si>
    <t>3336022120</t>
  </si>
  <si>
    <t>3336022116</t>
  </si>
  <si>
    <t>3336022114</t>
  </si>
  <si>
    <t>Toribio Batista, Junior De Jesus</t>
  </si>
  <si>
    <t xml:space="preserve">Gil Carrera, Santiago </t>
  </si>
  <si>
    <t>3336022267</t>
  </si>
  <si>
    <t>3336022262</t>
  </si>
  <si>
    <t>3336022519</t>
  </si>
  <si>
    <t>3336022512</t>
  </si>
  <si>
    <t>3336022507</t>
  </si>
  <si>
    <t>3336022503</t>
  </si>
  <si>
    <t>3336022501</t>
  </si>
  <si>
    <t>3336022489</t>
  </si>
  <si>
    <t>3336022487</t>
  </si>
  <si>
    <t>3336022485</t>
  </si>
  <si>
    <t>3336022473</t>
  </si>
  <si>
    <t>3336022457</t>
  </si>
  <si>
    <t>3336022451</t>
  </si>
  <si>
    <t>3336022447</t>
  </si>
  <si>
    <t>3336022426</t>
  </si>
  <si>
    <t>3336022398</t>
  </si>
  <si>
    <t>3336022396</t>
  </si>
  <si>
    <t>3336022394</t>
  </si>
  <si>
    <t>3336022388</t>
  </si>
  <si>
    <t>3336022383</t>
  </si>
  <si>
    <t>3336022366</t>
  </si>
  <si>
    <t>3336022346</t>
  </si>
  <si>
    <t>3336022343</t>
  </si>
  <si>
    <t>3336022559</t>
  </si>
  <si>
    <t>3336022558</t>
  </si>
  <si>
    <t>3336022557</t>
  </si>
  <si>
    <t>3336022556</t>
  </si>
  <si>
    <t>3336022555</t>
  </si>
  <si>
    <t>3336022554</t>
  </si>
  <si>
    <t>3336022553</t>
  </si>
  <si>
    <t>3336022552</t>
  </si>
  <si>
    <t>3336022551</t>
  </si>
  <si>
    <t>3336022546</t>
  </si>
  <si>
    <t>3336022545</t>
  </si>
  <si>
    <t>3336022544</t>
  </si>
  <si>
    <t>3336022585</t>
  </si>
  <si>
    <t>3336022584</t>
  </si>
  <si>
    <t>3336022583</t>
  </si>
  <si>
    <t>3336022582</t>
  </si>
  <si>
    <t>3336022581</t>
  </si>
  <si>
    <t>3336022580</t>
  </si>
  <si>
    <t>3336022579</t>
  </si>
  <si>
    <t>3336022578</t>
  </si>
  <si>
    <t>3336022577</t>
  </si>
  <si>
    <t>3336022576</t>
  </si>
  <si>
    <t>3336022575</t>
  </si>
  <si>
    <t>3336022574</t>
  </si>
  <si>
    <t>3336022573</t>
  </si>
  <si>
    <t>3336022572</t>
  </si>
  <si>
    <t>3336022570</t>
  </si>
  <si>
    <t>3336022568</t>
  </si>
  <si>
    <t>SIN ACTIVIDAD DE RETIRO</t>
  </si>
  <si>
    <t>3336022591</t>
  </si>
  <si>
    <t>3336022590</t>
  </si>
  <si>
    <t>3336022589</t>
  </si>
  <si>
    <t>3336022588</t>
  </si>
  <si>
    <t>3336022587</t>
  </si>
  <si>
    <t>3336022586</t>
  </si>
  <si>
    <t>Garcia, Tarcicio Jose</t>
  </si>
  <si>
    <t>DISPENSADOR.</t>
  </si>
  <si>
    <t>11 Septiembre de 2021</t>
  </si>
  <si>
    <t>3336022694</t>
  </si>
  <si>
    <t>3336022665</t>
  </si>
  <si>
    <t>3336022662</t>
  </si>
  <si>
    <t>3336022660</t>
  </si>
  <si>
    <t>3336022636</t>
  </si>
  <si>
    <t>3336022634</t>
  </si>
  <si>
    <t>3336022626</t>
  </si>
  <si>
    <t>3336022622</t>
  </si>
  <si>
    <t>3336022603</t>
  </si>
  <si>
    <t>3336022596</t>
  </si>
  <si>
    <t>3336022595</t>
  </si>
  <si>
    <t xml:space="preserve">GAVETA DE RECHAZO LLENA </t>
  </si>
  <si>
    <t>LECTOR</t>
  </si>
  <si>
    <t>Osoria Torres, Jose Bolivar</t>
  </si>
  <si>
    <t>FUERA DE SERVICIO</t>
  </si>
  <si>
    <t xml:space="preserve"> Closed</t>
  </si>
  <si>
    <t>Acosta Medina, Juan Manuel</t>
  </si>
  <si>
    <t>3336022840</t>
  </si>
  <si>
    <t>3336022837</t>
  </si>
  <si>
    <t>3336022809</t>
  </si>
  <si>
    <t>3336022785</t>
  </si>
  <si>
    <t>3336022784</t>
  </si>
  <si>
    <t>3336022783</t>
  </si>
  <si>
    <t>3336022782</t>
  </si>
  <si>
    <t>3336022779</t>
  </si>
  <si>
    <t>3336022766</t>
  </si>
  <si>
    <t>3336022763</t>
  </si>
  <si>
    <t>3336022759</t>
  </si>
  <si>
    <t>3336022756</t>
  </si>
  <si>
    <t>3336022848</t>
  </si>
  <si>
    <t>PRINTER</t>
  </si>
  <si>
    <t>3336022929</t>
  </si>
  <si>
    <t>3336022928</t>
  </si>
  <si>
    <t>3336022927</t>
  </si>
  <si>
    <t>3336022926</t>
  </si>
  <si>
    <t>3336022925</t>
  </si>
  <si>
    <t>3336022924</t>
  </si>
  <si>
    <t>3336022923</t>
  </si>
  <si>
    <t>3336022922</t>
  </si>
  <si>
    <t>3336022921</t>
  </si>
  <si>
    <t>3336022920</t>
  </si>
  <si>
    <t>ReservaC Norte</t>
  </si>
  <si>
    <t xml:space="preserve">Brioso Luciano, Cristino </t>
  </si>
  <si>
    <t>DISPENSAD...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</si>
</sst>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70"/>
      <tableStyleElement type="headerRow" dxfId="1469"/>
      <tableStyleElement type="totalRow" dxfId="1468"/>
      <tableStyleElement type="firstColumn" dxfId="1467"/>
      <tableStyleElement type="lastColumn" dxfId="1466"/>
      <tableStyleElement type="firstRowStripe" dxfId="1465"/>
      <tableStyleElement type="firstColumnStripe" dxfId="14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1" t="s">
        <v>58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124.832442129627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29.0611689814832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31.1852893518517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27.2875578703679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27.1782986111139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331" priority="99402"/>
  </conditionalFormatting>
  <conditionalFormatting sqref="E3">
    <cfRule type="duplicateValues" dxfId="1330" priority="121765"/>
  </conditionalFormatting>
  <conditionalFormatting sqref="E3">
    <cfRule type="duplicateValues" dxfId="1329" priority="121766"/>
    <cfRule type="duplicateValues" dxfId="1328" priority="121767"/>
  </conditionalFormatting>
  <conditionalFormatting sqref="E3">
    <cfRule type="duplicateValues" dxfId="1327" priority="121768"/>
    <cfRule type="duplicateValues" dxfId="1326" priority="121769"/>
    <cfRule type="duplicateValues" dxfId="1325" priority="121770"/>
    <cfRule type="duplicateValues" dxfId="1324" priority="121771"/>
  </conditionalFormatting>
  <conditionalFormatting sqref="B3">
    <cfRule type="duplicateValues" dxfId="1323" priority="121772"/>
  </conditionalFormatting>
  <conditionalFormatting sqref="E4">
    <cfRule type="duplicateValues" dxfId="1322" priority="117"/>
  </conditionalFormatting>
  <conditionalFormatting sqref="E4">
    <cfRule type="duplicateValues" dxfId="1321" priority="114"/>
    <cfRule type="duplicateValues" dxfId="1320" priority="115"/>
    <cfRule type="duplicateValues" dxfId="1319" priority="116"/>
  </conditionalFormatting>
  <conditionalFormatting sqref="E4">
    <cfRule type="duplicateValues" dxfId="1318" priority="113"/>
  </conditionalFormatting>
  <conditionalFormatting sqref="E4">
    <cfRule type="duplicateValues" dxfId="1317" priority="110"/>
    <cfRule type="duplicateValues" dxfId="1316" priority="111"/>
    <cfRule type="duplicateValues" dxfId="1315" priority="112"/>
  </conditionalFormatting>
  <conditionalFormatting sqref="B4">
    <cfRule type="duplicateValues" dxfId="1314" priority="109"/>
  </conditionalFormatting>
  <conditionalFormatting sqref="E4">
    <cfRule type="duplicateValues" dxfId="1313" priority="108"/>
  </conditionalFormatting>
  <conditionalFormatting sqref="B5">
    <cfRule type="duplicateValues" dxfId="1312" priority="92"/>
  </conditionalFormatting>
  <conditionalFormatting sqref="E5">
    <cfRule type="duplicateValues" dxfId="1311" priority="91"/>
  </conditionalFormatting>
  <conditionalFormatting sqref="E5">
    <cfRule type="duplicateValues" dxfId="1310" priority="88"/>
    <cfRule type="duplicateValues" dxfId="1309" priority="89"/>
    <cfRule type="duplicateValues" dxfId="1308" priority="90"/>
  </conditionalFormatting>
  <conditionalFormatting sqref="E5">
    <cfRule type="duplicateValues" dxfId="1307" priority="87"/>
  </conditionalFormatting>
  <conditionalFormatting sqref="E5">
    <cfRule type="duplicateValues" dxfId="1306" priority="84"/>
    <cfRule type="duplicateValues" dxfId="1305" priority="85"/>
    <cfRule type="duplicateValues" dxfId="1304" priority="86"/>
  </conditionalFormatting>
  <conditionalFormatting sqref="E5">
    <cfRule type="duplicateValues" dxfId="1303" priority="83"/>
  </conditionalFormatting>
  <conditionalFormatting sqref="E7">
    <cfRule type="duplicateValues" dxfId="1302" priority="36"/>
  </conditionalFormatting>
  <conditionalFormatting sqref="E7">
    <cfRule type="duplicateValues" dxfId="1301" priority="34"/>
    <cfRule type="duplicateValues" dxfId="1300" priority="35"/>
  </conditionalFormatting>
  <conditionalFormatting sqref="E7">
    <cfRule type="duplicateValues" dxfId="1299" priority="31"/>
    <cfRule type="duplicateValues" dxfId="1298" priority="32"/>
    <cfRule type="duplicateValues" dxfId="1297" priority="33"/>
  </conditionalFormatting>
  <conditionalFormatting sqref="E7">
    <cfRule type="duplicateValues" dxfId="1296" priority="27"/>
    <cfRule type="duplicateValues" dxfId="1295" priority="28"/>
    <cfRule type="duplicateValues" dxfId="1294" priority="29"/>
    <cfRule type="duplicateValues" dxfId="1293" priority="30"/>
  </conditionalFormatting>
  <conditionalFormatting sqref="B7">
    <cfRule type="duplicateValues" dxfId="1292" priority="26"/>
  </conditionalFormatting>
  <conditionalFormatting sqref="B7">
    <cfRule type="duplicateValues" dxfId="1291" priority="24"/>
    <cfRule type="duplicateValues" dxfId="1290" priority="25"/>
  </conditionalFormatting>
  <conditionalFormatting sqref="E8">
    <cfRule type="duplicateValues" dxfId="1289" priority="23"/>
  </conditionalFormatting>
  <conditionalFormatting sqref="E8">
    <cfRule type="duplicateValues" dxfId="1288" priority="22"/>
  </conditionalFormatting>
  <conditionalFormatting sqref="B8">
    <cfRule type="duplicateValues" dxfId="1287" priority="21"/>
  </conditionalFormatting>
  <conditionalFormatting sqref="E8">
    <cfRule type="duplicateValues" dxfId="1286" priority="20"/>
  </conditionalFormatting>
  <conditionalFormatting sqref="B8">
    <cfRule type="duplicateValues" dxfId="1285" priority="19"/>
  </conditionalFormatting>
  <conditionalFormatting sqref="E8">
    <cfRule type="duplicateValues" dxfId="1284" priority="18"/>
  </conditionalFormatting>
  <conditionalFormatting sqref="E9">
    <cfRule type="duplicateValues" dxfId="1283" priority="7"/>
    <cfRule type="duplicateValues" dxfId="1282" priority="8"/>
    <cfRule type="duplicateValues" dxfId="1281" priority="9"/>
    <cfRule type="duplicateValues" dxfId="1280" priority="10"/>
  </conditionalFormatting>
  <conditionalFormatting sqref="B9">
    <cfRule type="duplicateValues" dxfId="1279" priority="130228"/>
  </conditionalFormatting>
  <conditionalFormatting sqref="E6">
    <cfRule type="duplicateValues" dxfId="1278" priority="130230"/>
  </conditionalFormatting>
  <conditionalFormatting sqref="B6">
    <cfRule type="duplicateValues" dxfId="1277" priority="130231"/>
  </conditionalFormatting>
  <conditionalFormatting sqref="B6">
    <cfRule type="duplicateValues" dxfId="1276" priority="130232"/>
    <cfRule type="duplicateValues" dxfId="1275" priority="130233"/>
    <cfRule type="duplicateValues" dxfId="1274" priority="130234"/>
  </conditionalFormatting>
  <conditionalFormatting sqref="E6">
    <cfRule type="duplicateValues" dxfId="1273" priority="130235"/>
    <cfRule type="duplicateValues" dxfId="1272" priority="130236"/>
  </conditionalFormatting>
  <conditionalFormatting sqref="E6">
    <cfRule type="duplicateValues" dxfId="1271" priority="130237"/>
    <cfRule type="duplicateValues" dxfId="1270" priority="130238"/>
    <cfRule type="duplicateValues" dxfId="1269" priority="130239"/>
  </conditionalFormatting>
  <conditionalFormatting sqref="E6">
    <cfRule type="duplicateValues" dxfId="1268" priority="130240"/>
    <cfRule type="duplicateValues" dxfId="1267" priority="130241"/>
    <cfRule type="duplicateValues" dxfId="1266" priority="130242"/>
    <cfRule type="duplicateValues" dxfId="1265" priority="130243"/>
  </conditionalFormatting>
  <conditionalFormatting sqref="B10:B12">
    <cfRule type="duplicateValues" dxfId="1264" priority="2"/>
  </conditionalFormatting>
  <conditionalFormatting sqref="E10:E12">
    <cfRule type="duplicateValues" dxfId="1263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26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61" priority="12"/>
  </conditionalFormatting>
  <conditionalFormatting sqref="B1:B810 B823:B1048576">
    <cfRule type="duplicateValues" dxfId="1260" priority="11"/>
  </conditionalFormatting>
  <conditionalFormatting sqref="A811:A814">
    <cfRule type="duplicateValues" dxfId="1259" priority="10"/>
  </conditionalFormatting>
  <conditionalFormatting sqref="B811:B814">
    <cfRule type="duplicateValues" dxfId="1258" priority="9"/>
  </conditionalFormatting>
  <conditionalFormatting sqref="A823:A1048576 A1:A814">
    <cfRule type="duplicateValues" dxfId="1257" priority="8"/>
  </conditionalFormatting>
  <conditionalFormatting sqref="A815:A821">
    <cfRule type="duplicateValues" dxfId="1256" priority="7"/>
  </conditionalFormatting>
  <conditionalFormatting sqref="B815:B821">
    <cfRule type="duplicateValues" dxfId="1255" priority="6"/>
  </conditionalFormatting>
  <conditionalFormatting sqref="A815:A821">
    <cfRule type="duplicateValues" dxfId="1254" priority="5"/>
  </conditionalFormatting>
  <conditionalFormatting sqref="A822">
    <cfRule type="duplicateValues" dxfId="1253" priority="4"/>
  </conditionalFormatting>
  <conditionalFormatting sqref="A822">
    <cfRule type="duplicateValues" dxfId="1252" priority="2"/>
  </conditionalFormatting>
  <conditionalFormatting sqref="B822">
    <cfRule type="duplicateValues" dxfId="125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3" t="s">
        <v>0</v>
      </c>
      <c r="B1" s="22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5" t="s">
        <v>8</v>
      </c>
      <c r="B9" s="22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7" t="s">
        <v>9</v>
      </c>
      <c r="B14" s="22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611"/>
  <sheetViews>
    <sheetView tabSelected="1" topLeftCell="F1" zoomScale="85" zoomScaleNormal="85" workbookViewId="0">
      <pane ySplit="4" topLeftCell="A44" activePane="bottomLeft" state="frozen"/>
      <selection pane="bottomLeft" activeCell="L41" sqref="L41:L45"/>
    </sheetView>
  </sheetViews>
  <sheetFormatPr baseColWidth="10" defaultColWidth="24.7109375" defaultRowHeight="15" x14ac:dyDescent="0.25"/>
  <cols>
    <col min="1" max="1" width="25.28515625" style="100" bestFit="1" customWidth="1"/>
    <col min="2" max="2" width="19.140625" style="82" bestFit="1" customWidth="1"/>
    <col min="3" max="3" width="16.42578125" style="43" bestFit="1" customWidth="1"/>
    <col min="4" max="4" width="27.42578125" style="100" bestFit="1" customWidth="1"/>
    <col min="5" max="5" width="11.7109375" style="75" bestFit="1" customWidth="1"/>
    <col min="6" max="6" width="11.140625" style="44" bestFit="1" customWidth="1"/>
    <col min="7" max="7" width="54.42578125" style="44" bestFit="1" customWidth="1"/>
    <col min="8" max="11" width="5.28515625" style="44" bestFit="1" customWidth="1"/>
    <col min="12" max="12" width="52.28515625" style="44" customWidth="1"/>
    <col min="13" max="13" width="21.7109375" style="100" customWidth="1"/>
    <col min="14" max="14" width="16.5703125" style="100" bestFit="1" customWidth="1"/>
    <col min="15" max="15" width="42.85546875" style="100" customWidth="1"/>
    <col min="16" max="16" width="22.42578125" style="131" customWidth="1"/>
    <col min="17" max="17" width="48.14062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2699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9.5" customHeight="1" x14ac:dyDescent="0.25">
      <c r="A5" s="136" t="str">
        <f>VLOOKUP(E5,'LISTADO ATM'!$A$2:$C$901,3,0)</f>
        <v>NORTE</v>
      </c>
      <c r="B5" s="123" t="s">
        <v>2636</v>
      </c>
      <c r="C5" s="95">
        <v>44449.564513888887</v>
      </c>
      <c r="D5" s="95" t="s">
        <v>2174</v>
      </c>
      <c r="E5" s="123">
        <v>266</v>
      </c>
      <c r="F5" s="136" t="str">
        <f>VLOOKUP(E5,VIP!$A$2:$O15945,2,0)</f>
        <v>DRBR266</v>
      </c>
      <c r="G5" s="136" t="str">
        <f>VLOOKUP(E5,'LISTADO ATM'!$A$2:$B$900,2,0)</f>
        <v xml:space="preserve">ATM Oficina Villa Francisca </v>
      </c>
      <c r="H5" s="136" t="str">
        <f>VLOOKUP(E5,VIP!$A$2:$O20906,7,FALSE)</f>
        <v>Si</v>
      </c>
      <c r="I5" s="136" t="str">
        <f>VLOOKUP(E5,VIP!$A$2:$O12871,8,FALSE)</f>
        <v>Si</v>
      </c>
      <c r="J5" s="136" t="str">
        <f>VLOOKUP(E5,VIP!$A$2:$O12821,8,FALSE)</f>
        <v>Si</v>
      </c>
      <c r="K5" s="136" t="str">
        <f>VLOOKUP(E5,VIP!$A$2:$O16395,6,0)</f>
        <v>NO</v>
      </c>
      <c r="L5" s="145" t="s">
        <v>2213</v>
      </c>
      <c r="M5" s="154" t="s">
        <v>2532</v>
      </c>
      <c r="N5" s="94" t="s">
        <v>2617</v>
      </c>
      <c r="O5" s="136" t="s">
        <v>2446</v>
      </c>
      <c r="P5" s="145"/>
      <c r="Q5" s="155">
        <v>44450.468518518515</v>
      </c>
    </row>
    <row r="6" spans="1:17" s="120" customFormat="1" ht="19.5" customHeight="1" x14ac:dyDescent="0.25">
      <c r="A6" s="136" t="str">
        <f>VLOOKUP(E6,'LISTADO ATM'!$A$2:$C$901,3,0)</f>
        <v>SUR</v>
      </c>
      <c r="B6" s="123" t="s">
        <v>2635</v>
      </c>
      <c r="C6" s="95">
        <v>44449.565405092595</v>
      </c>
      <c r="D6" s="95" t="s">
        <v>2174</v>
      </c>
      <c r="E6" s="123">
        <v>84</v>
      </c>
      <c r="F6" s="136" t="str">
        <f>VLOOKUP(E6,VIP!$A$2:$O15944,2,0)</f>
        <v>DRBR084</v>
      </c>
      <c r="G6" s="136" t="str">
        <f>VLOOKUP(E6,'LISTADO ATM'!$A$2:$B$900,2,0)</f>
        <v xml:space="preserve">ATM Oficina Multicentro Sirena San Cristóbal </v>
      </c>
      <c r="H6" s="136" t="str">
        <f>VLOOKUP(E6,VIP!$A$2:$O20905,7,FALSE)</f>
        <v>Si</v>
      </c>
      <c r="I6" s="136" t="str">
        <f>VLOOKUP(E6,VIP!$A$2:$O12870,8,FALSE)</f>
        <v>Si</v>
      </c>
      <c r="J6" s="136" t="str">
        <f>VLOOKUP(E6,VIP!$A$2:$O12820,8,FALSE)</f>
        <v>Si</v>
      </c>
      <c r="K6" s="136" t="str">
        <f>VLOOKUP(E6,VIP!$A$2:$O16394,6,0)</f>
        <v>SI</v>
      </c>
      <c r="L6" s="145" t="s">
        <v>2213</v>
      </c>
      <c r="M6" s="154" t="s">
        <v>2532</v>
      </c>
      <c r="N6" s="94" t="s">
        <v>2617</v>
      </c>
      <c r="O6" s="136" t="s">
        <v>2446</v>
      </c>
      <c r="P6" s="145"/>
      <c r="Q6" s="155">
        <v>44450.576886574076</v>
      </c>
    </row>
    <row r="7" spans="1:17" s="120" customFormat="1" ht="19.5" customHeight="1" x14ac:dyDescent="0.25">
      <c r="A7" s="136" t="str">
        <f>VLOOKUP(E7,'LISTADO ATM'!$A$2:$C$901,3,0)</f>
        <v>DISTRITO NACIONAL</v>
      </c>
      <c r="B7" s="123" t="s">
        <v>2633</v>
      </c>
      <c r="C7" s="95">
        <v>44449.578159722223</v>
      </c>
      <c r="D7" s="95" t="s">
        <v>2174</v>
      </c>
      <c r="E7" s="123">
        <v>918</v>
      </c>
      <c r="F7" s="136" t="str">
        <f>VLOOKUP(E7,VIP!$A$2:$O15940,2,0)</f>
        <v>DRBR918</v>
      </c>
      <c r="G7" s="136" t="str">
        <f>VLOOKUP(E7,'LISTADO ATM'!$A$2:$B$900,2,0)</f>
        <v xml:space="preserve">ATM S/M Liverpool de la Jacobo Majluta </v>
      </c>
      <c r="H7" s="136" t="str">
        <f>VLOOKUP(E7,VIP!$A$2:$O20901,7,FALSE)</f>
        <v>Si</v>
      </c>
      <c r="I7" s="136" t="str">
        <f>VLOOKUP(E7,VIP!$A$2:$O12866,8,FALSE)</f>
        <v>Si</v>
      </c>
      <c r="J7" s="136" t="str">
        <f>VLOOKUP(E7,VIP!$A$2:$O12816,8,FALSE)</f>
        <v>Si</v>
      </c>
      <c r="K7" s="136" t="str">
        <f>VLOOKUP(E7,VIP!$A$2:$O16390,6,0)</f>
        <v>NO</v>
      </c>
      <c r="L7" s="145" t="s">
        <v>2213</v>
      </c>
      <c r="M7" s="154" t="s">
        <v>2532</v>
      </c>
      <c r="N7" s="94" t="s">
        <v>2617</v>
      </c>
      <c r="O7" s="136" t="s">
        <v>2446</v>
      </c>
      <c r="P7" s="145"/>
      <c r="Q7" s="155">
        <v>44450.680671296293</v>
      </c>
    </row>
    <row r="8" spans="1:17" s="120" customFormat="1" ht="19.5" customHeight="1" x14ac:dyDescent="0.25">
      <c r="A8" s="136" t="str">
        <f>VLOOKUP(E8,'LISTADO ATM'!$A$2:$C$901,3,0)</f>
        <v>DISTRITO NACIONAL</v>
      </c>
      <c r="B8" s="123">
        <v>3336019749</v>
      </c>
      <c r="C8" s="95">
        <v>44447.733738425923</v>
      </c>
      <c r="D8" s="95" t="s">
        <v>2174</v>
      </c>
      <c r="E8" s="123">
        <v>515</v>
      </c>
      <c r="F8" s="136" t="str">
        <f>VLOOKUP(E8,VIP!$A$2:$O15860,2,0)</f>
        <v>DRBR515</v>
      </c>
      <c r="G8" s="136" t="str">
        <f>VLOOKUP(E8,'LISTADO ATM'!$A$2:$B$900,2,0)</f>
        <v xml:space="preserve">ATM Oficina Agora Mall I </v>
      </c>
      <c r="H8" s="136" t="str">
        <f>VLOOKUP(E8,VIP!$A$2:$O20821,7,FALSE)</f>
        <v>Si</v>
      </c>
      <c r="I8" s="136" t="str">
        <f>VLOOKUP(E8,VIP!$A$2:$O12786,8,FALSE)</f>
        <v>Si</v>
      </c>
      <c r="J8" s="136" t="str">
        <f>VLOOKUP(E8,VIP!$A$2:$O12736,8,FALSE)</f>
        <v>Si</v>
      </c>
      <c r="K8" s="136" t="str">
        <f>VLOOKUP(E8,VIP!$A$2:$O16310,6,0)</f>
        <v>SI</v>
      </c>
      <c r="L8" s="145" t="s">
        <v>2213</v>
      </c>
      <c r="M8" s="154" t="s">
        <v>2532</v>
      </c>
      <c r="N8" s="94" t="s">
        <v>2444</v>
      </c>
      <c r="O8" s="136" t="s">
        <v>2446</v>
      </c>
      <c r="P8" s="145"/>
      <c r="Q8" s="155">
        <v>44450.464675925927</v>
      </c>
    </row>
    <row r="9" spans="1:17" s="120" customFormat="1" ht="19.5" customHeight="1" x14ac:dyDescent="0.25">
      <c r="A9" s="136" t="str">
        <f>VLOOKUP(E9,'LISTADO ATM'!$A$2:$C$901,3,0)</f>
        <v>DISTRITO NACIONAL</v>
      </c>
      <c r="B9" s="123">
        <v>3336021323</v>
      </c>
      <c r="C9" s="95">
        <v>44448.905775462961</v>
      </c>
      <c r="D9" s="95" t="s">
        <v>2174</v>
      </c>
      <c r="E9" s="123">
        <v>60</v>
      </c>
      <c r="F9" s="136" t="str">
        <f>VLOOKUP(E9,VIP!$A$2:$O15906,2,0)</f>
        <v>DRBR060</v>
      </c>
      <c r="G9" s="136" t="str">
        <f>VLOOKUP(E9,'LISTADO ATM'!$A$2:$B$900,2,0)</f>
        <v xml:space="preserve">ATM Autobanco 27 de Febrero </v>
      </c>
      <c r="H9" s="136" t="str">
        <f>VLOOKUP(E9,VIP!$A$2:$O20867,7,FALSE)</f>
        <v>Si</v>
      </c>
      <c r="I9" s="136" t="str">
        <f>VLOOKUP(E9,VIP!$A$2:$O12832,8,FALSE)</f>
        <v>Si</v>
      </c>
      <c r="J9" s="136" t="str">
        <f>VLOOKUP(E9,VIP!$A$2:$O12782,8,FALSE)</f>
        <v>Si</v>
      </c>
      <c r="K9" s="136" t="str">
        <f>VLOOKUP(E9,VIP!$A$2:$O16356,6,0)</f>
        <v>NO</v>
      </c>
      <c r="L9" s="145" t="s">
        <v>2213</v>
      </c>
      <c r="M9" s="154" t="s">
        <v>2532</v>
      </c>
      <c r="N9" s="94" t="s">
        <v>2444</v>
      </c>
      <c r="O9" s="136" t="s">
        <v>2446</v>
      </c>
      <c r="P9" s="145"/>
      <c r="Q9" s="155">
        <v>44450.680671296293</v>
      </c>
    </row>
    <row r="10" spans="1:17" s="120" customFormat="1" ht="19.5" customHeight="1" x14ac:dyDescent="0.25">
      <c r="A10" s="136" t="str">
        <f>VLOOKUP(E10,'LISTADO ATM'!$A$2:$C$901,3,0)</f>
        <v>SUR</v>
      </c>
      <c r="B10" s="123" t="s">
        <v>2657</v>
      </c>
      <c r="C10" s="95">
        <v>44449.683587962965</v>
      </c>
      <c r="D10" s="95" t="s">
        <v>2174</v>
      </c>
      <c r="E10" s="123">
        <v>512</v>
      </c>
      <c r="F10" s="136" t="str">
        <f>VLOOKUP(E10,VIP!$A$2:$O15954,2,0)</f>
        <v>DRBR512</v>
      </c>
      <c r="G10" s="136" t="str">
        <f>VLOOKUP(E10,'LISTADO ATM'!$A$2:$B$900,2,0)</f>
        <v>ATM Plaza Jesús Ferreira</v>
      </c>
      <c r="H10" s="136" t="str">
        <f>VLOOKUP(E10,VIP!$A$2:$O20915,7,FALSE)</f>
        <v>N/A</v>
      </c>
      <c r="I10" s="136" t="str">
        <f>VLOOKUP(E10,VIP!$A$2:$O12880,8,FALSE)</f>
        <v>N/A</v>
      </c>
      <c r="J10" s="136" t="str">
        <f>VLOOKUP(E10,VIP!$A$2:$O12830,8,FALSE)</f>
        <v>N/A</v>
      </c>
      <c r="K10" s="136" t="str">
        <f>VLOOKUP(E10,VIP!$A$2:$O16404,6,0)</f>
        <v>N/A</v>
      </c>
      <c r="L10" s="145" t="s">
        <v>2213</v>
      </c>
      <c r="M10" s="154" t="s">
        <v>2532</v>
      </c>
      <c r="N10" s="94" t="s">
        <v>2444</v>
      </c>
      <c r="O10" s="136" t="s">
        <v>2446</v>
      </c>
      <c r="P10" s="145"/>
      <c r="Q10" s="155">
        <v>44450.690393518518</v>
      </c>
    </row>
    <row r="11" spans="1:17" s="120" customFormat="1" ht="19.5" customHeight="1" x14ac:dyDescent="0.25">
      <c r="A11" s="136" t="str">
        <f>VLOOKUP(E11,'LISTADO ATM'!$A$2:$C$901,3,0)</f>
        <v>NORTE</v>
      </c>
      <c r="B11" s="123" t="s">
        <v>2654</v>
      </c>
      <c r="C11" s="95">
        <v>44449.688055555554</v>
      </c>
      <c r="D11" s="95" t="s">
        <v>2175</v>
      </c>
      <c r="E11" s="123">
        <v>756</v>
      </c>
      <c r="F11" s="136" t="str">
        <f>VLOOKUP(E11,VIP!$A$2:$O15951,2,0)</f>
        <v>DRBR756</v>
      </c>
      <c r="G11" s="136" t="str">
        <f>VLOOKUP(E11,'LISTADO ATM'!$A$2:$B$900,2,0)</f>
        <v xml:space="preserve">ATM UNP Villa La Mata (Cotuí) </v>
      </c>
      <c r="H11" s="136" t="str">
        <f>VLOOKUP(E11,VIP!$A$2:$O20912,7,FALSE)</f>
        <v>Si</v>
      </c>
      <c r="I11" s="136" t="str">
        <f>VLOOKUP(E11,VIP!$A$2:$O12877,8,FALSE)</f>
        <v>Si</v>
      </c>
      <c r="J11" s="136" t="str">
        <f>VLOOKUP(E11,VIP!$A$2:$O12827,8,FALSE)</f>
        <v>Si</v>
      </c>
      <c r="K11" s="136" t="str">
        <f>VLOOKUP(E11,VIP!$A$2:$O16401,6,0)</f>
        <v>NO</v>
      </c>
      <c r="L11" s="145" t="s">
        <v>2213</v>
      </c>
      <c r="M11" s="154" t="s">
        <v>2532</v>
      </c>
      <c r="N11" s="94" t="s">
        <v>2444</v>
      </c>
      <c r="O11" s="136" t="s">
        <v>2626</v>
      </c>
      <c r="P11" s="145"/>
      <c r="Q11" s="155">
        <v>44450.470937500002</v>
      </c>
    </row>
    <row r="12" spans="1:17" s="120" customFormat="1" ht="19.5" customHeight="1" x14ac:dyDescent="0.25">
      <c r="A12" s="136" t="str">
        <f>VLOOKUP(E12,'LISTADO ATM'!$A$2:$C$901,3,0)</f>
        <v>NORTE</v>
      </c>
      <c r="B12" s="123" t="s">
        <v>2646</v>
      </c>
      <c r="C12" s="95">
        <v>44449.727650462963</v>
      </c>
      <c r="D12" s="95" t="s">
        <v>2175</v>
      </c>
      <c r="E12" s="123">
        <v>649</v>
      </c>
      <c r="F12" s="136" t="str">
        <f>VLOOKUP(E12,VIP!$A$2:$O15943,2,0)</f>
        <v>DRBR649</v>
      </c>
      <c r="G12" s="136" t="str">
        <f>VLOOKUP(E12,'LISTADO ATM'!$A$2:$B$900,2,0)</f>
        <v xml:space="preserve">ATM Oficina Galería 56 (San Francisco de Macorís) </v>
      </c>
      <c r="H12" s="136" t="str">
        <f>VLOOKUP(E12,VIP!$A$2:$O20904,7,FALSE)</f>
        <v>Si</v>
      </c>
      <c r="I12" s="136" t="str">
        <f>VLOOKUP(E12,VIP!$A$2:$O12869,8,FALSE)</f>
        <v>Si</v>
      </c>
      <c r="J12" s="136" t="str">
        <f>VLOOKUP(E12,VIP!$A$2:$O12819,8,FALSE)</f>
        <v>Si</v>
      </c>
      <c r="K12" s="136" t="str">
        <f>VLOOKUP(E12,VIP!$A$2:$O16393,6,0)</f>
        <v>SI</v>
      </c>
      <c r="L12" s="145" t="s">
        <v>2213</v>
      </c>
      <c r="M12" s="154" t="s">
        <v>2532</v>
      </c>
      <c r="N12" s="94" t="s">
        <v>2444</v>
      </c>
      <c r="O12" s="136" t="s">
        <v>2626</v>
      </c>
      <c r="P12" s="145"/>
      <c r="Q12" s="155">
        <v>44450.573206018518</v>
      </c>
    </row>
    <row r="13" spans="1:17" s="120" customFormat="1" ht="19.5" customHeight="1" x14ac:dyDescent="0.25">
      <c r="A13" s="136" t="str">
        <f>VLOOKUP(E13,'LISTADO ATM'!$A$2:$C$901,3,0)</f>
        <v>SUR</v>
      </c>
      <c r="B13" s="123" t="s">
        <v>2681</v>
      </c>
      <c r="C13" s="95">
        <v>44450.060717592591</v>
      </c>
      <c r="D13" s="95" t="s">
        <v>2174</v>
      </c>
      <c r="E13" s="123">
        <v>537</v>
      </c>
      <c r="F13" s="136" t="str">
        <f>VLOOKUP(E13,VIP!$A$2:$O15947,2,0)</f>
        <v>DRBR537</v>
      </c>
      <c r="G13" s="136" t="str">
        <f>VLOOKUP(E13,'LISTADO ATM'!$A$2:$B$900,2,0)</f>
        <v xml:space="preserve">ATM Estación Texaco Enriquillo (Barahona) </v>
      </c>
      <c r="H13" s="136" t="str">
        <f>VLOOKUP(E13,VIP!$A$2:$O20908,7,FALSE)</f>
        <v>Si</v>
      </c>
      <c r="I13" s="136" t="str">
        <f>VLOOKUP(E13,VIP!$A$2:$O12873,8,FALSE)</f>
        <v>Si</v>
      </c>
      <c r="J13" s="136" t="str">
        <f>VLOOKUP(E13,VIP!$A$2:$O12823,8,FALSE)</f>
        <v>Si</v>
      </c>
      <c r="K13" s="136" t="str">
        <f>VLOOKUP(E13,VIP!$A$2:$O16397,6,0)</f>
        <v>NO</v>
      </c>
      <c r="L13" s="145" t="s">
        <v>2213</v>
      </c>
      <c r="M13" s="154" t="s">
        <v>2532</v>
      </c>
      <c r="N13" s="94" t="s">
        <v>2444</v>
      </c>
      <c r="O13" s="136" t="s">
        <v>2446</v>
      </c>
      <c r="P13" s="145"/>
      <c r="Q13" s="155">
        <v>44450.694560185184</v>
      </c>
    </row>
    <row r="14" spans="1:17" s="120" customFormat="1" ht="19.5" customHeight="1" x14ac:dyDescent="0.25">
      <c r="A14" s="136" t="str">
        <f>VLOOKUP(E14,'LISTADO ATM'!$A$2:$C$901,3,0)</f>
        <v>NORTE</v>
      </c>
      <c r="B14" s="123" t="s">
        <v>2680</v>
      </c>
      <c r="C14" s="95">
        <v>44450.061759259261</v>
      </c>
      <c r="D14" s="95" t="s">
        <v>2175</v>
      </c>
      <c r="E14" s="123">
        <v>95</v>
      </c>
      <c r="F14" s="136" t="str">
        <f>VLOOKUP(E14,VIP!$A$2:$O15946,2,0)</f>
        <v>DRBR095</v>
      </c>
      <c r="G14" s="136" t="str">
        <f>VLOOKUP(E14,'LISTADO ATM'!$A$2:$B$900,2,0)</f>
        <v xml:space="preserve">ATM Oficina Tenares </v>
      </c>
      <c r="H14" s="136" t="str">
        <f>VLOOKUP(E14,VIP!$A$2:$O20907,7,FALSE)</f>
        <v>Si</v>
      </c>
      <c r="I14" s="136" t="str">
        <f>VLOOKUP(E14,VIP!$A$2:$O12872,8,FALSE)</f>
        <v>Si</v>
      </c>
      <c r="J14" s="136" t="str">
        <f>VLOOKUP(E14,VIP!$A$2:$O12822,8,FALSE)</f>
        <v>Si</v>
      </c>
      <c r="K14" s="136" t="str">
        <f>VLOOKUP(E14,VIP!$A$2:$O16396,6,0)</f>
        <v>SI</v>
      </c>
      <c r="L14" s="145" t="s">
        <v>2213</v>
      </c>
      <c r="M14" s="154" t="s">
        <v>2532</v>
      </c>
      <c r="N14" s="94" t="s">
        <v>2444</v>
      </c>
      <c r="O14" s="136" t="s">
        <v>2638</v>
      </c>
      <c r="P14" s="145"/>
      <c r="Q14" s="155">
        <v>44450.694560185184</v>
      </c>
    </row>
    <row r="15" spans="1:17" s="120" customFormat="1" ht="19.5" customHeight="1" x14ac:dyDescent="0.25">
      <c r="A15" s="136" t="str">
        <f>VLOOKUP(E15,'LISTADO ATM'!$A$2:$C$901,3,0)</f>
        <v>NORTE</v>
      </c>
      <c r="B15" s="123" t="s">
        <v>2677</v>
      </c>
      <c r="C15" s="95">
        <v>44450.065046296295</v>
      </c>
      <c r="D15" s="95" t="s">
        <v>2175</v>
      </c>
      <c r="E15" s="123">
        <v>948</v>
      </c>
      <c r="F15" s="136" t="str">
        <f>VLOOKUP(E15,VIP!$A$2:$O15943,2,0)</f>
        <v>DRBR948</v>
      </c>
      <c r="G15" s="136" t="str">
        <f>VLOOKUP(E15,'LISTADO ATM'!$A$2:$B$900,2,0)</f>
        <v xml:space="preserve">ATM Autobanco El Jaya II (SFM) </v>
      </c>
      <c r="H15" s="136" t="str">
        <f>VLOOKUP(E15,VIP!$A$2:$O20904,7,FALSE)</f>
        <v>Si</v>
      </c>
      <c r="I15" s="136" t="str">
        <f>VLOOKUP(E15,VIP!$A$2:$O12869,8,FALSE)</f>
        <v>Si</v>
      </c>
      <c r="J15" s="136" t="str">
        <f>VLOOKUP(E15,VIP!$A$2:$O12819,8,FALSE)</f>
        <v>Si</v>
      </c>
      <c r="K15" s="136" t="str">
        <f>VLOOKUP(E15,VIP!$A$2:$O16393,6,0)</f>
        <v>NO</v>
      </c>
      <c r="L15" s="145" t="s">
        <v>2213</v>
      </c>
      <c r="M15" s="154" t="s">
        <v>2532</v>
      </c>
      <c r="N15" s="94" t="s">
        <v>2444</v>
      </c>
      <c r="O15" s="136" t="s">
        <v>2638</v>
      </c>
      <c r="P15" s="145"/>
      <c r="Q15" s="155">
        <v>44450.481342592589</v>
      </c>
    </row>
    <row r="16" spans="1:17" s="120" customFormat="1" ht="19.5" customHeight="1" x14ac:dyDescent="0.25">
      <c r="A16" s="136" t="str">
        <f>VLOOKUP(E16,'LISTADO ATM'!$A$2:$C$901,3,0)</f>
        <v>DISTRITO NACIONAL</v>
      </c>
      <c r="B16" s="123" t="s">
        <v>2702</v>
      </c>
      <c r="C16" s="95">
        <v>44450.395069444443</v>
      </c>
      <c r="D16" s="95" t="s">
        <v>2174</v>
      </c>
      <c r="E16" s="123">
        <v>639</v>
      </c>
      <c r="F16" s="136" t="str">
        <f>VLOOKUP(E16,VIP!$A$2:$O15943,2,0)</f>
        <v>DRBR639</v>
      </c>
      <c r="G16" s="136" t="str">
        <f>VLOOKUP(E16,'LISTADO ATM'!$A$2:$B$900,2,0)</f>
        <v xml:space="preserve">ATM Comisión Militar MOPC </v>
      </c>
      <c r="H16" s="136" t="str">
        <f>VLOOKUP(E16,VIP!$A$2:$O20904,7,FALSE)</f>
        <v>Si</v>
      </c>
      <c r="I16" s="136" t="str">
        <f>VLOOKUP(E16,VIP!$A$2:$O12869,8,FALSE)</f>
        <v>Si</v>
      </c>
      <c r="J16" s="136" t="str">
        <f>VLOOKUP(E16,VIP!$A$2:$O12819,8,FALSE)</f>
        <v>Si</v>
      </c>
      <c r="K16" s="136" t="str">
        <f>VLOOKUP(E16,VIP!$A$2:$O16393,6,0)</f>
        <v>NO</v>
      </c>
      <c r="L16" s="145" t="s">
        <v>2213</v>
      </c>
      <c r="M16" s="154" t="s">
        <v>2532</v>
      </c>
      <c r="N16" s="94" t="s">
        <v>2444</v>
      </c>
      <c r="O16" s="136" t="s">
        <v>2446</v>
      </c>
      <c r="P16" s="145"/>
      <c r="Q16" s="155">
        <v>44450.454664351855</v>
      </c>
    </row>
    <row r="17" spans="1:17" s="120" customFormat="1" ht="19.5" customHeight="1" x14ac:dyDescent="0.25">
      <c r="A17" s="136" t="str">
        <f>VLOOKUP(E17,'LISTADO ATM'!$A$2:$C$901,3,0)</f>
        <v>DISTRITO NACIONAL</v>
      </c>
      <c r="B17" s="123" t="s">
        <v>2720</v>
      </c>
      <c r="C17" s="95">
        <v>44450.495706018519</v>
      </c>
      <c r="D17" s="95" t="s">
        <v>2174</v>
      </c>
      <c r="E17" s="123">
        <v>232</v>
      </c>
      <c r="F17" s="136" t="str">
        <f>VLOOKUP(E17,VIP!$A$2:$O15958,2,0)</f>
        <v>DRBR232</v>
      </c>
      <c r="G17" s="136" t="str">
        <f>VLOOKUP(E17,'LISTADO ATM'!$A$2:$B$900,2,0)</f>
        <v xml:space="preserve">ATM S/M Nacional Charles de Gaulle </v>
      </c>
      <c r="H17" s="136" t="str">
        <f>VLOOKUP(E17,VIP!$A$2:$O20919,7,FALSE)</f>
        <v>Si</v>
      </c>
      <c r="I17" s="136" t="str">
        <f>VLOOKUP(E17,VIP!$A$2:$O12884,8,FALSE)</f>
        <v>Si</v>
      </c>
      <c r="J17" s="136" t="str">
        <f>VLOOKUP(E17,VIP!$A$2:$O12834,8,FALSE)</f>
        <v>Si</v>
      </c>
      <c r="K17" s="136" t="str">
        <f>VLOOKUP(E17,VIP!$A$2:$O16408,6,0)</f>
        <v>SI</v>
      </c>
      <c r="L17" s="145" t="s">
        <v>2213</v>
      </c>
      <c r="M17" s="154" t="s">
        <v>2532</v>
      </c>
      <c r="N17" s="94" t="s">
        <v>2444</v>
      </c>
      <c r="O17" s="136" t="s">
        <v>2446</v>
      </c>
      <c r="P17" s="145"/>
      <c r="Q17" s="155">
        <v>44450.588310185187</v>
      </c>
    </row>
    <row r="18" spans="1:17" s="120" customFormat="1" ht="19.5" customHeight="1" x14ac:dyDescent="0.25">
      <c r="A18" s="136" t="str">
        <f>VLOOKUP(E18,'LISTADO ATM'!$A$2:$C$901,3,0)</f>
        <v>DISTRITO NACIONAL</v>
      </c>
      <c r="B18" s="123" t="s">
        <v>2648</v>
      </c>
      <c r="C18" s="95">
        <v>44449.721724537034</v>
      </c>
      <c r="D18" s="95" t="s">
        <v>2174</v>
      </c>
      <c r="E18" s="123">
        <v>719</v>
      </c>
      <c r="F18" s="136" t="str">
        <f>VLOOKUP(E18,VIP!$A$2:$O15945,2,0)</f>
        <v>DRBR419</v>
      </c>
      <c r="G18" s="136" t="str">
        <f>VLOOKUP(E18,'LISTADO ATM'!$A$2:$B$900,2,0)</f>
        <v xml:space="preserve">ATM Ayuntamiento Municipal San Luís </v>
      </c>
      <c r="H18" s="136" t="str">
        <f>VLOOKUP(E18,VIP!$A$2:$O20906,7,FALSE)</f>
        <v>Si</v>
      </c>
      <c r="I18" s="136" t="str">
        <f>VLOOKUP(E18,VIP!$A$2:$O12871,8,FALSE)</f>
        <v>Si</v>
      </c>
      <c r="J18" s="136" t="str">
        <f>VLOOKUP(E18,VIP!$A$2:$O12821,8,FALSE)</f>
        <v>Si</v>
      </c>
      <c r="K18" s="136" t="str">
        <f>VLOOKUP(E18,VIP!$A$2:$O16395,6,0)</f>
        <v>NO</v>
      </c>
      <c r="L18" s="145" t="s">
        <v>2239</v>
      </c>
      <c r="M18" s="154" t="s">
        <v>2532</v>
      </c>
      <c r="N18" s="94" t="s">
        <v>2444</v>
      </c>
      <c r="O18" s="136" t="s">
        <v>2446</v>
      </c>
      <c r="P18" s="145"/>
      <c r="Q18" s="155">
        <v>44450.572962962964</v>
      </c>
    </row>
    <row r="19" spans="1:17" s="120" customFormat="1" ht="19.5" customHeight="1" x14ac:dyDescent="0.25">
      <c r="A19" s="136" t="str">
        <f>VLOOKUP(E19,'LISTADO ATM'!$A$2:$C$901,3,0)</f>
        <v>DISTRITO NACIONAL</v>
      </c>
      <c r="B19" s="123" t="s">
        <v>2644</v>
      </c>
      <c r="C19" s="95">
        <v>44449.742511574077</v>
      </c>
      <c r="D19" s="95" t="s">
        <v>2174</v>
      </c>
      <c r="E19" s="123">
        <v>745</v>
      </c>
      <c r="F19" s="136" t="str">
        <f>VLOOKUP(E19,VIP!$A$2:$O15941,2,0)</f>
        <v>DRBR027</v>
      </c>
      <c r="G19" s="136" t="str">
        <f>VLOOKUP(E19,'LISTADO ATM'!$A$2:$B$900,2,0)</f>
        <v xml:space="preserve">ATM Oficina Ave. Duarte </v>
      </c>
      <c r="H19" s="136" t="str">
        <f>VLOOKUP(E19,VIP!$A$2:$O20902,7,FALSE)</f>
        <v>No</v>
      </c>
      <c r="I19" s="136" t="str">
        <f>VLOOKUP(E19,VIP!$A$2:$O12867,8,FALSE)</f>
        <v>No</v>
      </c>
      <c r="J19" s="136" t="str">
        <f>VLOOKUP(E19,VIP!$A$2:$O12817,8,FALSE)</f>
        <v>No</v>
      </c>
      <c r="K19" s="136" t="str">
        <f>VLOOKUP(E19,VIP!$A$2:$O16391,6,0)</f>
        <v>NO</v>
      </c>
      <c r="L19" s="145" t="s">
        <v>2239</v>
      </c>
      <c r="M19" s="154" t="s">
        <v>2532</v>
      </c>
      <c r="N19" s="94" t="s">
        <v>2444</v>
      </c>
      <c r="O19" s="136" t="s">
        <v>2446</v>
      </c>
      <c r="P19" s="145"/>
      <c r="Q19" s="155">
        <v>44450.693865740737</v>
      </c>
    </row>
    <row r="20" spans="1:17" s="120" customFormat="1" ht="19.5" customHeight="1" x14ac:dyDescent="0.25">
      <c r="A20" s="136" t="str">
        <f>VLOOKUP(E20,'LISTADO ATM'!$A$2:$C$901,3,0)</f>
        <v>NORTE</v>
      </c>
      <c r="B20" s="123" t="s">
        <v>2673</v>
      </c>
      <c r="C20" s="95">
        <v>44449.827141203707</v>
      </c>
      <c r="D20" s="95" t="s">
        <v>2175</v>
      </c>
      <c r="E20" s="123">
        <v>9</v>
      </c>
      <c r="F20" s="136" t="str">
        <f>VLOOKUP(E20,VIP!$A$2:$O15951,2,0)</f>
        <v>DRBR009</v>
      </c>
      <c r="G20" s="136" t="str">
        <f>VLOOKUP(E20,'LISTADO ATM'!$A$2:$B$900,2,0)</f>
        <v>ATM Hispañiola Fresh Fruit</v>
      </c>
      <c r="H20" s="136" t="str">
        <f>VLOOKUP(E20,VIP!$A$2:$O20912,7,FALSE)</f>
        <v>Si</v>
      </c>
      <c r="I20" s="136" t="str">
        <f>VLOOKUP(E20,VIP!$A$2:$O12877,8,FALSE)</f>
        <v>Si</v>
      </c>
      <c r="J20" s="136" t="str">
        <f>VLOOKUP(E20,VIP!$A$2:$O12827,8,FALSE)</f>
        <v>Si</v>
      </c>
      <c r="K20" s="136" t="str">
        <f>VLOOKUP(E20,VIP!$A$2:$O16401,6,0)</f>
        <v>NO</v>
      </c>
      <c r="L20" s="145" t="s">
        <v>2239</v>
      </c>
      <c r="M20" s="154" t="s">
        <v>2532</v>
      </c>
      <c r="N20" s="94" t="s">
        <v>2444</v>
      </c>
      <c r="O20" s="136" t="s">
        <v>2626</v>
      </c>
      <c r="P20" s="145"/>
      <c r="Q20" s="155">
        <v>44450.461956018517</v>
      </c>
    </row>
    <row r="21" spans="1:17" s="120" customFormat="1" ht="19.5" customHeight="1" x14ac:dyDescent="0.25">
      <c r="A21" s="136" t="str">
        <f>VLOOKUP(E21,'LISTADO ATM'!$A$2:$C$901,3,0)</f>
        <v>NORTE</v>
      </c>
      <c r="B21" s="123" t="s">
        <v>2671</v>
      </c>
      <c r="C21" s="95">
        <v>44449.830266203702</v>
      </c>
      <c r="D21" s="95" t="s">
        <v>2175</v>
      </c>
      <c r="E21" s="123">
        <v>358</v>
      </c>
      <c r="F21" s="136" t="str">
        <f>VLOOKUP(E21,VIP!$A$2:$O15949,2,0)</f>
        <v>DRBR358</v>
      </c>
      <c r="G21" s="136" t="str">
        <f>VLOOKUP(E21,'LISTADO ATM'!$A$2:$B$900,2,0)</f>
        <v>ATM Ayuntamiento Cevico</v>
      </c>
      <c r="H21" s="136" t="str">
        <f>VLOOKUP(E21,VIP!$A$2:$O20910,7,FALSE)</f>
        <v>Si</v>
      </c>
      <c r="I21" s="136" t="str">
        <f>VLOOKUP(E21,VIP!$A$2:$O12875,8,FALSE)</f>
        <v>Si</v>
      </c>
      <c r="J21" s="136" t="str">
        <f>VLOOKUP(E21,VIP!$A$2:$O12825,8,FALSE)</f>
        <v>Si</v>
      </c>
      <c r="K21" s="136" t="str">
        <f>VLOOKUP(E21,VIP!$A$2:$O16399,6,0)</f>
        <v>NO</v>
      </c>
      <c r="L21" s="145" t="s">
        <v>2239</v>
      </c>
      <c r="M21" s="154" t="s">
        <v>2532</v>
      </c>
      <c r="N21" s="94" t="s">
        <v>2444</v>
      </c>
      <c r="O21" s="136" t="s">
        <v>2626</v>
      </c>
      <c r="P21" s="145"/>
      <c r="Q21" s="155">
        <v>44450.475706018522</v>
      </c>
    </row>
    <row r="22" spans="1:17" s="120" customFormat="1" ht="19.5" customHeight="1" x14ac:dyDescent="0.25">
      <c r="A22" s="136" t="str">
        <f>VLOOKUP(E22,'LISTADO ATM'!$A$2:$C$901,3,0)</f>
        <v>SUR</v>
      </c>
      <c r="B22" s="123" t="s">
        <v>2667</v>
      </c>
      <c r="C22" s="95">
        <v>44449.864618055559</v>
      </c>
      <c r="D22" s="95" t="s">
        <v>2174</v>
      </c>
      <c r="E22" s="123">
        <v>45</v>
      </c>
      <c r="F22" s="136" t="str">
        <f>VLOOKUP(E22,VIP!$A$2:$O15944,2,0)</f>
        <v>DRBR045</v>
      </c>
      <c r="G22" s="136" t="str">
        <f>VLOOKUP(E22,'LISTADO ATM'!$A$2:$B$900,2,0)</f>
        <v xml:space="preserve">ATM Oficina Tamayo </v>
      </c>
      <c r="H22" s="136" t="str">
        <f>VLOOKUP(E22,VIP!$A$2:$O20905,7,FALSE)</f>
        <v>Si</v>
      </c>
      <c r="I22" s="136" t="str">
        <f>VLOOKUP(E22,VIP!$A$2:$O12870,8,FALSE)</f>
        <v>Si</v>
      </c>
      <c r="J22" s="136" t="str">
        <f>VLOOKUP(E22,VIP!$A$2:$O12820,8,FALSE)</f>
        <v>Si</v>
      </c>
      <c r="K22" s="136" t="str">
        <f>VLOOKUP(E22,VIP!$A$2:$O16394,6,0)</f>
        <v>SI</v>
      </c>
      <c r="L22" s="145" t="s">
        <v>2239</v>
      </c>
      <c r="M22" s="154" t="s">
        <v>2532</v>
      </c>
      <c r="N22" s="94" t="s">
        <v>2444</v>
      </c>
      <c r="O22" s="136" t="s">
        <v>2446</v>
      </c>
      <c r="P22" s="145"/>
      <c r="Q22" s="155">
        <v>44450.580451388887</v>
      </c>
    </row>
    <row r="23" spans="1:17" s="120" customFormat="1" ht="19.5" customHeight="1" x14ac:dyDescent="0.25">
      <c r="A23" s="136" t="str">
        <f>VLOOKUP(E23,'LISTADO ATM'!$A$2:$C$901,3,0)</f>
        <v>NORTE</v>
      </c>
      <c r="B23" s="123" t="s">
        <v>2666</v>
      </c>
      <c r="C23" s="95">
        <v>44449.866261574076</v>
      </c>
      <c r="D23" s="95" t="s">
        <v>2175</v>
      </c>
      <c r="E23" s="123">
        <v>154</v>
      </c>
      <c r="F23" s="136" t="str">
        <f>VLOOKUP(E23,VIP!$A$2:$O15943,2,0)</f>
        <v>DRBR154</v>
      </c>
      <c r="G23" s="136" t="str">
        <f>VLOOKUP(E23,'LISTADO ATM'!$A$2:$B$900,2,0)</f>
        <v xml:space="preserve">ATM Oficina Sánchez </v>
      </c>
      <c r="H23" s="136" t="str">
        <f>VLOOKUP(E23,VIP!$A$2:$O20904,7,FALSE)</f>
        <v>Si</v>
      </c>
      <c r="I23" s="136" t="str">
        <f>VLOOKUP(E23,VIP!$A$2:$O12869,8,FALSE)</f>
        <v>Si</v>
      </c>
      <c r="J23" s="136" t="str">
        <f>VLOOKUP(E23,VIP!$A$2:$O12819,8,FALSE)</f>
        <v>Si</v>
      </c>
      <c r="K23" s="136" t="str">
        <f>VLOOKUP(E23,VIP!$A$2:$O16393,6,0)</f>
        <v>SI</v>
      </c>
      <c r="L23" s="145" t="s">
        <v>2239</v>
      </c>
      <c r="M23" s="154" t="s">
        <v>2532</v>
      </c>
      <c r="N23" s="94" t="s">
        <v>2444</v>
      </c>
      <c r="O23" s="136" t="s">
        <v>2626</v>
      </c>
      <c r="P23" s="145"/>
      <c r="Q23" s="155">
        <v>44450.47625</v>
      </c>
    </row>
    <row r="24" spans="1:17" ht="18" x14ac:dyDescent="0.25">
      <c r="A24" s="136" t="str">
        <f>VLOOKUP(E24,'LISTADO ATM'!$A$2:$C$901,3,0)</f>
        <v>NORTE</v>
      </c>
      <c r="B24" s="123" t="s">
        <v>2665</v>
      </c>
      <c r="C24" s="95">
        <v>44449.867164351854</v>
      </c>
      <c r="D24" s="95" t="s">
        <v>2175</v>
      </c>
      <c r="E24" s="123">
        <v>372</v>
      </c>
      <c r="F24" s="136" t="str">
        <f>VLOOKUP(E24,VIP!$A$2:$O15942,2,0)</f>
        <v>DRBR372</v>
      </c>
      <c r="G24" s="136" t="str">
        <f>VLOOKUP(E24,'LISTADO ATM'!$A$2:$B$900,2,0)</f>
        <v>ATM Oficina Sánchez II</v>
      </c>
      <c r="H24" s="136" t="str">
        <f>VLOOKUP(E24,VIP!$A$2:$O20903,7,FALSE)</f>
        <v>N/A</v>
      </c>
      <c r="I24" s="136" t="str">
        <f>VLOOKUP(E24,VIP!$A$2:$O12868,8,FALSE)</f>
        <v>N/A</v>
      </c>
      <c r="J24" s="136" t="str">
        <f>VLOOKUP(E24,VIP!$A$2:$O12818,8,FALSE)</f>
        <v>N/A</v>
      </c>
      <c r="K24" s="136" t="str">
        <f>VLOOKUP(E24,VIP!$A$2:$O16392,6,0)</f>
        <v>N/A</v>
      </c>
      <c r="L24" s="145" t="s">
        <v>2239</v>
      </c>
      <c r="M24" s="154" t="s">
        <v>2532</v>
      </c>
      <c r="N24" s="94" t="s">
        <v>2444</v>
      </c>
      <c r="O24" s="136" t="s">
        <v>2626</v>
      </c>
      <c r="P24" s="145"/>
      <c r="Q24" s="155">
        <v>44450.474999999999</v>
      </c>
    </row>
    <row r="25" spans="1:17" ht="18" x14ac:dyDescent="0.25">
      <c r="A25" s="136" t="str">
        <f>VLOOKUP(E25,'LISTADO ATM'!$A$2:$C$901,3,0)</f>
        <v>DISTRITO NACIONAL</v>
      </c>
      <c r="B25" s="123" t="s">
        <v>2664</v>
      </c>
      <c r="C25" s="95">
        <v>44449.868067129632</v>
      </c>
      <c r="D25" s="95" t="s">
        <v>2174</v>
      </c>
      <c r="E25" s="123">
        <v>622</v>
      </c>
      <c r="F25" s="136" t="str">
        <f>VLOOKUP(E25,VIP!$A$2:$O15941,2,0)</f>
        <v>DRBR622</v>
      </c>
      <c r="G25" s="136" t="str">
        <f>VLOOKUP(E25,'LISTADO ATM'!$A$2:$B$900,2,0)</f>
        <v xml:space="preserve">ATM Ayuntamiento D.N. </v>
      </c>
      <c r="H25" s="136" t="str">
        <f>VLOOKUP(E25,VIP!$A$2:$O20902,7,FALSE)</f>
        <v>Si</v>
      </c>
      <c r="I25" s="136" t="str">
        <f>VLOOKUP(E25,VIP!$A$2:$O12867,8,FALSE)</f>
        <v>Si</v>
      </c>
      <c r="J25" s="136" t="str">
        <f>VLOOKUP(E25,VIP!$A$2:$O12817,8,FALSE)</f>
        <v>Si</v>
      </c>
      <c r="K25" s="136" t="str">
        <f>VLOOKUP(E25,VIP!$A$2:$O16391,6,0)</f>
        <v>NO</v>
      </c>
      <c r="L25" s="145" t="s">
        <v>2239</v>
      </c>
      <c r="M25" s="154" t="s">
        <v>2532</v>
      </c>
      <c r="N25" s="94" t="s">
        <v>2444</v>
      </c>
      <c r="O25" s="136" t="s">
        <v>2446</v>
      </c>
      <c r="P25" s="145"/>
      <c r="Q25" s="155">
        <v>44450.463055555556</v>
      </c>
    </row>
    <row r="26" spans="1:17" ht="18" x14ac:dyDescent="0.25">
      <c r="A26" s="136" t="str">
        <f>VLOOKUP(E26,'LISTADO ATM'!$A$2:$C$901,3,0)</f>
        <v>NORTE</v>
      </c>
      <c r="B26" s="123" t="s">
        <v>2687</v>
      </c>
      <c r="C26" s="95">
        <v>44450.021724537037</v>
      </c>
      <c r="D26" s="95" t="s">
        <v>2175</v>
      </c>
      <c r="E26" s="123">
        <v>464</v>
      </c>
      <c r="F26" s="136" t="str">
        <f>VLOOKUP(E26,VIP!$A$2:$O15953,2,0)</f>
        <v>DRBR0A4</v>
      </c>
      <c r="G26" s="136" t="str">
        <f>VLOOKUP(E26,'LISTADO ATM'!$A$2:$B$900,2,0)</f>
        <v>ATM Supermercado Chito Samaná</v>
      </c>
      <c r="H26" s="136">
        <f>VLOOKUP(E26,VIP!$A$2:$O20914,7,FALSE)</f>
        <v>0</v>
      </c>
      <c r="I26" s="136">
        <f>VLOOKUP(E26,VIP!$A$2:$O12879,8,FALSE)</f>
        <v>0</v>
      </c>
      <c r="J26" s="136">
        <f>VLOOKUP(E26,VIP!$A$2:$O12829,8,FALSE)</f>
        <v>0</v>
      </c>
      <c r="K26" s="136">
        <f>VLOOKUP(E26,VIP!$A$2:$O16403,6,0)</f>
        <v>0</v>
      </c>
      <c r="L26" s="145" t="s">
        <v>2239</v>
      </c>
      <c r="M26" s="154" t="s">
        <v>2532</v>
      </c>
      <c r="N26" s="94" t="s">
        <v>2444</v>
      </c>
      <c r="O26" s="136" t="s">
        <v>2638</v>
      </c>
      <c r="P26" s="145"/>
      <c r="Q26" s="155">
        <v>44450.476666666669</v>
      </c>
    </row>
    <row r="27" spans="1:17" ht="18" x14ac:dyDescent="0.25">
      <c r="A27" s="136" t="str">
        <f>VLOOKUP(E27,'LISTADO ATM'!$A$2:$C$901,3,0)</f>
        <v>NORTE</v>
      </c>
      <c r="B27" s="123" t="s">
        <v>2686</v>
      </c>
      <c r="C27" s="95">
        <v>44450.023287037038</v>
      </c>
      <c r="D27" s="95" t="s">
        <v>2175</v>
      </c>
      <c r="E27" s="123">
        <v>373</v>
      </c>
      <c r="F27" s="136" t="str">
        <f>VLOOKUP(E27,VIP!$A$2:$O15952,2,0)</f>
        <v>DRBR373</v>
      </c>
      <c r="G27" s="136" t="str">
        <f>VLOOKUP(E27,'LISTADO ATM'!$A$2:$B$900,2,0)</f>
        <v>S/M Tangui Nagua</v>
      </c>
      <c r="H27" s="136" t="str">
        <f>VLOOKUP(E27,VIP!$A$2:$O20913,7,FALSE)</f>
        <v>N/A</v>
      </c>
      <c r="I27" s="136" t="str">
        <f>VLOOKUP(E27,VIP!$A$2:$O12878,8,FALSE)</f>
        <v>N/A</v>
      </c>
      <c r="J27" s="136" t="str">
        <f>VLOOKUP(E27,VIP!$A$2:$O12828,8,FALSE)</f>
        <v>N/A</v>
      </c>
      <c r="K27" s="136" t="str">
        <f>VLOOKUP(E27,VIP!$A$2:$O16402,6,0)</f>
        <v>N/A</v>
      </c>
      <c r="L27" s="145" t="s">
        <v>2239</v>
      </c>
      <c r="M27" s="154" t="s">
        <v>2532</v>
      </c>
      <c r="N27" s="94" t="s">
        <v>2444</v>
      </c>
      <c r="O27" s="136" t="s">
        <v>2638</v>
      </c>
      <c r="P27" s="145"/>
      <c r="Q27" s="155">
        <v>44450.480451388888</v>
      </c>
    </row>
    <row r="28" spans="1:17" ht="18" x14ac:dyDescent="0.25">
      <c r="A28" s="136" t="str">
        <f>VLOOKUP(E28,'LISTADO ATM'!$A$2:$C$901,3,0)</f>
        <v>ESTE</v>
      </c>
      <c r="B28" s="123" t="s">
        <v>2685</v>
      </c>
      <c r="C28" s="95">
        <v>44450.025011574071</v>
      </c>
      <c r="D28" s="95" t="s">
        <v>2174</v>
      </c>
      <c r="E28" s="123">
        <v>367</v>
      </c>
      <c r="F28" s="136" t="str">
        <f>VLOOKUP(E28,VIP!$A$2:$O15951,2,0)</f>
        <v xml:space="preserve">DRBR367 </v>
      </c>
      <c r="G28" s="136" t="str">
        <f>VLOOKUP(E28,'LISTADO ATM'!$A$2:$B$900,2,0)</f>
        <v>ATM Ayuntamiento El Puerto</v>
      </c>
      <c r="H28" s="136" t="str">
        <f>VLOOKUP(E28,VIP!$A$2:$O20912,7,FALSE)</f>
        <v>N/A</v>
      </c>
      <c r="I28" s="136" t="str">
        <f>VLOOKUP(E28,VIP!$A$2:$O12877,8,FALSE)</f>
        <v>N/A</v>
      </c>
      <c r="J28" s="136" t="str">
        <f>VLOOKUP(E28,VIP!$A$2:$O12827,8,FALSE)</f>
        <v>N/A</v>
      </c>
      <c r="K28" s="136" t="str">
        <f>VLOOKUP(E28,VIP!$A$2:$O16401,6,0)</f>
        <v>N/A</v>
      </c>
      <c r="L28" s="145" t="s">
        <v>2239</v>
      </c>
      <c r="M28" s="154" t="s">
        <v>2532</v>
      </c>
      <c r="N28" s="94" t="s">
        <v>2444</v>
      </c>
      <c r="O28" s="136" t="s">
        <v>2446</v>
      </c>
      <c r="P28" s="145"/>
      <c r="Q28" s="155">
        <v>44450.477407407408</v>
      </c>
    </row>
    <row r="29" spans="1:17" ht="18" x14ac:dyDescent="0.25">
      <c r="A29" s="136" t="str">
        <f>VLOOKUP(E29,'LISTADO ATM'!$A$2:$C$901,3,0)</f>
        <v>ESTE</v>
      </c>
      <c r="B29" s="123" t="s">
        <v>2684</v>
      </c>
      <c r="C29" s="95">
        <v>44450.028298611112</v>
      </c>
      <c r="D29" s="95" t="s">
        <v>2174</v>
      </c>
      <c r="E29" s="123">
        <v>368</v>
      </c>
      <c r="F29" s="136" t="str">
        <f>VLOOKUP(E29,VIP!$A$2:$O15950,2,0)</f>
        <v xml:space="preserve">DRBR368 </v>
      </c>
      <c r="G29" s="136" t="str">
        <f>VLOOKUP(E29,'LISTADO ATM'!$A$2:$B$900,2,0)</f>
        <v>ATM Ayuntamiento Peralvillo</v>
      </c>
      <c r="H29" s="136" t="str">
        <f>VLOOKUP(E29,VIP!$A$2:$O20911,7,FALSE)</f>
        <v>N/A</v>
      </c>
      <c r="I29" s="136" t="str">
        <f>VLOOKUP(E29,VIP!$A$2:$O12876,8,FALSE)</f>
        <v>N/A</v>
      </c>
      <c r="J29" s="136" t="str">
        <f>VLOOKUP(E29,VIP!$A$2:$O12826,8,FALSE)</f>
        <v>N/A</v>
      </c>
      <c r="K29" s="136" t="str">
        <f>VLOOKUP(E29,VIP!$A$2:$O16400,6,0)</f>
        <v>N/A</v>
      </c>
      <c r="L29" s="145" t="s">
        <v>2239</v>
      </c>
      <c r="M29" s="154" t="s">
        <v>2532</v>
      </c>
      <c r="N29" s="94" t="s">
        <v>2444</v>
      </c>
      <c r="O29" s="136" t="s">
        <v>2446</v>
      </c>
      <c r="P29" s="145"/>
      <c r="Q29" s="155">
        <v>44450.432858796295</v>
      </c>
    </row>
    <row r="30" spans="1:17" ht="18" x14ac:dyDescent="0.25">
      <c r="A30" s="136" t="str">
        <f>VLOOKUP(E30,'LISTADO ATM'!$A$2:$C$901,3,0)</f>
        <v>ESTE</v>
      </c>
      <c r="B30" s="123" t="s">
        <v>2683</v>
      </c>
      <c r="C30" s="95">
        <v>44450.029722222222</v>
      </c>
      <c r="D30" s="95" t="s">
        <v>2174</v>
      </c>
      <c r="E30" s="123">
        <v>159</v>
      </c>
      <c r="F30" s="136" t="str">
        <f>VLOOKUP(E30,VIP!$A$2:$O15949,2,0)</f>
        <v>DRBR159</v>
      </c>
      <c r="G30" s="136" t="str">
        <f>VLOOKUP(E30,'LISTADO ATM'!$A$2:$B$900,2,0)</f>
        <v xml:space="preserve">ATM Hotel Dreams Bayahibe I </v>
      </c>
      <c r="H30" s="136" t="str">
        <f>VLOOKUP(E30,VIP!$A$2:$O20910,7,FALSE)</f>
        <v>Si</v>
      </c>
      <c r="I30" s="136" t="str">
        <f>VLOOKUP(E30,VIP!$A$2:$O12875,8,FALSE)</f>
        <v>Si</v>
      </c>
      <c r="J30" s="136" t="str">
        <f>VLOOKUP(E30,VIP!$A$2:$O12825,8,FALSE)</f>
        <v>Si</v>
      </c>
      <c r="K30" s="136" t="str">
        <f>VLOOKUP(E30,VIP!$A$2:$O16399,6,0)</f>
        <v>NO</v>
      </c>
      <c r="L30" s="145" t="s">
        <v>2239</v>
      </c>
      <c r="M30" s="154" t="s">
        <v>2532</v>
      </c>
      <c r="N30" s="94" t="s">
        <v>2444</v>
      </c>
      <c r="O30" s="136" t="s">
        <v>2446</v>
      </c>
      <c r="P30" s="145"/>
      <c r="Q30" s="155">
        <v>44450.560648148145</v>
      </c>
    </row>
    <row r="31" spans="1:17" ht="18" x14ac:dyDescent="0.25">
      <c r="A31" s="136" t="str">
        <f>VLOOKUP(E31,'LISTADO ATM'!$A$2:$C$901,3,0)</f>
        <v>SUR</v>
      </c>
      <c r="B31" s="123">
        <v>3336022594</v>
      </c>
      <c r="C31" s="95">
        <v>44450.295138888891</v>
      </c>
      <c r="D31" s="95" t="s">
        <v>2174</v>
      </c>
      <c r="E31" s="123">
        <v>311</v>
      </c>
      <c r="F31" s="136" t="str">
        <f>VLOOKUP(E31,VIP!$A$2:$O15940,2,0)</f>
        <v>DRBR381</v>
      </c>
      <c r="G31" s="136" t="str">
        <f>VLOOKUP(E31,'LISTADO ATM'!$A$2:$B$900,2,0)</f>
        <v>ATM Plaza Eroski</v>
      </c>
      <c r="H31" s="136" t="str">
        <f>VLOOKUP(E31,VIP!$A$2:$O20901,7,FALSE)</f>
        <v>Si</v>
      </c>
      <c r="I31" s="136" t="str">
        <f>VLOOKUP(E31,VIP!$A$2:$O12866,8,FALSE)</f>
        <v>Si</v>
      </c>
      <c r="J31" s="136" t="str">
        <f>VLOOKUP(E31,VIP!$A$2:$O12816,8,FALSE)</f>
        <v>Si</v>
      </c>
      <c r="K31" s="136" t="str">
        <f>VLOOKUP(E31,VIP!$A$2:$O16390,6,0)</f>
        <v>NO</v>
      </c>
      <c r="L31" s="145" t="s">
        <v>2239</v>
      </c>
      <c r="M31" s="154" t="s">
        <v>2532</v>
      </c>
      <c r="N31" s="94" t="s">
        <v>2444</v>
      </c>
      <c r="O31" s="136" t="s">
        <v>2446</v>
      </c>
      <c r="P31" s="145"/>
      <c r="Q31" s="155">
        <v>44450.65289351852</v>
      </c>
    </row>
    <row r="32" spans="1:17" ht="18" x14ac:dyDescent="0.25">
      <c r="A32" s="136" t="str">
        <f>VLOOKUP(E32,'LISTADO ATM'!$A$2:$C$901,3,0)</f>
        <v>DISTRITO NACIONAL</v>
      </c>
      <c r="B32" s="123" t="s">
        <v>2704</v>
      </c>
      <c r="C32" s="95">
        <v>44450.379664351851</v>
      </c>
      <c r="D32" s="95" t="s">
        <v>2174</v>
      </c>
      <c r="E32" s="123">
        <v>648</v>
      </c>
      <c r="F32" s="136" t="str">
        <f>VLOOKUP(E32,VIP!$A$2:$O15945,2,0)</f>
        <v>DRBR190</v>
      </c>
      <c r="G32" s="136" t="str">
        <f>VLOOKUP(E32,'LISTADO ATM'!$A$2:$B$900,2,0)</f>
        <v xml:space="preserve">ATM Hermandad de Pensionados </v>
      </c>
      <c r="H32" s="136" t="str">
        <f>VLOOKUP(E32,VIP!$A$2:$O20906,7,FALSE)</f>
        <v>Si</v>
      </c>
      <c r="I32" s="136" t="str">
        <f>VLOOKUP(E32,VIP!$A$2:$O12871,8,FALSE)</f>
        <v>No</v>
      </c>
      <c r="J32" s="136" t="str">
        <f>VLOOKUP(E32,VIP!$A$2:$O12821,8,FALSE)</f>
        <v>No</v>
      </c>
      <c r="K32" s="136" t="str">
        <f>VLOOKUP(E32,VIP!$A$2:$O16395,6,0)</f>
        <v>NO</v>
      </c>
      <c r="L32" s="145" t="s">
        <v>2239</v>
      </c>
      <c r="M32" s="154" t="s">
        <v>2532</v>
      </c>
      <c r="N32" s="94" t="s">
        <v>2444</v>
      </c>
      <c r="O32" s="136" t="s">
        <v>2446</v>
      </c>
      <c r="P32" s="145"/>
      <c r="Q32" s="155">
        <v>44450.65289351852</v>
      </c>
    </row>
    <row r="33" spans="1:17" ht="18" x14ac:dyDescent="0.25">
      <c r="A33" s="136" t="str">
        <f>VLOOKUP(E33,'LISTADO ATM'!$A$2:$C$901,3,0)</f>
        <v>DISTRITO NACIONAL</v>
      </c>
      <c r="B33" s="123">
        <v>3336022788</v>
      </c>
      <c r="C33" s="95">
        <v>44450.495833333334</v>
      </c>
      <c r="D33" s="95" t="s">
        <v>2460</v>
      </c>
      <c r="E33" s="123">
        <v>670</v>
      </c>
      <c r="F33" s="136" t="str">
        <f>VLOOKUP(E33,VIP!$A$2:$O15951,2,0)</f>
        <v>DRBR670</v>
      </c>
      <c r="G33" s="136" t="str">
        <f>VLOOKUP(E33,'LISTADO ATM'!$A$2:$B$900,2,0)</f>
        <v>ATM Estación Texaco Algodón</v>
      </c>
      <c r="H33" s="136" t="str">
        <f>VLOOKUP(E33,VIP!$A$2:$O20912,7,FALSE)</f>
        <v>Si</v>
      </c>
      <c r="I33" s="136" t="str">
        <f>VLOOKUP(E33,VIP!$A$2:$O12877,8,FALSE)</f>
        <v>Si</v>
      </c>
      <c r="J33" s="136" t="str">
        <f>VLOOKUP(E33,VIP!$A$2:$O12827,8,FALSE)</f>
        <v>Si</v>
      </c>
      <c r="K33" s="136" t="str">
        <f>VLOOKUP(E33,VIP!$A$2:$O16401,6,0)</f>
        <v>NO</v>
      </c>
      <c r="L33" s="145" t="s">
        <v>2714</v>
      </c>
      <c r="M33" s="154" t="s">
        <v>2532</v>
      </c>
      <c r="N33" s="154" t="s">
        <v>2715</v>
      </c>
      <c r="O33" s="136" t="s">
        <v>2716</v>
      </c>
      <c r="P33" s="145"/>
      <c r="Q33" s="155">
        <v>44450.588310185187</v>
      </c>
    </row>
    <row r="34" spans="1:17" ht="18" x14ac:dyDescent="0.25">
      <c r="A34" s="136" t="str">
        <f>VLOOKUP(E34,'LISTADO ATM'!$A$2:$C$901,3,0)</f>
        <v>NORTE</v>
      </c>
      <c r="B34" s="123">
        <v>3336022795</v>
      </c>
      <c r="C34" s="95">
        <v>44450.501388888886</v>
      </c>
      <c r="D34" s="95" t="s">
        <v>2460</v>
      </c>
      <c r="E34" s="123">
        <v>654</v>
      </c>
      <c r="F34" s="136" t="str">
        <f>VLOOKUP(E34,VIP!$A$2:$O15952,2,0)</f>
        <v>DRBR654</v>
      </c>
      <c r="G34" s="136" t="str">
        <f>VLOOKUP(E34,'LISTADO ATM'!$A$2:$B$900,2,0)</f>
        <v>ATM Autoservicio S/M Jumbo Puerto Plata</v>
      </c>
      <c r="H34" s="136" t="str">
        <f>VLOOKUP(E34,VIP!$A$2:$O20913,7,FALSE)</f>
        <v>Si</v>
      </c>
      <c r="I34" s="136" t="str">
        <f>VLOOKUP(E34,VIP!$A$2:$O12878,8,FALSE)</f>
        <v>Si</v>
      </c>
      <c r="J34" s="136" t="str">
        <f>VLOOKUP(E34,VIP!$A$2:$O12828,8,FALSE)</f>
        <v>Si</v>
      </c>
      <c r="K34" s="136" t="str">
        <f>VLOOKUP(E34,VIP!$A$2:$O16402,6,0)</f>
        <v>NO</v>
      </c>
      <c r="L34" s="145" t="s">
        <v>2714</v>
      </c>
      <c r="M34" s="154" t="s">
        <v>2532</v>
      </c>
      <c r="N34" s="154" t="s">
        <v>2715</v>
      </c>
      <c r="O34" s="136" t="s">
        <v>2716</v>
      </c>
      <c r="P34" s="145"/>
      <c r="Q34" s="155">
        <v>44450.588310185187</v>
      </c>
    </row>
    <row r="35" spans="1:17" ht="18" x14ac:dyDescent="0.25">
      <c r="A35" s="136" t="str">
        <f>VLOOKUP(E35,'LISTADO ATM'!$A$2:$C$901,3,0)</f>
        <v>DISTRITO NACIONAL</v>
      </c>
      <c r="B35" s="123">
        <v>3336022844</v>
      </c>
      <c r="C35" s="95">
        <v>44450.589583333334</v>
      </c>
      <c r="D35" s="95" t="s">
        <v>2460</v>
      </c>
      <c r="E35" s="123">
        <v>407</v>
      </c>
      <c r="F35" s="136" t="str">
        <f>VLOOKUP(E35,VIP!$A$2:$O15953,2,0)</f>
        <v>DRBR407</v>
      </c>
      <c r="G35" s="136" t="str">
        <f>VLOOKUP(E35,'LISTADO ATM'!$A$2:$B$900,2,0)</f>
        <v xml:space="preserve">ATM Multicentro La Sirena Villa Mella </v>
      </c>
      <c r="H35" s="136" t="str">
        <f>VLOOKUP(E35,VIP!$A$2:$O20914,7,FALSE)</f>
        <v>Si</v>
      </c>
      <c r="I35" s="136" t="str">
        <f>VLOOKUP(E35,VIP!$A$2:$O12879,8,FALSE)</f>
        <v>Si</v>
      </c>
      <c r="J35" s="136" t="str">
        <f>VLOOKUP(E35,VIP!$A$2:$O12829,8,FALSE)</f>
        <v>Si</v>
      </c>
      <c r="K35" s="136" t="str">
        <f>VLOOKUP(E35,VIP!$A$2:$O16403,6,0)</f>
        <v>NO</v>
      </c>
      <c r="L35" s="145" t="s">
        <v>2714</v>
      </c>
      <c r="M35" s="154" t="s">
        <v>2532</v>
      </c>
      <c r="N35" s="154" t="s">
        <v>2715</v>
      </c>
      <c r="O35" s="136" t="s">
        <v>2716</v>
      </c>
      <c r="P35" s="145"/>
      <c r="Q35" s="155">
        <v>44450.588310185187</v>
      </c>
    </row>
    <row r="36" spans="1:17" ht="18" x14ac:dyDescent="0.25">
      <c r="A36" s="136" t="str">
        <f>VLOOKUP(E36,'LISTADO ATM'!$A$2:$C$901,3,0)</f>
        <v>NORTE</v>
      </c>
      <c r="B36" s="123">
        <v>3336022845</v>
      </c>
      <c r="C36" s="95">
        <v>44450.590277777781</v>
      </c>
      <c r="D36" s="95" t="s">
        <v>2460</v>
      </c>
      <c r="E36" s="123">
        <v>228</v>
      </c>
      <c r="F36" s="136" t="str">
        <f>VLOOKUP(E36,VIP!$A$2:$O15954,2,0)</f>
        <v>DRBR228</v>
      </c>
      <c r="G36" s="136" t="str">
        <f>VLOOKUP(E36,'LISTADO ATM'!$A$2:$B$900,2,0)</f>
        <v xml:space="preserve">ATM Oficina SAJOMA </v>
      </c>
      <c r="H36" s="136" t="str">
        <f>VLOOKUP(E36,VIP!$A$2:$O20915,7,FALSE)</f>
        <v>Si</v>
      </c>
      <c r="I36" s="136" t="str">
        <f>VLOOKUP(E36,VIP!$A$2:$O12880,8,FALSE)</f>
        <v>Si</v>
      </c>
      <c r="J36" s="136" t="str">
        <f>VLOOKUP(E36,VIP!$A$2:$O12830,8,FALSE)</f>
        <v>Si</v>
      </c>
      <c r="K36" s="136" t="str">
        <f>VLOOKUP(E36,VIP!$A$2:$O16404,6,0)</f>
        <v>NO</v>
      </c>
      <c r="L36" s="145" t="s">
        <v>2714</v>
      </c>
      <c r="M36" s="154" t="s">
        <v>2532</v>
      </c>
      <c r="N36" s="154" t="s">
        <v>2715</v>
      </c>
      <c r="O36" s="136" t="s">
        <v>2716</v>
      </c>
      <c r="P36" s="145"/>
      <c r="Q36" s="155">
        <v>44450.588310185187</v>
      </c>
    </row>
    <row r="37" spans="1:17" ht="18" x14ac:dyDescent="0.25">
      <c r="A37" s="136" t="str">
        <f>VLOOKUP(E37,'LISTADO ATM'!$A$2:$C$901,3,0)</f>
        <v>DISTRITO NACIONAL</v>
      </c>
      <c r="B37" s="123">
        <v>3336020813</v>
      </c>
      <c r="C37" s="95">
        <v>44448.597048611111</v>
      </c>
      <c r="D37" s="95" t="s">
        <v>2460</v>
      </c>
      <c r="E37" s="123">
        <v>946</v>
      </c>
      <c r="F37" s="136" t="str">
        <f>VLOOKUP(E37,VIP!$A$2:$O15867,2,0)</f>
        <v>DRBR24R</v>
      </c>
      <c r="G37" s="136" t="str">
        <f>VLOOKUP(E37,'LISTADO ATM'!$A$2:$B$900,2,0)</f>
        <v xml:space="preserve">ATM Oficina Núñez de Cáceres I </v>
      </c>
      <c r="H37" s="136" t="str">
        <f>VLOOKUP(E37,VIP!$A$2:$O20828,7,FALSE)</f>
        <v>Si</v>
      </c>
      <c r="I37" s="136" t="str">
        <f>VLOOKUP(E37,VIP!$A$2:$O12793,8,FALSE)</f>
        <v>Si</v>
      </c>
      <c r="J37" s="136" t="str">
        <f>VLOOKUP(E37,VIP!$A$2:$O12743,8,FALSE)</f>
        <v>Si</v>
      </c>
      <c r="K37" s="136" t="str">
        <f>VLOOKUP(E37,VIP!$A$2:$O16317,6,0)</f>
        <v>NO</v>
      </c>
      <c r="L37" s="145" t="s">
        <v>2616</v>
      </c>
      <c r="M37" s="154" t="s">
        <v>2532</v>
      </c>
      <c r="N37" s="94" t="s">
        <v>2444</v>
      </c>
      <c r="O37" s="136" t="s">
        <v>2627</v>
      </c>
      <c r="P37" s="145"/>
      <c r="Q37" s="155">
        <v>44450.454664351855</v>
      </c>
    </row>
    <row r="38" spans="1:17" ht="18" x14ac:dyDescent="0.25">
      <c r="A38" s="136" t="str">
        <f>VLOOKUP(E38,'LISTADO ATM'!$A$2:$C$901,3,0)</f>
        <v>DISTRITO NACIONAL</v>
      </c>
      <c r="B38" s="123">
        <v>3336021350</v>
      </c>
      <c r="C38" s="95">
        <v>44448.980092592596</v>
      </c>
      <c r="D38" s="95" t="s">
        <v>2441</v>
      </c>
      <c r="E38" s="123">
        <v>326</v>
      </c>
      <c r="F38" s="136" t="str">
        <f>VLOOKUP(E38,VIP!$A$2:$O15925,2,0)</f>
        <v>DRBR326</v>
      </c>
      <c r="G38" s="136" t="str">
        <f>VLOOKUP(E38,'LISTADO ATM'!$A$2:$B$900,2,0)</f>
        <v>ATM Autoservicio Jiménez Moya II</v>
      </c>
      <c r="H38" s="136" t="str">
        <f>VLOOKUP(E38,VIP!$A$2:$O20886,7,FALSE)</f>
        <v>Si</v>
      </c>
      <c r="I38" s="136" t="str">
        <f>VLOOKUP(E38,VIP!$A$2:$O12851,8,FALSE)</f>
        <v>Si</v>
      </c>
      <c r="J38" s="136" t="str">
        <f>VLOOKUP(E38,VIP!$A$2:$O12801,8,FALSE)</f>
        <v>Si</v>
      </c>
      <c r="K38" s="136" t="str">
        <f>VLOOKUP(E38,VIP!$A$2:$O16375,6,0)</f>
        <v>NO</v>
      </c>
      <c r="L38" s="145" t="s">
        <v>2616</v>
      </c>
      <c r="M38" s="154" t="s">
        <v>2532</v>
      </c>
      <c r="N38" s="94" t="s">
        <v>2444</v>
      </c>
      <c r="O38" s="136" t="s">
        <v>2445</v>
      </c>
      <c r="P38" s="145"/>
      <c r="Q38" s="155">
        <v>44450.58048611111</v>
      </c>
    </row>
    <row r="39" spans="1:17" ht="18" x14ac:dyDescent="0.25">
      <c r="A39" s="136" t="str">
        <f>VLOOKUP(E39,'LISTADO ATM'!$A$2:$C$901,3,0)</f>
        <v>SUR</v>
      </c>
      <c r="B39" s="123" t="s">
        <v>2655</v>
      </c>
      <c r="C39" s="95">
        <v>44449.685879629629</v>
      </c>
      <c r="D39" s="95" t="s">
        <v>2460</v>
      </c>
      <c r="E39" s="123">
        <v>584</v>
      </c>
      <c r="F39" s="136" t="str">
        <f>VLOOKUP(E39,VIP!$A$2:$O15952,2,0)</f>
        <v>DRBR404</v>
      </c>
      <c r="G39" s="136" t="str">
        <f>VLOOKUP(E39,'LISTADO ATM'!$A$2:$B$900,2,0)</f>
        <v xml:space="preserve">ATM Oficina San Cristóbal I </v>
      </c>
      <c r="H39" s="136" t="str">
        <f>VLOOKUP(E39,VIP!$A$2:$O20913,7,FALSE)</f>
        <v>Si</v>
      </c>
      <c r="I39" s="136" t="str">
        <f>VLOOKUP(E39,VIP!$A$2:$O12878,8,FALSE)</f>
        <v>Si</v>
      </c>
      <c r="J39" s="136" t="str">
        <f>VLOOKUP(E39,VIP!$A$2:$O12828,8,FALSE)</f>
        <v>Si</v>
      </c>
      <c r="K39" s="136" t="str">
        <f>VLOOKUP(E39,VIP!$A$2:$O16402,6,0)</f>
        <v>SI</v>
      </c>
      <c r="L39" s="145" t="s">
        <v>2711</v>
      </c>
      <c r="M39" s="154" t="s">
        <v>2532</v>
      </c>
      <c r="N39" s="94" t="s">
        <v>2444</v>
      </c>
      <c r="O39" s="136" t="s">
        <v>2461</v>
      </c>
      <c r="P39" s="145"/>
      <c r="Q39" s="155">
        <v>44450.578090277777</v>
      </c>
    </row>
    <row r="40" spans="1:17" ht="18" x14ac:dyDescent="0.25">
      <c r="A40" s="136" t="str">
        <f>VLOOKUP(E40,'LISTADO ATM'!$A$2:$C$901,3,0)</f>
        <v>DISTRITO NACIONAL</v>
      </c>
      <c r="B40" s="123" t="s">
        <v>2701</v>
      </c>
      <c r="C40" s="95">
        <v>44450.397835648146</v>
      </c>
      <c r="D40" s="95" t="s">
        <v>2460</v>
      </c>
      <c r="E40" s="123">
        <v>551</v>
      </c>
      <c r="F40" s="136" t="str">
        <f>VLOOKUP(E40,VIP!$A$2:$O15942,2,0)</f>
        <v>DRBR01C</v>
      </c>
      <c r="G40" s="136" t="str">
        <f>VLOOKUP(E40,'LISTADO ATM'!$A$2:$B$900,2,0)</f>
        <v xml:space="preserve">ATM Oficina Padre Castellanos </v>
      </c>
      <c r="H40" s="136" t="str">
        <f>VLOOKUP(E40,VIP!$A$2:$O20903,7,FALSE)</f>
        <v>Si</v>
      </c>
      <c r="I40" s="136" t="str">
        <f>VLOOKUP(E40,VIP!$A$2:$O12868,8,FALSE)</f>
        <v>Si</v>
      </c>
      <c r="J40" s="136" t="str">
        <f>VLOOKUP(E40,VIP!$A$2:$O12818,8,FALSE)</f>
        <v>Si</v>
      </c>
      <c r="K40" s="136" t="str">
        <f>VLOOKUP(E40,VIP!$A$2:$O16392,6,0)</f>
        <v>NO</v>
      </c>
      <c r="L40" s="145" t="s">
        <v>2711</v>
      </c>
      <c r="M40" s="154" t="s">
        <v>2532</v>
      </c>
      <c r="N40" s="94" t="s">
        <v>2444</v>
      </c>
      <c r="O40" s="136" t="s">
        <v>2461</v>
      </c>
      <c r="P40" s="145"/>
      <c r="Q40" s="155">
        <v>44450.48673611111</v>
      </c>
    </row>
    <row r="41" spans="1:17" ht="18" x14ac:dyDescent="0.25">
      <c r="A41" s="136" t="str">
        <f>VLOOKUP(E41,'LISTADO ATM'!$A$2:$C$901,3,0)</f>
        <v>DISTRITO NACIONAL</v>
      </c>
      <c r="B41" s="123">
        <v>3336021070</v>
      </c>
      <c r="C41" s="95">
        <v>44448.672777777778</v>
      </c>
      <c r="D41" s="95" t="s">
        <v>2441</v>
      </c>
      <c r="E41" s="123">
        <v>232</v>
      </c>
      <c r="F41" s="136" t="str">
        <f>VLOOKUP(E41,VIP!$A$2:$O15873,2,0)</f>
        <v>DRBR232</v>
      </c>
      <c r="G41" s="136" t="str">
        <f>VLOOKUP(E41,'LISTADO ATM'!$A$2:$B$900,2,0)</f>
        <v xml:space="preserve">ATM S/M Nacional Charles de Gaulle </v>
      </c>
      <c r="H41" s="136" t="str">
        <f>VLOOKUP(E41,VIP!$A$2:$O20834,7,FALSE)</f>
        <v>Si</v>
      </c>
      <c r="I41" s="136" t="str">
        <f>VLOOKUP(E41,VIP!$A$2:$O12799,8,FALSE)</f>
        <v>Si</v>
      </c>
      <c r="J41" s="136" t="str">
        <f>VLOOKUP(E41,VIP!$A$2:$O12749,8,FALSE)</f>
        <v>Si</v>
      </c>
      <c r="K41" s="136" t="str">
        <f>VLOOKUP(E41,VIP!$A$2:$O16323,6,0)</f>
        <v>SI</v>
      </c>
      <c r="L41" s="145" t="s">
        <v>2434</v>
      </c>
      <c r="M41" s="154" t="s">
        <v>2532</v>
      </c>
      <c r="N41" s="94" t="s">
        <v>2444</v>
      </c>
      <c r="O41" s="136" t="s">
        <v>2445</v>
      </c>
      <c r="P41" s="145"/>
      <c r="Q41" s="155">
        <v>44450.588310185187</v>
      </c>
    </row>
    <row r="42" spans="1:17" ht="18" x14ac:dyDescent="0.25">
      <c r="A42" s="136" t="str">
        <f>VLOOKUP(E42,'LISTADO ATM'!$A$2:$C$901,3,0)</f>
        <v>NORTE</v>
      </c>
      <c r="B42" s="123" t="s">
        <v>2689</v>
      </c>
      <c r="C42" s="95">
        <v>44449.936157407406</v>
      </c>
      <c r="D42" s="95" t="s">
        <v>2460</v>
      </c>
      <c r="E42" s="123">
        <v>903</v>
      </c>
      <c r="F42" s="136" t="str">
        <f>VLOOKUP(E42,VIP!$A$2:$O15955,2,0)</f>
        <v>DRBR903</v>
      </c>
      <c r="G42" s="136" t="str">
        <f>VLOOKUP(E42,'LISTADO ATM'!$A$2:$B$900,2,0)</f>
        <v xml:space="preserve">ATM Oficina La Vega Real I </v>
      </c>
      <c r="H42" s="136" t="str">
        <f>VLOOKUP(E42,VIP!$A$2:$O20916,7,FALSE)</f>
        <v>Si</v>
      </c>
      <c r="I42" s="136" t="str">
        <f>VLOOKUP(E42,VIP!$A$2:$O12881,8,FALSE)</f>
        <v>Si</v>
      </c>
      <c r="J42" s="136" t="str">
        <f>VLOOKUP(E42,VIP!$A$2:$O12831,8,FALSE)</f>
        <v>Si</v>
      </c>
      <c r="K42" s="136" t="str">
        <f>VLOOKUP(E42,VIP!$A$2:$O16405,6,0)</f>
        <v>NO</v>
      </c>
      <c r="L42" s="145" t="s">
        <v>2434</v>
      </c>
      <c r="M42" s="154" t="s">
        <v>2532</v>
      </c>
      <c r="N42" s="94" t="s">
        <v>2444</v>
      </c>
      <c r="O42" s="136" t="s">
        <v>2627</v>
      </c>
      <c r="P42" s="145"/>
      <c r="Q42" s="155">
        <v>44450.471134259256</v>
      </c>
    </row>
    <row r="43" spans="1:17" ht="18" x14ac:dyDescent="0.25">
      <c r="A43" s="136" t="str">
        <f>VLOOKUP(E43,'LISTADO ATM'!$A$2:$C$901,3,0)</f>
        <v>DISTRITO NACIONAL</v>
      </c>
      <c r="B43" s="123" t="s">
        <v>2674</v>
      </c>
      <c r="C43" s="95">
        <v>44450.074259259258</v>
      </c>
      <c r="D43" s="95" t="s">
        <v>2441</v>
      </c>
      <c r="E43" s="123">
        <v>302</v>
      </c>
      <c r="F43" s="136" t="str">
        <f>VLOOKUP(E43,VIP!$A$2:$O15940,2,0)</f>
        <v>DRBR302</v>
      </c>
      <c r="G43" s="136" t="str">
        <f>VLOOKUP(E43,'LISTADO ATM'!$A$2:$B$900,2,0)</f>
        <v xml:space="preserve">ATM S/M Aprezio Los Mameyes  </v>
      </c>
      <c r="H43" s="136" t="str">
        <f>VLOOKUP(E43,VIP!$A$2:$O20901,7,FALSE)</f>
        <v>Si</v>
      </c>
      <c r="I43" s="136" t="str">
        <f>VLOOKUP(E43,VIP!$A$2:$O12866,8,FALSE)</f>
        <v>Si</v>
      </c>
      <c r="J43" s="136" t="str">
        <f>VLOOKUP(E43,VIP!$A$2:$O12816,8,FALSE)</f>
        <v>Si</v>
      </c>
      <c r="K43" s="136" t="str">
        <f>VLOOKUP(E43,VIP!$A$2:$O16390,6,0)</f>
        <v>NO</v>
      </c>
      <c r="L43" s="145" t="s">
        <v>2434</v>
      </c>
      <c r="M43" s="154" t="s">
        <v>2532</v>
      </c>
      <c r="N43" s="94" t="s">
        <v>2444</v>
      </c>
      <c r="O43" s="136" t="s">
        <v>2445</v>
      </c>
      <c r="P43" s="145"/>
      <c r="Q43" s="155">
        <v>44450.484131944446</v>
      </c>
    </row>
    <row r="44" spans="1:17" ht="18" x14ac:dyDescent="0.25">
      <c r="A44" s="136" t="str">
        <f>VLOOKUP(E44,'LISTADO ATM'!$A$2:$C$901,3,0)</f>
        <v>DISTRITO NACIONAL</v>
      </c>
      <c r="B44" s="123" t="s">
        <v>2708</v>
      </c>
      <c r="C44" s="95">
        <v>44450.35328703704</v>
      </c>
      <c r="D44" s="95" t="s">
        <v>2441</v>
      </c>
      <c r="E44" s="123">
        <v>192</v>
      </c>
      <c r="F44" s="136" t="str">
        <f>VLOOKUP(E44,VIP!$A$2:$O15949,2,0)</f>
        <v>DRBR192</v>
      </c>
      <c r="G44" s="136" t="str">
        <f>VLOOKUP(E44,'LISTADO ATM'!$A$2:$B$900,2,0)</f>
        <v xml:space="preserve">ATM Autobanco Luperón II </v>
      </c>
      <c r="H44" s="136" t="str">
        <f>VLOOKUP(E44,VIP!$A$2:$O20910,7,FALSE)</f>
        <v>Si</v>
      </c>
      <c r="I44" s="136" t="str">
        <f>VLOOKUP(E44,VIP!$A$2:$O12875,8,FALSE)</f>
        <v>Si</v>
      </c>
      <c r="J44" s="136" t="str">
        <f>VLOOKUP(E44,VIP!$A$2:$O12825,8,FALSE)</f>
        <v>Si</v>
      </c>
      <c r="K44" s="136" t="str">
        <f>VLOOKUP(E44,VIP!$A$2:$O16399,6,0)</f>
        <v>NO</v>
      </c>
      <c r="L44" s="145" t="s">
        <v>2434</v>
      </c>
      <c r="M44" s="154" t="s">
        <v>2532</v>
      </c>
      <c r="N44" s="94" t="s">
        <v>2444</v>
      </c>
      <c r="O44" s="136" t="s">
        <v>2445</v>
      </c>
      <c r="P44" s="145"/>
      <c r="Q44" s="155">
        <v>44450.583634259259</v>
      </c>
    </row>
    <row r="45" spans="1:17" ht="18" x14ac:dyDescent="0.25">
      <c r="A45" s="136" t="str">
        <f>VLOOKUP(E45,'LISTADO ATM'!$A$2:$C$901,3,0)</f>
        <v>DISTRITO NACIONAL</v>
      </c>
      <c r="B45" s="123" t="s">
        <v>2700</v>
      </c>
      <c r="C45" s="95">
        <v>44450.414918981478</v>
      </c>
      <c r="D45" s="95" t="s">
        <v>2441</v>
      </c>
      <c r="E45" s="123">
        <v>224</v>
      </c>
      <c r="F45" s="136" t="str">
        <f>VLOOKUP(E45,VIP!$A$2:$O15941,2,0)</f>
        <v>DRBR224</v>
      </c>
      <c r="G45" s="136" t="str">
        <f>VLOOKUP(E45,'LISTADO ATM'!$A$2:$B$900,2,0)</f>
        <v xml:space="preserve">ATM S/M Nacional El Millón (Núñez de Cáceres) </v>
      </c>
      <c r="H45" s="136" t="str">
        <f>VLOOKUP(E45,VIP!$A$2:$O20902,7,FALSE)</f>
        <v>Si</v>
      </c>
      <c r="I45" s="136" t="str">
        <f>VLOOKUP(E45,VIP!$A$2:$O12867,8,FALSE)</f>
        <v>Si</v>
      </c>
      <c r="J45" s="136" t="str">
        <f>VLOOKUP(E45,VIP!$A$2:$O12817,8,FALSE)</f>
        <v>Si</v>
      </c>
      <c r="K45" s="136" t="str">
        <f>VLOOKUP(E45,VIP!$A$2:$O16391,6,0)</f>
        <v>SI</v>
      </c>
      <c r="L45" s="145" t="s">
        <v>2434</v>
      </c>
      <c r="M45" s="154" t="s">
        <v>2532</v>
      </c>
      <c r="N45" s="94" t="s">
        <v>2444</v>
      </c>
      <c r="O45" s="136" t="s">
        <v>2445</v>
      </c>
      <c r="P45" s="145"/>
      <c r="Q45" s="155">
        <v>44450.485081018516</v>
      </c>
    </row>
    <row r="46" spans="1:17" ht="18" x14ac:dyDescent="0.25">
      <c r="A46" s="136" t="str">
        <f>VLOOKUP(E46,'LISTADO ATM'!$A$2:$C$901,3,0)</f>
        <v>DISTRITO NACIONAL</v>
      </c>
      <c r="B46" s="123" t="s">
        <v>2705</v>
      </c>
      <c r="C46" s="95">
        <v>44450.379050925927</v>
      </c>
      <c r="D46" s="95" t="s">
        <v>2174</v>
      </c>
      <c r="E46" s="123">
        <v>566</v>
      </c>
      <c r="F46" s="136" t="str">
        <f>VLOOKUP(E46,VIP!$A$2:$O15946,2,0)</f>
        <v>DRBR508</v>
      </c>
      <c r="G46" s="136" t="str">
        <f>VLOOKUP(E46,'LISTADO ATM'!$A$2:$B$900,2,0)</f>
        <v xml:space="preserve">ATM Hiper Olé Aut. Duarte </v>
      </c>
      <c r="H46" s="136" t="str">
        <f>VLOOKUP(E46,VIP!$A$2:$O20907,7,FALSE)</f>
        <v>Si</v>
      </c>
      <c r="I46" s="136" t="str">
        <f>VLOOKUP(E46,VIP!$A$2:$O12872,8,FALSE)</f>
        <v>Si</v>
      </c>
      <c r="J46" s="136" t="str">
        <f>VLOOKUP(E46,VIP!$A$2:$O12822,8,FALSE)</f>
        <v>Si</v>
      </c>
      <c r="K46" s="136" t="str">
        <f>VLOOKUP(E46,VIP!$A$2:$O16396,6,0)</f>
        <v>NO</v>
      </c>
      <c r="L46" s="145" t="s">
        <v>2712</v>
      </c>
      <c r="M46" s="154" t="s">
        <v>2532</v>
      </c>
      <c r="N46" s="94" t="s">
        <v>2444</v>
      </c>
      <c r="O46" s="136" t="s">
        <v>2446</v>
      </c>
      <c r="P46" s="145"/>
      <c r="Q46" s="155">
        <v>44450.599907407406</v>
      </c>
    </row>
    <row r="47" spans="1:17" ht="18" x14ac:dyDescent="0.25">
      <c r="A47" s="136" t="str">
        <f>VLOOKUP(E47,'LISTADO ATM'!$A$2:$C$901,3,0)</f>
        <v>DISTRITO NACIONAL</v>
      </c>
      <c r="B47" s="123" t="s">
        <v>2691</v>
      </c>
      <c r="C47" s="95">
        <v>44450.122881944444</v>
      </c>
      <c r="D47" s="95" t="s">
        <v>2174</v>
      </c>
      <c r="E47" s="123">
        <v>540</v>
      </c>
      <c r="F47" s="136" t="str">
        <f>VLOOKUP(E47,VIP!$A$2:$O15941,2,0)</f>
        <v>DRBR540</v>
      </c>
      <c r="G47" s="136" t="str">
        <f>VLOOKUP(E47,'LISTADO ATM'!$A$2:$B$900,2,0)</f>
        <v xml:space="preserve">ATM Autoservicio Sambil I </v>
      </c>
      <c r="H47" s="136" t="str">
        <f>VLOOKUP(E47,VIP!$A$2:$O20902,7,FALSE)</f>
        <v>Si</v>
      </c>
      <c r="I47" s="136" t="str">
        <f>VLOOKUP(E47,VIP!$A$2:$O12867,8,FALSE)</f>
        <v>Si</v>
      </c>
      <c r="J47" s="136" t="str">
        <f>VLOOKUP(E47,VIP!$A$2:$O12817,8,FALSE)</f>
        <v>Si</v>
      </c>
      <c r="K47" s="136" t="str">
        <f>VLOOKUP(E47,VIP!$A$2:$O16391,6,0)</f>
        <v>NO</v>
      </c>
      <c r="L47" s="145" t="s">
        <v>2730</v>
      </c>
      <c r="M47" s="154" t="s">
        <v>2532</v>
      </c>
      <c r="N47" s="94" t="s">
        <v>2444</v>
      </c>
      <c r="O47" s="136" t="s">
        <v>2446</v>
      </c>
      <c r="P47" s="145"/>
      <c r="Q47" s="155">
        <v>44450.577847222223</v>
      </c>
    </row>
    <row r="48" spans="1:17" ht="18" x14ac:dyDescent="0.25">
      <c r="A48" s="136" t="str">
        <f>VLOOKUP(E48,'LISTADO ATM'!$A$2:$C$901,3,0)</f>
        <v>DISTRITO NACIONAL</v>
      </c>
      <c r="B48" s="123" t="s">
        <v>2682</v>
      </c>
      <c r="C48" s="95">
        <v>44450.058738425927</v>
      </c>
      <c r="D48" s="95" t="s">
        <v>2174</v>
      </c>
      <c r="E48" s="123">
        <v>244</v>
      </c>
      <c r="F48" s="136" t="str">
        <f>VLOOKUP(E48,VIP!$A$2:$O15948,2,0)</f>
        <v>DRBR244</v>
      </c>
      <c r="G48" s="136" t="str">
        <f>VLOOKUP(E48,'LISTADO ATM'!$A$2:$B$900,2,0)</f>
        <v xml:space="preserve">ATM Ministerio de Hacienda (antiguo Finanzas) </v>
      </c>
      <c r="H48" s="136" t="str">
        <f>VLOOKUP(E48,VIP!$A$2:$O20909,7,FALSE)</f>
        <v>Si</v>
      </c>
      <c r="I48" s="136" t="str">
        <f>VLOOKUP(E48,VIP!$A$2:$O12874,8,FALSE)</f>
        <v>Si</v>
      </c>
      <c r="J48" s="136" t="str">
        <f>VLOOKUP(E48,VIP!$A$2:$O12824,8,FALSE)</f>
        <v>Si</v>
      </c>
      <c r="K48" s="136" t="str">
        <f>VLOOKUP(E48,VIP!$A$2:$O16398,6,0)</f>
        <v>NO</v>
      </c>
      <c r="L48" s="145" t="s">
        <v>2690</v>
      </c>
      <c r="M48" s="154" t="s">
        <v>2532</v>
      </c>
      <c r="N48" s="94" t="s">
        <v>2444</v>
      </c>
      <c r="O48" s="136" t="s">
        <v>2446</v>
      </c>
      <c r="P48" s="145"/>
      <c r="Q48" s="155">
        <v>44450.473032407404</v>
      </c>
    </row>
    <row r="49" spans="1:17" ht="18" x14ac:dyDescent="0.25">
      <c r="A49" s="136" t="str">
        <f>VLOOKUP(E49,'LISTADO ATM'!$A$2:$C$901,3,0)</f>
        <v>ESTE</v>
      </c>
      <c r="B49" s="123" t="s">
        <v>2639</v>
      </c>
      <c r="C49" s="95">
        <v>44449.639641203707</v>
      </c>
      <c r="D49" s="95" t="s">
        <v>2460</v>
      </c>
      <c r="E49" s="123">
        <v>268</v>
      </c>
      <c r="F49" s="136" t="str">
        <f>VLOOKUP(E49,VIP!$A$2:$O15937,2,0)</f>
        <v>DRBR268</v>
      </c>
      <c r="G49" s="136" t="str">
        <f>VLOOKUP(E49,'LISTADO ATM'!$A$2:$B$900,2,0)</f>
        <v xml:space="preserve">ATM Autobanco La Altagracia (Higuey) </v>
      </c>
      <c r="H49" s="136" t="str">
        <f>VLOOKUP(E49,VIP!$A$2:$O20898,7,FALSE)</f>
        <v>Si</v>
      </c>
      <c r="I49" s="136" t="str">
        <f>VLOOKUP(E49,VIP!$A$2:$O12863,8,FALSE)</f>
        <v>Si</v>
      </c>
      <c r="J49" s="136" t="str">
        <f>VLOOKUP(E49,VIP!$A$2:$O12813,8,FALSE)</f>
        <v>Si</v>
      </c>
      <c r="K49" s="136" t="str">
        <f>VLOOKUP(E49,VIP!$A$2:$O16387,6,0)</f>
        <v>NO</v>
      </c>
      <c r="L49" s="145" t="s">
        <v>2410</v>
      </c>
      <c r="M49" s="154" t="s">
        <v>2532</v>
      </c>
      <c r="N49" s="94" t="s">
        <v>2444</v>
      </c>
      <c r="O49" s="136" t="s">
        <v>2461</v>
      </c>
      <c r="P49" s="145"/>
      <c r="Q49" s="155">
        <v>44450.584675925929</v>
      </c>
    </row>
    <row r="50" spans="1:17" ht="18" x14ac:dyDescent="0.25">
      <c r="A50" s="136" t="str">
        <f>VLOOKUP(E50,'LISTADO ATM'!$A$2:$C$901,3,0)</f>
        <v>NORTE</v>
      </c>
      <c r="B50" s="123" t="s">
        <v>2661</v>
      </c>
      <c r="C50" s="95">
        <v>44449.671493055554</v>
      </c>
      <c r="D50" s="95" t="s">
        <v>2460</v>
      </c>
      <c r="E50" s="123">
        <v>256</v>
      </c>
      <c r="F50" s="136" t="str">
        <f>VLOOKUP(E50,VIP!$A$2:$O15958,2,0)</f>
        <v>DRBR256</v>
      </c>
      <c r="G50" s="136" t="str">
        <f>VLOOKUP(E50,'LISTADO ATM'!$A$2:$B$900,2,0)</f>
        <v xml:space="preserve">ATM Oficina Licey Al Medio </v>
      </c>
      <c r="H50" s="136" t="str">
        <f>VLOOKUP(E50,VIP!$A$2:$O20919,7,FALSE)</f>
        <v>Si</v>
      </c>
      <c r="I50" s="136" t="str">
        <f>VLOOKUP(E50,VIP!$A$2:$O12884,8,FALSE)</f>
        <v>Si</v>
      </c>
      <c r="J50" s="136" t="str">
        <f>VLOOKUP(E50,VIP!$A$2:$O12834,8,FALSE)</f>
        <v>Si</v>
      </c>
      <c r="K50" s="136" t="str">
        <f>VLOOKUP(E50,VIP!$A$2:$O16408,6,0)</f>
        <v>NO</v>
      </c>
      <c r="L50" s="145" t="s">
        <v>2410</v>
      </c>
      <c r="M50" s="154" t="s">
        <v>2532</v>
      </c>
      <c r="N50" s="94" t="s">
        <v>2444</v>
      </c>
      <c r="O50" s="136" t="s">
        <v>2627</v>
      </c>
      <c r="P50" s="145"/>
      <c r="Q50" s="155">
        <v>44450.469456018516</v>
      </c>
    </row>
    <row r="51" spans="1:17" ht="18" x14ac:dyDescent="0.25">
      <c r="A51" s="136" t="str">
        <f>VLOOKUP(E51,'LISTADO ATM'!$A$2:$C$901,3,0)</f>
        <v>SUR</v>
      </c>
      <c r="B51" s="123" t="s">
        <v>2660</v>
      </c>
      <c r="C51" s="95">
        <v>44449.672673611109</v>
      </c>
      <c r="D51" s="95" t="s">
        <v>2441</v>
      </c>
      <c r="E51" s="123">
        <v>677</v>
      </c>
      <c r="F51" s="136" t="str">
        <f>VLOOKUP(E51,VIP!$A$2:$O15957,2,0)</f>
        <v>DRBR677</v>
      </c>
      <c r="G51" s="136" t="str">
        <f>VLOOKUP(E51,'LISTADO ATM'!$A$2:$B$900,2,0)</f>
        <v>ATM PBG Villa Jaragua</v>
      </c>
      <c r="H51" s="136" t="str">
        <f>VLOOKUP(E51,VIP!$A$2:$O20918,7,FALSE)</f>
        <v>Si</v>
      </c>
      <c r="I51" s="136" t="str">
        <f>VLOOKUP(E51,VIP!$A$2:$O12883,8,FALSE)</f>
        <v>Si</v>
      </c>
      <c r="J51" s="136" t="str">
        <f>VLOOKUP(E51,VIP!$A$2:$O12833,8,FALSE)</f>
        <v>Si</v>
      </c>
      <c r="K51" s="136" t="str">
        <f>VLOOKUP(E51,VIP!$A$2:$O16407,6,0)</f>
        <v>SI</v>
      </c>
      <c r="L51" s="145" t="s">
        <v>2410</v>
      </c>
      <c r="M51" s="154" t="s">
        <v>2532</v>
      </c>
      <c r="N51" s="94" t="s">
        <v>2444</v>
      </c>
      <c r="O51" s="136" t="s">
        <v>2445</v>
      </c>
      <c r="P51" s="145"/>
      <c r="Q51" s="155">
        <v>44450.58284722222</v>
      </c>
    </row>
    <row r="52" spans="1:17" ht="18" x14ac:dyDescent="0.25">
      <c r="A52" s="136" t="str">
        <f>VLOOKUP(E52,'LISTADO ATM'!$A$2:$C$901,3,0)</f>
        <v>ESTE</v>
      </c>
      <c r="B52" s="123" t="s">
        <v>2670</v>
      </c>
      <c r="C52" s="95">
        <v>44449.859710648147</v>
      </c>
      <c r="D52" s="95" t="s">
        <v>2441</v>
      </c>
      <c r="E52" s="123">
        <v>742</v>
      </c>
      <c r="F52" s="136" t="str">
        <f>VLOOKUP(E52,VIP!$A$2:$O15947,2,0)</f>
        <v>DRBR990</v>
      </c>
      <c r="G52" s="136" t="str">
        <f>VLOOKUP(E52,'LISTADO ATM'!$A$2:$B$900,2,0)</f>
        <v xml:space="preserve">ATM Oficina Plaza del Rey (La Romana) </v>
      </c>
      <c r="H52" s="136" t="str">
        <f>VLOOKUP(E52,VIP!$A$2:$O20908,7,FALSE)</f>
        <v>Si</v>
      </c>
      <c r="I52" s="136" t="str">
        <f>VLOOKUP(E52,VIP!$A$2:$O12873,8,FALSE)</f>
        <v>Si</v>
      </c>
      <c r="J52" s="136" t="str">
        <f>VLOOKUP(E52,VIP!$A$2:$O12823,8,FALSE)</f>
        <v>Si</v>
      </c>
      <c r="K52" s="136" t="str">
        <f>VLOOKUP(E52,VIP!$A$2:$O16397,6,0)</f>
        <v>NO</v>
      </c>
      <c r="L52" s="145" t="s">
        <v>2410</v>
      </c>
      <c r="M52" s="154" t="s">
        <v>2532</v>
      </c>
      <c r="N52" s="94" t="s">
        <v>2444</v>
      </c>
      <c r="O52" s="136" t="s">
        <v>2445</v>
      </c>
      <c r="P52" s="145"/>
      <c r="Q52" s="155">
        <v>44450.475706018522</v>
      </c>
    </row>
    <row r="53" spans="1:17" ht="18" x14ac:dyDescent="0.25">
      <c r="A53" s="136" t="str">
        <f>VLOOKUP(E53,'LISTADO ATM'!$A$2:$C$901,3,0)</f>
        <v>DISTRITO NACIONAL</v>
      </c>
      <c r="B53" s="123" t="s">
        <v>2688</v>
      </c>
      <c r="C53" s="95">
        <v>44449.973067129627</v>
      </c>
      <c r="D53" s="95" t="s">
        <v>2441</v>
      </c>
      <c r="E53" s="123">
        <v>755</v>
      </c>
      <c r="F53" s="136" t="str">
        <f>VLOOKUP(E53,VIP!$A$2:$O15954,2,0)</f>
        <v>DRBR755</v>
      </c>
      <c r="G53" s="136" t="str">
        <f>VLOOKUP(E53,'LISTADO ATM'!$A$2:$B$900,2,0)</f>
        <v xml:space="preserve">ATM Oficina Galería del Este (Plaza) </v>
      </c>
      <c r="H53" s="136" t="str">
        <f>VLOOKUP(E53,VIP!$A$2:$O20915,7,FALSE)</f>
        <v>Si</v>
      </c>
      <c r="I53" s="136" t="str">
        <f>VLOOKUP(E53,VIP!$A$2:$O12880,8,FALSE)</f>
        <v>Si</v>
      </c>
      <c r="J53" s="136" t="str">
        <f>VLOOKUP(E53,VIP!$A$2:$O12830,8,FALSE)</f>
        <v>Si</v>
      </c>
      <c r="K53" s="136" t="str">
        <f>VLOOKUP(E53,VIP!$A$2:$O16404,6,0)</f>
        <v>NO</v>
      </c>
      <c r="L53" s="145" t="s">
        <v>2410</v>
      </c>
      <c r="M53" s="154" t="s">
        <v>2532</v>
      </c>
      <c r="N53" s="94" t="s">
        <v>2444</v>
      </c>
      <c r="O53" s="136" t="s">
        <v>2445</v>
      </c>
      <c r="P53" s="145"/>
      <c r="Q53" s="155">
        <v>44450.477465277778</v>
      </c>
    </row>
    <row r="54" spans="1:17" ht="18" x14ac:dyDescent="0.25">
      <c r="A54" s="136" t="str">
        <f>VLOOKUP(E54,'LISTADO ATM'!$A$2:$C$901,3,0)</f>
        <v>SUR</v>
      </c>
      <c r="B54" s="123" t="s">
        <v>2709</v>
      </c>
      <c r="C54" s="95">
        <v>44450.319027777776</v>
      </c>
      <c r="D54" s="95" t="s">
        <v>2460</v>
      </c>
      <c r="E54" s="123">
        <v>750</v>
      </c>
      <c r="F54" s="136" t="str">
        <f>VLOOKUP(E54,VIP!$A$2:$O15950,2,0)</f>
        <v>DRBR265</v>
      </c>
      <c r="G54" s="136" t="str">
        <f>VLOOKUP(E54,'LISTADO ATM'!$A$2:$B$900,2,0)</f>
        <v xml:space="preserve">ATM UNP Duvergé </v>
      </c>
      <c r="H54" s="136" t="str">
        <f>VLOOKUP(E54,VIP!$A$2:$O20911,7,FALSE)</f>
        <v>Si</v>
      </c>
      <c r="I54" s="136" t="str">
        <f>VLOOKUP(E54,VIP!$A$2:$O12876,8,FALSE)</f>
        <v>Si</v>
      </c>
      <c r="J54" s="136" t="str">
        <f>VLOOKUP(E54,VIP!$A$2:$O12826,8,FALSE)</f>
        <v>Si</v>
      </c>
      <c r="K54" s="136" t="str">
        <f>VLOOKUP(E54,VIP!$A$2:$O16400,6,0)</f>
        <v>SI</v>
      </c>
      <c r="L54" s="145" t="s">
        <v>2410</v>
      </c>
      <c r="M54" s="154" t="s">
        <v>2532</v>
      </c>
      <c r="N54" s="94" t="s">
        <v>2444</v>
      </c>
      <c r="O54" s="136" t="s">
        <v>2461</v>
      </c>
      <c r="P54" s="145"/>
      <c r="Q54" s="155">
        <v>44450.48159722222</v>
      </c>
    </row>
    <row r="55" spans="1:17" ht="18" x14ac:dyDescent="0.25">
      <c r="A55" s="136" t="str">
        <f>VLOOKUP(E55,'LISTADO ATM'!$A$2:$C$901,3,0)</f>
        <v>ESTE</v>
      </c>
      <c r="B55" s="123" t="s">
        <v>2703</v>
      </c>
      <c r="C55" s="95">
        <v>44450.392951388887</v>
      </c>
      <c r="D55" s="95" t="s">
        <v>2460</v>
      </c>
      <c r="E55" s="123">
        <v>963</v>
      </c>
      <c r="F55" s="136" t="str">
        <f>VLOOKUP(E55,VIP!$A$2:$O15944,2,0)</f>
        <v>DRBR963</v>
      </c>
      <c r="G55" s="136" t="str">
        <f>VLOOKUP(E55,'LISTADO ATM'!$A$2:$B$900,2,0)</f>
        <v xml:space="preserve">ATM Multiplaza La Romana </v>
      </c>
      <c r="H55" s="136" t="str">
        <f>VLOOKUP(E55,VIP!$A$2:$O20905,7,FALSE)</f>
        <v>Si</v>
      </c>
      <c r="I55" s="136" t="str">
        <f>VLOOKUP(E55,VIP!$A$2:$O12870,8,FALSE)</f>
        <v>Si</v>
      </c>
      <c r="J55" s="136" t="str">
        <f>VLOOKUP(E55,VIP!$A$2:$O12820,8,FALSE)</f>
        <v>Si</v>
      </c>
      <c r="K55" s="136" t="str">
        <f>VLOOKUP(E55,VIP!$A$2:$O16394,6,0)</f>
        <v>NO</v>
      </c>
      <c r="L55" s="145" t="s">
        <v>2410</v>
      </c>
      <c r="M55" s="154" t="s">
        <v>2532</v>
      </c>
      <c r="N55" s="94" t="s">
        <v>2444</v>
      </c>
      <c r="O55" s="136" t="s">
        <v>2461</v>
      </c>
      <c r="P55" s="145"/>
      <c r="Q55" s="155">
        <v>44450.454664351855</v>
      </c>
    </row>
    <row r="56" spans="1:17" ht="18" x14ac:dyDescent="0.25">
      <c r="A56" s="136" t="str">
        <f>VLOOKUP(E56,'LISTADO ATM'!$A$2:$C$901,3,0)</f>
        <v>DISTRITO NACIONAL</v>
      </c>
      <c r="B56" s="123" t="s">
        <v>2726</v>
      </c>
      <c r="C56" s="95">
        <v>44450.475659722222</v>
      </c>
      <c r="D56" s="95" t="s">
        <v>2460</v>
      </c>
      <c r="E56" s="123">
        <v>349</v>
      </c>
      <c r="F56" s="136" t="str">
        <f>VLOOKUP(E56,VIP!$A$2:$O15964,2,0)</f>
        <v>DRBR349</v>
      </c>
      <c r="G56" s="136" t="str">
        <f>VLOOKUP(E56,'LISTADO ATM'!$A$2:$B$900,2,0)</f>
        <v>ATM SENASA</v>
      </c>
      <c r="H56" s="136" t="str">
        <f>VLOOKUP(E56,VIP!$A$2:$O20925,7,FALSE)</f>
        <v>Si</v>
      </c>
      <c r="I56" s="136" t="str">
        <f>VLOOKUP(E56,VIP!$A$2:$O12890,8,FALSE)</f>
        <v>Si</v>
      </c>
      <c r="J56" s="136" t="str">
        <f>VLOOKUP(E56,VIP!$A$2:$O12840,8,FALSE)</f>
        <v>Si</v>
      </c>
      <c r="K56" s="136" t="str">
        <f>VLOOKUP(E56,VIP!$A$2:$O16414,6,0)</f>
        <v>NO</v>
      </c>
      <c r="L56" s="145" t="s">
        <v>2410</v>
      </c>
      <c r="M56" s="154" t="s">
        <v>2532</v>
      </c>
      <c r="N56" s="94" t="s">
        <v>2444</v>
      </c>
      <c r="O56" s="136" t="s">
        <v>2461</v>
      </c>
      <c r="P56" s="145"/>
      <c r="Q56" s="155">
        <v>44450.454664351855</v>
      </c>
    </row>
    <row r="57" spans="1:17" ht="18" x14ac:dyDescent="0.25">
      <c r="A57" s="136" t="str">
        <f>VLOOKUP(E57,'LISTADO ATM'!$A$2:$C$901,3,0)</f>
        <v>DISTRITO NACIONAL</v>
      </c>
      <c r="B57" s="123" t="s">
        <v>2630</v>
      </c>
      <c r="C57" s="95">
        <v>44449.267164351855</v>
      </c>
      <c r="D57" s="95" t="s">
        <v>2174</v>
      </c>
      <c r="E57" s="123">
        <v>932</v>
      </c>
      <c r="F57" s="136" t="str">
        <f>VLOOKUP(E57,VIP!$A$2:$O15940,2,0)</f>
        <v>DRBR01E</v>
      </c>
      <c r="G57" s="136" t="str">
        <f>VLOOKUP(E57,'LISTADO ATM'!$A$2:$B$900,2,0)</f>
        <v xml:space="preserve">ATM Banco Agrícola </v>
      </c>
      <c r="H57" s="136" t="str">
        <f>VLOOKUP(E57,VIP!$A$2:$O20901,7,FALSE)</f>
        <v>Si</v>
      </c>
      <c r="I57" s="136" t="str">
        <f>VLOOKUP(E57,VIP!$A$2:$O12866,8,FALSE)</f>
        <v>Si</v>
      </c>
      <c r="J57" s="136" t="str">
        <f>VLOOKUP(E57,VIP!$A$2:$O12816,8,FALSE)</f>
        <v>Si</v>
      </c>
      <c r="K57" s="136" t="str">
        <f>VLOOKUP(E57,VIP!$A$2:$O16390,6,0)</f>
        <v>NO</v>
      </c>
      <c r="L57" s="145" t="s">
        <v>2456</v>
      </c>
      <c r="M57" s="154" t="s">
        <v>2532</v>
      </c>
      <c r="N57" s="94" t="s">
        <v>2617</v>
      </c>
      <c r="O57" s="136" t="s">
        <v>2446</v>
      </c>
      <c r="P57" s="145"/>
      <c r="Q57" s="155">
        <v>44450.600115740737</v>
      </c>
    </row>
    <row r="58" spans="1:17" s="120" customFormat="1" ht="18" x14ac:dyDescent="0.25">
      <c r="A58" s="136" t="str">
        <f>VLOOKUP(E58,'LISTADO ATM'!$A$2:$C$901,3,0)</f>
        <v>DISTRITO NACIONAL</v>
      </c>
      <c r="B58" s="123">
        <v>3336021312</v>
      </c>
      <c r="C58" s="95">
        <v>44448.87704861111</v>
      </c>
      <c r="D58" s="95" t="s">
        <v>2174</v>
      </c>
      <c r="E58" s="123">
        <v>449</v>
      </c>
      <c r="F58" s="136" t="str">
        <f>VLOOKUP(E58,VIP!$A$2:$O15897,2,0)</f>
        <v>DRBR449</v>
      </c>
      <c r="G58" s="136" t="str">
        <f>VLOOKUP(E58,'LISTADO ATM'!$A$2:$B$900,2,0)</f>
        <v>ATM Autobanco Lope de Vega II</v>
      </c>
      <c r="H58" s="136" t="str">
        <f>VLOOKUP(E58,VIP!$A$2:$O20858,7,FALSE)</f>
        <v>Si</v>
      </c>
      <c r="I58" s="136" t="str">
        <f>VLOOKUP(E58,VIP!$A$2:$O12823,8,FALSE)</f>
        <v>Si</v>
      </c>
      <c r="J58" s="136" t="str">
        <f>VLOOKUP(E58,VIP!$A$2:$O12773,8,FALSE)</f>
        <v>Si</v>
      </c>
      <c r="K58" s="136" t="str">
        <f>VLOOKUP(E58,VIP!$A$2:$O16347,6,0)</f>
        <v>NO</v>
      </c>
      <c r="L58" s="145" t="s">
        <v>2456</v>
      </c>
      <c r="M58" s="154" t="s">
        <v>2532</v>
      </c>
      <c r="N58" s="94" t="s">
        <v>2444</v>
      </c>
      <c r="O58" s="136" t="s">
        <v>2446</v>
      </c>
      <c r="P58" s="145"/>
      <c r="Q58" s="155">
        <v>44450.573321759257</v>
      </c>
    </row>
    <row r="59" spans="1:17" s="120" customFormat="1" ht="18" x14ac:dyDescent="0.25">
      <c r="A59" s="136" t="str">
        <f>VLOOKUP(E59,'LISTADO ATM'!$A$2:$C$901,3,0)</f>
        <v>NORTE</v>
      </c>
      <c r="B59" s="123" t="s">
        <v>2659</v>
      </c>
      <c r="C59" s="95">
        <v>44449.677789351852</v>
      </c>
      <c r="D59" s="95" t="s">
        <v>2175</v>
      </c>
      <c r="E59" s="123">
        <v>93</v>
      </c>
      <c r="F59" s="136" t="str">
        <f>VLOOKUP(E59,VIP!$A$2:$O15956,2,0)</f>
        <v>DRBR093</v>
      </c>
      <c r="G59" s="136" t="str">
        <f>VLOOKUP(E59,'LISTADO ATM'!$A$2:$B$900,2,0)</f>
        <v xml:space="preserve">ATM Oficina Cotuí </v>
      </c>
      <c r="H59" s="136" t="str">
        <f>VLOOKUP(E59,VIP!$A$2:$O20917,7,FALSE)</f>
        <v>Si</v>
      </c>
      <c r="I59" s="136" t="str">
        <f>VLOOKUP(E59,VIP!$A$2:$O12882,8,FALSE)</f>
        <v>Si</v>
      </c>
      <c r="J59" s="136" t="str">
        <f>VLOOKUP(E59,VIP!$A$2:$O12832,8,FALSE)</f>
        <v>Si</v>
      </c>
      <c r="K59" s="136" t="str">
        <f>VLOOKUP(E59,VIP!$A$2:$O16406,6,0)</f>
        <v>SI</v>
      </c>
      <c r="L59" s="145" t="s">
        <v>2456</v>
      </c>
      <c r="M59" s="154" t="s">
        <v>2532</v>
      </c>
      <c r="N59" s="94" t="s">
        <v>2444</v>
      </c>
      <c r="O59" s="136" t="s">
        <v>2626</v>
      </c>
      <c r="P59" s="145"/>
      <c r="Q59" s="155">
        <v>44450.471226851849</v>
      </c>
    </row>
    <row r="60" spans="1:17" s="120" customFormat="1" ht="18" x14ac:dyDescent="0.25">
      <c r="A60" s="136" t="str">
        <f>VLOOKUP(E60,'LISTADO ATM'!$A$2:$C$901,3,0)</f>
        <v>DISTRITO NACIONAL</v>
      </c>
      <c r="B60" s="123" t="s">
        <v>2658</v>
      </c>
      <c r="C60" s="95">
        <v>44449.680474537039</v>
      </c>
      <c r="D60" s="95" t="s">
        <v>2174</v>
      </c>
      <c r="E60" s="123">
        <v>663</v>
      </c>
      <c r="F60" s="136" t="str">
        <f>VLOOKUP(E60,VIP!$A$2:$O15955,2,0)</f>
        <v>DRBR663</v>
      </c>
      <c r="G60" s="136" t="str">
        <f>VLOOKUP(E60,'LISTADO ATM'!$A$2:$B$900,2,0)</f>
        <v>ATM S/M Olé Av. España</v>
      </c>
      <c r="H60" s="136" t="str">
        <f>VLOOKUP(E60,VIP!$A$2:$O20916,7,FALSE)</f>
        <v>N/A</v>
      </c>
      <c r="I60" s="136" t="str">
        <f>VLOOKUP(E60,VIP!$A$2:$O12881,8,FALSE)</f>
        <v>N/A</v>
      </c>
      <c r="J60" s="136" t="str">
        <f>VLOOKUP(E60,VIP!$A$2:$O12831,8,FALSE)</f>
        <v>N/A</v>
      </c>
      <c r="K60" s="136" t="str">
        <f>VLOOKUP(E60,VIP!$A$2:$O16405,6,0)</f>
        <v>N/A</v>
      </c>
      <c r="L60" s="145" t="s">
        <v>2456</v>
      </c>
      <c r="M60" s="154" t="s">
        <v>2532</v>
      </c>
      <c r="N60" s="94" t="s">
        <v>2444</v>
      </c>
      <c r="O60" s="136" t="s">
        <v>2446</v>
      </c>
      <c r="P60" s="145"/>
      <c r="Q60" s="155">
        <v>44450.470833333333</v>
      </c>
    </row>
    <row r="61" spans="1:17" s="120" customFormat="1" ht="18" x14ac:dyDescent="0.25">
      <c r="A61" s="136" t="str">
        <f>VLOOKUP(E61,'LISTADO ATM'!$A$2:$C$901,3,0)</f>
        <v>DISTRITO NACIONAL</v>
      </c>
      <c r="B61" s="123" t="s">
        <v>2651</v>
      </c>
      <c r="C61" s="95">
        <v>44449.704363425924</v>
      </c>
      <c r="D61" s="95" t="s">
        <v>2174</v>
      </c>
      <c r="E61" s="123">
        <v>684</v>
      </c>
      <c r="F61" s="136" t="str">
        <f>VLOOKUP(E61,VIP!$A$2:$O15948,2,0)</f>
        <v>DRBR684</v>
      </c>
      <c r="G61" s="136" t="str">
        <f>VLOOKUP(E61,'LISTADO ATM'!$A$2:$B$900,2,0)</f>
        <v>ATM Estación Texaco Prolongación 27 Febrero</v>
      </c>
      <c r="H61" s="136" t="str">
        <f>VLOOKUP(E61,VIP!$A$2:$O20909,7,FALSE)</f>
        <v>NO</v>
      </c>
      <c r="I61" s="136" t="str">
        <f>VLOOKUP(E61,VIP!$A$2:$O12874,8,FALSE)</f>
        <v>NO</v>
      </c>
      <c r="J61" s="136" t="str">
        <f>VLOOKUP(E61,VIP!$A$2:$O12824,8,FALSE)</f>
        <v>NO</v>
      </c>
      <c r="K61" s="136" t="str">
        <f>VLOOKUP(E61,VIP!$A$2:$O16398,6,0)</f>
        <v>NO</v>
      </c>
      <c r="L61" s="145" t="s">
        <v>2456</v>
      </c>
      <c r="M61" s="154" t="s">
        <v>2532</v>
      </c>
      <c r="N61" s="94" t="s">
        <v>2444</v>
      </c>
      <c r="O61" s="136" t="s">
        <v>2446</v>
      </c>
      <c r="P61" s="145"/>
      <c r="Q61" s="155">
        <v>44450.693171296298</v>
      </c>
    </row>
    <row r="62" spans="1:17" s="120" customFormat="1" ht="18" x14ac:dyDescent="0.25">
      <c r="A62" s="136" t="str">
        <f>VLOOKUP(E62,'LISTADO ATM'!$A$2:$C$901,3,0)</f>
        <v>DISTRITO NACIONAL</v>
      </c>
      <c r="B62" s="123" t="s">
        <v>2650</v>
      </c>
      <c r="C62" s="95">
        <v>44449.708831018521</v>
      </c>
      <c r="D62" s="95" t="s">
        <v>2174</v>
      </c>
      <c r="E62" s="123">
        <v>676</v>
      </c>
      <c r="F62" s="136" t="str">
        <f>VLOOKUP(E62,VIP!$A$2:$O15947,2,0)</f>
        <v>DRBR676</v>
      </c>
      <c r="G62" s="136" t="str">
        <f>VLOOKUP(E62,'LISTADO ATM'!$A$2:$B$900,2,0)</f>
        <v>ATM S/M Bravo Colina Del Oeste</v>
      </c>
      <c r="H62" s="136" t="str">
        <f>VLOOKUP(E62,VIP!$A$2:$O20908,7,FALSE)</f>
        <v>Si</v>
      </c>
      <c r="I62" s="136" t="str">
        <f>VLOOKUP(E62,VIP!$A$2:$O12873,8,FALSE)</f>
        <v>Si</v>
      </c>
      <c r="J62" s="136" t="str">
        <f>VLOOKUP(E62,VIP!$A$2:$O12823,8,FALSE)</f>
        <v>Si</v>
      </c>
      <c r="K62" s="136" t="str">
        <f>VLOOKUP(E62,VIP!$A$2:$O16397,6,0)</f>
        <v>NO</v>
      </c>
      <c r="L62" s="145" t="s">
        <v>2456</v>
      </c>
      <c r="M62" s="154" t="s">
        <v>2532</v>
      </c>
      <c r="N62" s="94" t="s">
        <v>2444</v>
      </c>
      <c r="O62" s="136" t="s">
        <v>2446</v>
      </c>
      <c r="P62" s="145"/>
      <c r="Q62" s="155">
        <v>44450.693865740737</v>
      </c>
    </row>
    <row r="63" spans="1:17" s="120" customFormat="1" ht="18" x14ac:dyDescent="0.25">
      <c r="A63" s="136" t="str">
        <f>VLOOKUP(E63,'LISTADO ATM'!$A$2:$C$901,3,0)</f>
        <v>DISTRITO NACIONAL</v>
      </c>
      <c r="B63" s="123" t="s">
        <v>2647</v>
      </c>
      <c r="C63" s="95">
        <v>44449.72384259259</v>
      </c>
      <c r="D63" s="95" t="s">
        <v>2174</v>
      </c>
      <c r="E63" s="123">
        <v>600</v>
      </c>
      <c r="F63" s="136" t="str">
        <f>VLOOKUP(E63,VIP!$A$2:$O15944,2,0)</f>
        <v>DRBR600</v>
      </c>
      <c r="G63" s="136" t="str">
        <f>VLOOKUP(E63,'LISTADO ATM'!$A$2:$B$900,2,0)</f>
        <v>ATM S/M Bravo Hipica</v>
      </c>
      <c r="H63" s="136" t="str">
        <f>VLOOKUP(E63,VIP!$A$2:$O20905,7,FALSE)</f>
        <v>N/A</v>
      </c>
      <c r="I63" s="136" t="str">
        <f>VLOOKUP(E63,VIP!$A$2:$O12870,8,FALSE)</f>
        <v>N/A</v>
      </c>
      <c r="J63" s="136" t="str">
        <f>VLOOKUP(E63,VIP!$A$2:$O12820,8,FALSE)</f>
        <v>N/A</v>
      </c>
      <c r="K63" s="136" t="str">
        <f>VLOOKUP(E63,VIP!$A$2:$O16394,6,0)</f>
        <v>N/A</v>
      </c>
      <c r="L63" s="145" t="s">
        <v>2456</v>
      </c>
      <c r="M63" s="154" t="s">
        <v>2532</v>
      </c>
      <c r="N63" s="94" t="s">
        <v>2444</v>
      </c>
      <c r="O63" s="136" t="s">
        <v>2446</v>
      </c>
      <c r="P63" s="145"/>
      <c r="Q63" s="155">
        <v>44450.473749999997</v>
      </c>
    </row>
    <row r="64" spans="1:17" s="120" customFormat="1" ht="18" x14ac:dyDescent="0.25">
      <c r="A64" s="136" t="str">
        <f>VLOOKUP(E64,'LISTADO ATM'!$A$2:$C$901,3,0)</f>
        <v>DISTRITO NACIONAL</v>
      </c>
      <c r="B64" s="123" t="s">
        <v>2641</v>
      </c>
      <c r="C64" s="95">
        <v>44449.766087962962</v>
      </c>
      <c r="D64" s="95" t="s">
        <v>2174</v>
      </c>
      <c r="E64" s="123">
        <v>85</v>
      </c>
      <c r="F64" s="136" t="str">
        <f>VLOOKUP(E64,VIP!$A$2:$O15938,2,0)</f>
        <v>DRBR085</v>
      </c>
      <c r="G64" s="136" t="str">
        <f>VLOOKUP(E64,'LISTADO ATM'!$A$2:$B$900,2,0)</f>
        <v xml:space="preserve">ATM Oficina San Isidro (Fuerza Aérea) </v>
      </c>
      <c r="H64" s="136" t="str">
        <f>VLOOKUP(E64,VIP!$A$2:$O20899,7,FALSE)</f>
        <v>Si</v>
      </c>
      <c r="I64" s="136" t="str">
        <f>VLOOKUP(E64,VIP!$A$2:$O12864,8,FALSE)</f>
        <v>Si</v>
      </c>
      <c r="J64" s="136" t="str">
        <f>VLOOKUP(E64,VIP!$A$2:$O12814,8,FALSE)</f>
        <v>Si</v>
      </c>
      <c r="K64" s="136" t="str">
        <f>VLOOKUP(E64,VIP!$A$2:$O16388,6,0)</f>
        <v>NO</v>
      </c>
      <c r="L64" s="145" t="s">
        <v>2456</v>
      </c>
      <c r="M64" s="154" t="s">
        <v>2532</v>
      </c>
      <c r="N64" s="94" t="s">
        <v>2444</v>
      </c>
      <c r="O64" s="136" t="s">
        <v>2446</v>
      </c>
      <c r="P64" s="145"/>
      <c r="Q64" s="155">
        <v>44450.588310185187</v>
      </c>
    </row>
    <row r="65" spans="1:17" s="120" customFormat="1" ht="18" x14ac:dyDescent="0.25">
      <c r="A65" s="136" t="str">
        <f>VLOOKUP(E65,'LISTADO ATM'!$A$2:$C$901,3,0)</f>
        <v>DISTRITO NACIONAL</v>
      </c>
      <c r="B65" s="123" t="s">
        <v>2662</v>
      </c>
      <c r="C65" s="95">
        <v>44449.883553240739</v>
      </c>
      <c r="D65" s="95" t="s">
        <v>2174</v>
      </c>
      <c r="E65" s="123">
        <v>235</v>
      </c>
      <c r="F65" s="136" t="str">
        <f>VLOOKUP(E65,VIP!$A$2:$O15939,2,0)</f>
        <v>DRBR235</v>
      </c>
      <c r="G65" s="136" t="str">
        <f>VLOOKUP(E65,'LISTADO ATM'!$A$2:$B$900,2,0)</f>
        <v xml:space="preserve">ATM Oficina Multicentro La Sirena San Isidro </v>
      </c>
      <c r="H65" s="136" t="str">
        <f>VLOOKUP(E65,VIP!$A$2:$O20900,7,FALSE)</f>
        <v>Si</v>
      </c>
      <c r="I65" s="136" t="str">
        <f>VLOOKUP(E65,VIP!$A$2:$O12865,8,FALSE)</f>
        <v>Si</v>
      </c>
      <c r="J65" s="136" t="str">
        <f>VLOOKUP(E65,VIP!$A$2:$O12815,8,FALSE)</f>
        <v>Si</v>
      </c>
      <c r="K65" s="136" t="str">
        <f>VLOOKUP(E65,VIP!$A$2:$O16389,6,0)</f>
        <v>SI</v>
      </c>
      <c r="L65" s="145" t="s">
        <v>2456</v>
      </c>
      <c r="M65" s="154" t="s">
        <v>2532</v>
      </c>
      <c r="N65" s="94" t="s">
        <v>2444</v>
      </c>
      <c r="O65" s="136" t="s">
        <v>2446</v>
      </c>
      <c r="P65" s="145"/>
      <c r="Q65" s="155">
        <v>44450.478344907409</v>
      </c>
    </row>
    <row r="66" spans="1:17" s="120" customFormat="1" ht="18" x14ac:dyDescent="0.25">
      <c r="A66" s="136" t="str">
        <f>VLOOKUP(E66,'LISTADO ATM'!$A$2:$C$901,3,0)</f>
        <v>DISTRITO NACIONAL</v>
      </c>
      <c r="B66" s="123" t="s">
        <v>2723</v>
      </c>
      <c r="C66" s="95">
        <v>44450.494375000002</v>
      </c>
      <c r="D66" s="95" t="s">
        <v>2174</v>
      </c>
      <c r="E66" s="123">
        <v>951</v>
      </c>
      <c r="F66" s="136" t="str">
        <f>VLOOKUP(E66,VIP!$A$2:$O15961,2,0)</f>
        <v>DRBR203</v>
      </c>
      <c r="G66" s="136" t="str">
        <f>VLOOKUP(E66,'LISTADO ATM'!$A$2:$B$900,2,0)</f>
        <v xml:space="preserve">ATM Oficina Plaza Haché JFK </v>
      </c>
      <c r="H66" s="136" t="str">
        <f>VLOOKUP(E66,VIP!$A$2:$O20922,7,FALSE)</f>
        <v>Si</v>
      </c>
      <c r="I66" s="136" t="str">
        <f>VLOOKUP(E66,VIP!$A$2:$O12887,8,FALSE)</f>
        <v>Si</v>
      </c>
      <c r="J66" s="136" t="str">
        <f>VLOOKUP(E66,VIP!$A$2:$O12837,8,FALSE)</f>
        <v>Si</v>
      </c>
      <c r="K66" s="136" t="str">
        <f>VLOOKUP(E66,VIP!$A$2:$O16411,6,0)</f>
        <v>NO</v>
      </c>
      <c r="L66" s="145" t="s">
        <v>2456</v>
      </c>
      <c r="M66" s="154" t="s">
        <v>2532</v>
      </c>
      <c r="N66" s="94" t="s">
        <v>2444</v>
      </c>
      <c r="O66" s="136" t="s">
        <v>2446</v>
      </c>
      <c r="P66" s="145"/>
      <c r="Q66" s="155">
        <v>44450.680671296293</v>
      </c>
    </row>
    <row r="67" spans="1:17" s="120" customFormat="1" ht="18" x14ac:dyDescent="0.25">
      <c r="A67" s="136" t="str">
        <f>VLOOKUP(E67,'LISTADO ATM'!$A$2:$C$901,3,0)</f>
        <v>NORTE</v>
      </c>
      <c r="B67" s="123" t="s">
        <v>2732</v>
      </c>
      <c r="C67" s="95">
        <v>44450.970532407409</v>
      </c>
      <c r="D67" s="95" t="s">
        <v>2174</v>
      </c>
      <c r="E67" s="123">
        <v>196</v>
      </c>
      <c r="F67" s="136" t="str">
        <f>VLOOKUP(E67,VIP!$A$2:$O15973,2,0)</f>
        <v>DRBR196</v>
      </c>
      <c r="G67" s="136" t="str">
        <f>VLOOKUP(E67,'LISTADO ATM'!$A$2:$B$900,2,0)</f>
        <v xml:space="preserve">ATM Estación Texaco Cangrejo Farmacia (Sosúa) </v>
      </c>
      <c r="H67" s="136" t="str">
        <f>VLOOKUP(E67,VIP!$A$2:$O20934,7,FALSE)</f>
        <v>Si</v>
      </c>
      <c r="I67" s="136" t="str">
        <f>VLOOKUP(E67,VIP!$A$2:$O12899,8,FALSE)</f>
        <v>Si</v>
      </c>
      <c r="J67" s="136" t="str">
        <f>VLOOKUP(E67,VIP!$A$2:$O12849,8,FALSE)</f>
        <v>Si</v>
      </c>
      <c r="K67" s="136" t="str">
        <f>VLOOKUP(E67,VIP!$A$2:$O16423,6,0)</f>
        <v>NO</v>
      </c>
      <c r="L67" s="145" t="s">
        <v>2213</v>
      </c>
      <c r="M67" s="94" t="s">
        <v>2438</v>
      </c>
      <c r="N67" s="94" t="s">
        <v>2444</v>
      </c>
      <c r="O67" s="136" t="s">
        <v>2446</v>
      </c>
      <c r="P67" s="145"/>
      <c r="Q67" s="94" t="s">
        <v>2743</v>
      </c>
    </row>
    <row r="68" spans="1:17" s="120" customFormat="1" ht="18" x14ac:dyDescent="0.25">
      <c r="A68" s="136" t="str">
        <f>VLOOKUP(E68,'LISTADO ATM'!$A$2:$C$901,3,0)</f>
        <v>DISTRITO NACIONAL</v>
      </c>
      <c r="B68" s="123" t="s">
        <v>2629</v>
      </c>
      <c r="C68" s="95">
        <v>44449.309363425928</v>
      </c>
      <c r="D68" s="95" t="s">
        <v>2174</v>
      </c>
      <c r="E68" s="123">
        <v>685</v>
      </c>
      <c r="F68" s="136" t="str">
        <f>VLOOKUP(E68,VIP!$A$2:$O15937,2,0)</f>
        <v>DRBR685</v>
      </c>
      <c r="G68" s="136" t="str">
        <f>VLOOKUP(E68,'LISTADO ATM'!$A$2:$B$900,2,0)</f>
        <v>ATM Autoservicio UASD</v>
      </c>
      <c r="H68" s="136" t="str">
        <f>VLOOKUP(E68,VIP!$A$2:$O20898,7,FALSE)</f>
        <v>NO</v>
      </c>
      <c r="I68" s="136" t="str">
        <f>VLOOKUP(E68,VIP!$A$2:$O12863,8,FALSE)</f>
        <v>SI</v>
      </c>
      <c r="J68" s="136" t="str">
        <f>VLOOKUP(E68,VIP!$A$2:$O12813,8,FALSE)</f>
        <v>SI</v>
      </c>
      <c r="K68" s="136" t="str">
        <f>VLOOKUP(E68,VIP!$A$2:$O16387,6,0)</f>
        <v>NO</v>
      </c>
      <c r="L68" s="145" t="s">
        <v>2213</v>
      </c>
      <c r="M68" s="94" t="s">
        <v>2438</v>
      </c>
      <c r="N68" s="94" t="s">
        <v>2444</v>
      </c>
      <c r="O68" s="136" t="s">
        <v>2446</v>
      </c>
      <c r="P68" s="145"/>
      <c r="Q68" s="94" t="s">
        <v>2213</v>
      </c>
    </row>
    <row r="69" spans="1:17" s="120" customFormat="1" ht="18" x14ac:dyDescent="0.25">
      <c r="A69" s="136" t="str">
        <f>VLOOKUP(E69,'LISTADO ATM'!$A$2:$C$901,3,0)</f>
        <v>ESTE</v>
      </c>
      <c r="B69" s="123" t="s">
        <v>2642</v>
      </c>
      <c r="C69" s="95">
        <v>44449.757210648146</v>
      </c>
      <c r="D69" s="95" t="s">
        <v>2174</v>
      </c>
      <c r="E69" s="123">
        <v>114</v>
      </c>
      <c r="F69" s="136" t="str">
        <f>VLOOKUP(E69,VIP!$A$2:$O15939,2,0)</f>
        <v>DRBR114</v>
      </c>
      <c r="G69" s="136" t="str">
        <f>VLOOKUP(E69,'LISTADO ATM'!$A$2:$B$900,2,0)</f>
        <v xml:space="preserve">ATM Oficina Hato Mayor </v>
      </c>
      <c r="H69" s="136" t="str">
        <f>VLOOKUP(E69,VIP!$A$2:$O20900,7,FALSE)</f>
        <v>Si</v>
      </c>
      <c r="I69" s="136" t="str">
        <f>VLOOKUP(E69,VIP!$A$2:$O12865,8,FALSE)</f>
        <v>Si</v>
      </c>
      <c r="J69" s="136" t="str">
        <f>VLOOKUP(E69,VIP!$A$2:$O12815,8,FALSE)</f>
        <v>Si</v>
      </c>
      <c r="K69" s="136" t="str">
        <f>VLOOKUP(E69,VIP!$A$2:$O16389,6,0)</f>
        <v>NO</v>
      </c>
      <c r="L69" s="145" t="s">
        <v>2213</v>
      </c>
      <c r="M69" s="94" t="s">
        <v>2438</v>
      </c>
      <c r="N69" s="94" t="s">
        <v>2444</v>
      </c>
      <c r="O69" s="136" t="s">
        <v>2446</v>
      </c>
      <c r="P69" s="145"/>
      <c r="Q69" s="94" t="s">
        <v>2213</v>
      </c>
    </row>
    <row r="70" spans="1:17" s="120" customFormat="1" ht="18" x14ac:dyDescent="0.25">
      <c r="A70" s="136" t="str">
        <f>VLOOKUP(E70,'LISTADO ATM'!$A$2:$C$901,3,0)</f>
        <v>DISTRITO NACIONAL</v>
      </c>
      <c r="B70" s="123" t="s">
        <v>2672</v>
      </c>
      <c r="C70" s="95">
        <v>44449.828356481485</v>
      </c>
      <c r="D70" s="95" t="s">
        <v>2174</v>
      </c>
      <c r="E70" s="123">
        <v>23</v>
      </c>
      <c r="F70" s="136" t="str">
        <f>VLOOKUP(E70,VIP!$A$2:$O15950,2,0)</f>
        <v>DRBR023</v>
      </c>
      <c r="G70" s="136" t="str">
        <f>VLOOKUP(E70,'LISTADO ATM'!$A$2:$B$900,2,0)</f>
        <v xml:space="preserve">ATM Oficina México </v>
      </c>
      <c r="H70" s="136" t="str">
        <f>VLOOKUP(E70,VIP!$A$2:$O20911,7,FALSE)</f>
        <v>Si</v>
      </c>
      <c r="I70" s="136" t="str">
        <f>VLOOKUP(E70,VIP!$A$2:$O12876,8,FALSE)</f>
        <v>Si</v>
      </c>
      <c r="J70" s="136" t="str">
        <f>VLOOKUP(E70,VIP!$A$2:$O12826,8,FALSE)</f>
        <v>Si</v>
      </c>
      <c r="K70" s="136" t="str">
        <f>VLOOKUP(E70,VIP!$A$2:$O16400,6,0)</f>
        <v>NO</v>
      </c>
      <c r="L70" s="145" t="s">
        <v>2213</v>
      </c>
      <c r="M70" s="94" t="s">
        <v>2438</v>
      </c>
      <c r="N70" s="94" t="s">
        <v>2444</v>
      </c>
      <c r="O70" s="136" t="s">
        <v>2446</v>
      </c>
      <c r="P70" s="145"/>
      <c r="Q70" s="94" t="s">
        <v>2213</v>
      </c>
    </row>
    <row r="71" spans="1:17" s="120" customFormat="1" ht="18" x14ac:dyDescent="0.25">
      <c r="A71" s="136" t="str">
        <f>VLOOKUP(E71,'LISTADO ATM'!$A$2:$C$901,3,0)</f>
        <v>DISTRITO NACIONAL</v>
      </c>
      <c r="B71" s="123" t="s">
        <v>2669</v>
      </c>
      <c r="C71" s="95">
        <v>44449.861979166664</v>
      </c>
      <c r="D71" s="95" t="s">
        <v>2174</v>
      </c>
      <c r="E71" s="123">
        <v>686</v>
      </c>
      <c r="F71" s="136" t="str">
        <f>VLOOKUP(E71,VIP!$A$2:$O15946,2,0)</f>
        <v>DRBR686</v>
      </c>
      <c r="G71" s="136" t="str">
        <f>VLOOKUP(E71,'LISTADO ATM'!$A$2:$B$900,2,0)</f>
        <v>ATM Autoservicio Oficina Máximo Gómez</v>
      </c>
      <c r="H71" s="136" t="str">
        <f>VLOOKUP(E71,VIP!$A$2:$O20907,7,FALSE)</f>
        <v>Si</v>
      </c>
      <c r="I71" s="136" t="str">
        <f>VLOOKUP(E71,VIP!$A$2:$O12872,8,FALSE)</f>
        <v>Si</v>
      </c>
      <c r="J71" s="136" t="str">
        <f>VLOOKUP(E71,VIP!$A$2:$O12822,8,FALSE)</f>
        <v>Si</v>
      </c>
      <c r="K71" s="136" t="str">
        <f>VLOOKUP(E71,VIP!$A$2:$O16396,6,0)</f>
        <v>NO</v>
      </c>
      <c r="L71" s="145" t="s">
        <v>2213</v>
      </c>
      <c r="M71" s="94" t="s">
        <v>2438</v>
      </c>
      <c r="N71" s="94" t="s">
        <v>2444</v>
      </c>
      <c r="O71" s="136" t="s">
        <v>2446</v>
      </c>
      <c r="P71" s="145"/>
      <c r="Q71" s="94" t="s">
        <v>2213</v>
      </c>
    </row>
    <row r="72" spans="1:17" s="120" customFormat="1" ht="18" x14ac:dyDescent="0.25">
      <c r="A72" s="136" t="str">
        <f>VLOOKUP(E72,'LISTADO ATM'!$A$2:$C$901,3,0)</f>
        <v>DISTRITO NACIONAL</v>
      </c>
      <c r="B72" s="123" t="s">
        <v>2668</v>
      </c>
      <c r="C72" s="95">
        <v>44449.863402777781</v>
      </c>
      <c r="D72" s="95" t="s">
        <v>2174</v>
      </c>
      <c r="E72" s="123">
        <v>875</v>
      </c>
      <c r="F72" s="136" t="str">
        <f>VLOOKUP(E72,VIP!$A$2:$O15945,2,0)</f>
        <v>DRBR875</v>
      </c>
      <c r="G72" s="136" t="str">
        <f>VLOOKUP(E72,'LISTADO ATM'!$A$2:$B$900,2,0)</f>
        <v xml:space="preserve">ATM Texaco Aut. Duarte KM 14 1/2 (Los Alcarrizos) </v>
      </c>
      <c r="H72" s="136" t="str">
        <f>VLOOKUP(E72,VIP!$A$2:$O20906,7,FALSE)</f>
        <v>Si</v>
      </c>
      <c r="I72" s="136" t="str">
        <f>VLOOKUP(E72,VIP!$A$2:$O12871,8,FALSE)</f>
        <v>Si</v>
      </c>
      <c r="J72" s="136" t="str">
        <f>VLOOKUP(E72,VIP!$A$2:$O12821,8,FALSE)</f>
        <v>Si</v>
      </c>
      <c r="K72" s="136" t="str">
        <f>VLOOKUP(E72,VIP!$A$2:$O16395,6,0)</f>
        <v>NO</v>
      </c>
      <c r="L72" s="145" t="s">
        <v>2213</v>
      </c>
      <c r="M72" s="94" t="s">
        <v>2438</v>
      </c>
      <c r="N72" s="94" t="s">
        <v>2444</v>
      </c>
      <c r="O72" s="136" t="s">
        <v>2446</v>
      </c>
      <c r="P72" s="145"/>
      <c r="Q72" s="94" t="s">
        <v>2213</v>
      </c>
    </row>
    <row r="73" spans="1:17" s="120" customFormat="1" ht="18" x14ac:dyDescent="0.25">
      <c r="A73" s="136" t="str">
        <f>VLOOKUP(E73,'LISTADO ATM'!$A$2:$C$901,3,0)</f>
        <v>NORTE</v>
      </c>
      <c r="B73" s="123" t="s">
        <v>2679</v>
      </c>
      <c r="C73" s="95">
        <v>44450.0628125</v>
      </c>
      <c r="D73" s="95" t="s">
        <v>2175</v>
      </c>
      <c r="E73" s="123">
        <v>275</v>
      </c>
      <c r="F73" s="136" t="str">
        <f>VLOOKUP(E73,VIP!$A$2:$O15945,2,0)</f>
        <v>DRBR275</v>
      </c>
      <c r="G73" s="136" t="str">
        <f>VLOOKUP(E73,'LISTADO ATM'!$A$2:$B$900,2,0)</f>
        <v xml:space="preserve">ATM Autobanco Duarte Stgo. II </v>
      </c>
      <c r="H73" s="136" t="str">
        <f>VLOOKUP(E73,VIP!$A$2:$O20906,7,FALSE)</f>
        <v>Si</v>
      </c>
      <c r="I73" s="136" t="str">
        <f>VLOOKUP(E73,VIP!$A$2:$O12871,8,FALSE)</f>
        <v>Si</v>
      </c>
      <c r="J73" s="136" t="str">
        <f>VLOOKUP(E73,VIP!$A$2:$O12821,8,FALSE)</f>
        <v>Si</v>
      </c>
      <c r="K73" s="136" t="str">
        <f>VLOOKUP(E73,VIP!$A$2:$O16395,6,0)</f>
        <v>NO</v>
      </c>
      <c r="L73" s="145" t="s">
        <v>2213</v>
      </c>
      <c r="M73" s="94" t="s">
        <v>2438</v>
      </c>
      <c r="N73" s="94" t="s">
        <v>2444</v>
      </c>
      <c r="O73" s="136" t="s">
        <v>2638</v>
      </c>
      <c r="P73" s="145"/>
      <c r="Q73" s="94" t="s">
        <v>2213</v>
      </c>
    </row>
    <row r="74" spans="1:17" s="120" customFormat="1" ht="18" x14ac:dyDescent="0.25">
      <c r="A74" s="136" t="str">
        <f>VLOOKUP(E74,'LISTADO ATM'!$A$2:$C$901,3,0)</f>
        <v>ESTE</v>
      </c>
      <c r="B74" s="123" t="s">
        <v>2678</v>
      </c>
      <c r="C74" s="95">
        <v>44450.064004629632</v>
      </c>
      <c r="D74" s="95" t="s">
        <v>2174</v>
      </c>
      <c r="E74" s="123">
        <v>111</v>
      </c>
      <c r="F74" s="136" t="str">
        <f>VLOOKUP(E74,VIP!$A$2:$O15944,2,0)</f>
        <v>DRBR111</v>
      </c>
      <c r="G74" s="136" t="str">
        <f>VLOOKUP(E74,'LISTADO ATM'!$A$2:$B$900,2,0)</f>
        <v xml:space="preserve">ATM Oficina San Pedro </v>
      </c>
      <c r="H74" s="136" t="str">
        <f>VLOOKUP(E74,VIP!$A$2:$O20905,7,FALSE)</f>
        <v>Si</v>
      </c>
      <c r="I74" s="136" t="str">
        <f>VLOOKUP(E74,VIP!$A$2:$O12870,8,FALSE)</f>
        <v>Si</v>
      </c>
      <c r="J74" s="136" t="str">
        <f>VLOOKUP(E74,VIP!$A$2:$O12820,8,FALSE)</f>
        <v>Si</v>
      </c>
      <c r="K74" s="136" t="str">
        <f>VLOOKUP(E74,VIP!$A$2:$O16394,6,0)</f>
        <v>SI</v>
      </c>
      <c r="L74" s="145" t="s">
        <v>2213</v>
      </c>
      <c r="M74" s="94" t="s">
        <v>2438</v>
      </c>
      <c r="N74" s="94" t="s">
        <v>2444</v>
      </c>
      <c r="O74" s="136" t="s">
        <v>2446</v>
      </c>
      <c r="P74" s="145"/>
      <c r="Q74" s="94" t="s">
        <v>2213</v>
      </c>
    </row>
    <row r="75" spans="1:17" s="120" customFormat="1" ht="18" x14ac:dyDescent="0.25">
      <c r="A75" s="136" t="str">
        <f>VLOOKUP(E75,'LISTADO ATM'!$A$2:$C$901,3,0)</f>
        <v>NORTE</v>
      </c>
      <c r="B75" s="123" t="s">
        <v>2695</v>
      </c>
      <c r="C75" s="95">
        <v>44450.113703703704</v>
      </c>
      <c r="D75" s="95" t="s">
        <v>2175</v>
      </c>
      <c r="E75" s="123">
        <v>482</v>
      </c>
      <c r="F75" s="136" t="str">
        <f>VLOOKUP(E75,VIP!$A$2:$O15945,2,0)</f>
        <v>DRBR482</v>
      </c>
      <c r="G75" s="136" t="str">
        <f>VLOOKUP(E75,'LISTADO ATM'!$A$2:$B$900,2,0)</f>
        <v xml:space="preserve">ATM Centro de Caja Plaza Lama (Santiago) </v>
      </c>
      <c r="H75" s="136" t="str">
        <f>VLOOKUP(E75,VIP!$A$2:$O20906,7,FALSE)</f>
        <v>Si</v>
      </c>
      <c r="I75" s="136" t="str">
        <f>VLOOKUP(E75,VIP!$A$2:$O12871,8,FALSE)</f>
        <v>Si</v>
      </c>
      <c r="J75" s="136" t="str">
        <f>VLOOKUP(E75,VIP!$A$2:$O12821,8,FALSE)</f>
        <v>Si</v>
      </c>
      <c r="K75" s="136" t="str">
        <f>VLOOKUP(E75,VIP!$A$2:$O16395,6,0)</f>
        <v>NO</v>
      </c>
      <c r="L75" s="145" t="s">
        <v>2213</v>
      </c>
      <c r="M75" s="94" t="s">
        <v>2438</v>
      </c>
      <c r="N75" s="94" t="s">
        <v>2444</v>
      </c>
      <c r="O75" s="136" t="s">
        <v>2697</v>
      </c>
      <c r="P75" s="145"/>
      <c r="Q75" s="94" t="s">
        <v>2213</v>
      </c>
    </row>
    <row r="76" spans="1:17" s="120" customFormat="1" ht="18" x14ac:dyDescent="0.25">
      <c r="A76" s="136" t="str">
        <f>VLOOKUP(E76,'LISTADO ATM'!$A$2:$C$901,3,0)</f>
        <v>DISTRITO NACIONAL</v>
      </c>
      <c r="B76" s="123" t="s">
        <v>2694</v>
      </c>
      <c r="C76" s="95">
        <v>44450.114328703705</v>
      </c>
      <c r="D76" s="95" t="s">
        <v>2174</v>
      </c>
      <c r="E76" s="123">
        <v>623</v>
      </c>
      <c r="F76" s="136" t="str">
        <f>VLOOKUP(E76,VIP!$A$2:$O15944,2,0)</f>
        <v>DRBR623</v>
      </c>
      <c r="G76" s="136" t="str">
        <f>VLOOKUP(E76,'LISTADO ATM'!$A$2:$B$900,2,0)</f>
        <v xml:space="preserve">ATM Operaciones Especiales (Manoguayabo) </v>
      </c>
      <c r="H76" s="136" t="str">
        <f>VLOOKUP(E76,VIP!$A$2:$O20905,7,FALSE)</f>
        <v>Si</v>
      </c>
      <c r="I76" s="136" t="str">
        <f>VLOOKUP(E76,VIP!$A$2:$O12870,8,FALSE)</f>
        <v>Si</v>
      </c>
      <c r="J76" s="136" t="str">
        <f>VLOOKUP(E76,VIP!$A$2:$O12820,8,FALSE)</f>
        <v>Si</v>
      </c>
      <c r="K76" s="136" t="str">
        <f>VLOOKUP(E76,VIP!$A$2:$O16394,6,0)</f>
        <v>No</v>
      </c>
      <c r="L76" s="145" t="s">
        <v>2213</v>
      </c>
      <c r="M76" s="94" t="s">
        <v>2438</v>
      </c>
      <c r="N76" s="94" t="s">
        <v>2444</v>
      </c>
      <c r="O76" s="136" t="s">
        <v>2446</v>
      </c>
      <c r="P76" s="145"/>
      <c r="Q76" s="94" t="s">
        <v>2213</v>
      </c>
    </row>
    <row r="77" spans="1:17" s="120" customFormat="1" ht="18" x14ac:dyDescent="0.25">
      <c r="A77" s="136" t="str">
        <f>VLOOKUP(E77,'LISTADO ATM'!$A$2:$C$901,3,0)</f>
        <v>ESTE</v>
      </c>
      <c r="B77" s="123" t="s">
        <v>2710</v>
      </c>
      <c r="C77" s="95">
        <v>44450.311365740738</v>
      </c>
      <c r="D77" s="95" t="s">
        <v>2174</v>
      </c>
      <c r="E77" s="123">
        <v>427</v>
      </c>
      <c r="F77" s="136" t="str">
        <f>VLOOKUP(E77,VIP!$A$2:$O15951,2,0)</f>
        <v>DRBR427</v>
      </c>
      <c r="G77" s="136" t="str">
        <f>VLOOKUP(E77,'LISTADO ATM'!$A$2:$B$900,2,0)</f>
        <v xml:space="preserve">ATM Almacenes Iberia (Hato Mayor) </v>
      </c>
      <c r="H77" s="136" t="str">
        <f>VLOOKUP(E77,VIP!$A$2:$O20912,7,FALSE)</f>
        <v>Si</v>
      </c>
      <c r="I77" s="136" t="str">
        <f>VLOOKUP(E77,VIP!$A$2:$O12877,8,FALSE)</f>
        <v>Si</v>
      </c>
      <c r="J77" s="136" t="str">
        <f>VLOOKUP(E77,VIP!$A$2:$O12827,8,FALSE)</f>
        <v>Si</v>
      </c>
      <c r="K77" s="136" t="str">
        <f>VLOOKUP(E77,VIP!$A$2:$O16401,6,0)</f>
        <v>NO</v>
      </c>
      <c r="L77" s="145" t="s">
        <v>2213</v>
      </c>
      <c r="M77" s="94" t="s">
        <v>2438</v>
      </c>
      <c r="N77" s="94" t="s">
        <v>2444</v>
      </c>
      <c r="O77" s="136" t="s">
        <v>2446</v>
      </c>
      <c r="P77" s="145"/>
      <c r="Q77" s="94" t="s">
        <v>2213</v>
      </c>
    </row>
    <row r="78" spans="1:17" s="120" customFormat="1" ht="18" x14ac:dyDescent="0.25">
      <c r="A78" s="136" t="str">
        <f>VLOOKUP(E78,'LISTADO ATM'!$A$2:$C$901,3,0)</f>
        <v>NORTE</v>
      </c>
      <c r="B78" s="123" t="s">
        <v>2707</v>
      </c>
      <c r="C78" s="95">
        <v>44450.365277777775</v>
      </c>
      <c r="D78" s="95" t="s">
        <v>2175</v>
      </c>
      <c r="E78" s="123">
        <v>492</v>
      </c>
      <c r="F78" s="136" t="str">
        <f>VLOOKUP(E78,VIP!$A$2:$O15948,2,0)</f>
        <v>DRBR492</v>
      </c>
      <c r="G78" s="136" t="str">
        <f>VLOOKUP(E78,'LISTADO ATM'!$A$2:$B$900,2,0)</f>
        <v>ATM S/M Nacional  El Dorado Santiago</v>
      </c>
      <c r="H78" s="136" t="str">
        <f>VLOOKUP(E78,VIP!$A$2:$O20909,7,FALSE)</f>
        <v>N/A</v>
      </c>
      <c r="I78" s="136" t="str">
        <f>VLOOKUP(E78,VIP!$A$2:$O12874,8,FALSE)</f>
        <v>N/A</v>
      </c>
      <c r="J78" s="136" t="str">
        <f>VLOOKUP(E78,VIP!$A$2:$O12824,8,FALSE)</f>
        <v>N/A</v>
      </c>
      <c r="K78" s="136" t="str">
        <f>VLOOKUP(E78,VIP!$A$2:$O16398,6,0)</f>
        <v>N/A</v>
      </c>
      <c r="L78" s="145" t="s">
        <v>2213</v>
      </c>
      <c r="M78" s="94" t="s">
        <v>2438</v>
      </c>
      <c r="N78" s="94" t="s">
        <v>2444</v>
      </c>
      <c r="O78" s="136" t="s">
        <v>2713</v>
      </c>
      <c r="P78" s="145"/>
      <c r="Q78" s="94" t="s">
        <v>2213</v>
      </c>
    </row>
    <row r="79" spans="1:17" s="120" customFormat="1" ht="18" x14ac:dyDescent="0.25">
      <c r="A79" s="136" t="str">
        <f>VLOOKUP(E79,'LISTADO ATM'!$A$2:$C$901,3,0)</f>
        <v>DISTRITO NACIONAL</v>
      </c>
      <c r="B79" s="123" t="s">
        <v>2706</v>
      </c>
      <c r="C79" s="95">
        <v>44450.371030092596</v>
      </c>
      <c r="D79" s="95" t="s">
        <v>2174</v>
      </c>
      <c r="E79" s="123">
        <v>724</v>
      </c>
      <c r="F79" s="136" t="str">
        <f>VLOOKUP(E79,VIP!$A$2:$O15947,2,0)</f>
        <v>DRBR997</v>
      </c>
      <c r="G79" s="136" t="str">
        <f>VLOOKUP(E79,'LISTADO ATM'!$A$2:$B$900,2,0)</f>
        <v xml:space="preserve">ATM El Huacal I </v>
      </c>
      <c r="H79" s="136" t="str">
        <f>VLOOKUP(E79,VIP!$A$2:$O20908,7,FALSE)</f>
        <v>Si</v>
      </c>
      <c r="I79" s="136" t="str">
        <f>VLOOKUP(E79,VIP!$A$2:$O12873,8,FALSE)</f>
        <v>Si</v>
      </c>
      <c r="J79" s="136" t="str">
        <f>VLOOKUP(E79,VIP!$A$2:$O12823,8,FALSE)</f>
        <v>Si</v>
      </c>
      <c r="K79" s="136" t="str">
        <f>VLOOKUP(E79,VIP!$A$2:$O16397,6,0)</f>
        <v>NO</v>
      </c>
      <c r="L79" s="145" t="s">
        <v>2213</v>
      </c>
      <c r="M79" s="94" t="s">
        <v>2438</v>
      </c>
      <c r="N79" s="94" t="s">
        <v>2444</v>
      </c>
      <c r="O79" s="136" t="s">
        <v>2446</v>
      </c>
      <c r="P79" s="145"/>
      <c r="Q79" s="94" t="s">
        <v>2213</v>
      </c>
    </row>
    <row r="80" spans="1:17" s="120" customFormat="1" ht="18" x14ac:dyDescent="0.25">
      <c r="A80" s="136" t="str">
        <f>VLOOKUP(E80,'LISTADO ATM'!$A$2:$C$901,3,0)</f>
        <v>DISTRITO NACIONAL</v>
      </c>
      <c r="B80" s="123" t="s">
        <v>2721</v>
      </c>
      <c r="C80" s="95">
        <v>44450.495428240742</v>
      </c>
      <c r="D80" s="95" t="s">
        <v>2174</v>
      </c>
      <c r="E80" s="123">
        <v>169</v>
      </c>
      <c r="F80" s="136" t="str">
        <f>VLOOKUP(E80,VIP!$A$2:$O15959,2,0)</f>
        <v>DRBR169</v>
      </c>
      <c r="G80" s="136" t="str">
        <f>VLOOKUP(E80,'LISTADO ATM'!$A$2:$B$900,2,0)</f>
        <v xml:space="preserve">ATM Oficina Caonabo </v>
      </c>
      <c r="H80" s="136" t="str">
        <f>VLOOKUP(E80,VIP!$A$2:$O20920,7,FALSE)</f>
        <v>Si</v>
      </c>
      <c r="I80" s="136" t="str">
        <f>VLOOKUP(E80,VIP!$A$2:$O12885,8,FALSE)</f>
        <v>Si</v>
      </c>
      <c r="J80" s="136" t="str">
        <f>VLOOKUP(E80,VIP!$A$2:$O12835,8,FALSE)</f>
        <v>Si</v>
      </c>
      <c r="K80" s="136" t="str">
        <f>VLOOKUP(E80,VIP!$A$2:$O16409,6,0)</f>
        <v>NO</v>
      </c>
      <c r="L80" s="145" t="s">
        <v>2213</v>
      </c>
      <c r="M80" s="94" t="s">
        <v>2438</v>
      </c>
      <c r="N80" s="94" t="s">
        <v>2444</v>
      </c>
      <c r="O80" s="136" t="s">
        <v>2446</v>
      </c>
      <c r="P80" s="145"/>
      <c r="Q80" s="94" t="s">
        <v>2213</v>
      </c>
    </row>
    <row r="81" spans="1:17" s="120" customFormat="1" ht="18" x14ac:dyDescent="0.25">
      <c r="A81" s="136" t="str">
        <f>VLOOKUP(E81,'LISTADO ATM'!$A$2:$C$901,3,0)</f>
        <v>NORTE</v>
      </c>
      <c r="B81" s="123" t="s">
        <v>2717</v>
      </c>
      <c r="C81" s="95">
        <v>44450.563692129632</v>
      </c>
      <c r="D81" s="95" t="s">
        <v>2175</v>
      </c>
      <c r="E81" s="123">
        <v>689</v>
      </c>
      <c r="F81" s="136" t="str">
        <f>VLOOKUP(E81,VIP!$A$2:$O15955,2,0)</f>
        <v>DRBR689</v>
      </c>
      <c r="G81" s="136" t="str">
        <f>VLOOKUP(E81,'LISTADO ATM'!$A$2:$B$900,2,0)</f>
        <v>ATM Eco Petroleo Villa Gonzalez</v>
      </c>
      <c r="H81" s="136" t="str">
        <f>VLOOKUP(E81,VIP!$A$2:$O20916,7,FALSE)</f>
        <v>NO</v>
      </c>
      <c r="I81" s="136" t="str">
        <f>VLOOKUP(E81,VIP!$A$2:$O12881,8,FALSE)</f>
        <v>NO</v>
      </c>
      <c r="J81" s="136" t="str">
        <f>VLOOKUP(E81,VIP!$A$2:$O12831,8,FALSE)</f>
        <v>NO</v>
      </c>
      <c r="K81" s="136" t="str">
        <f>VLOOKUP(E81,VIP!$A$2:$O16405,6,0)</f>
        <v>NO</v>
      </c>
      <c r="L81" s="145" t="s">
        <v>2213</v>
      </c>
      <c r="M81" s="94" t="s">
        <v>2438</v>
      </c>
      <c r="N81" s="94" t="s">
        <v>2444</v>
      </c>
      <c r="O81" s="136" t="s">
        <v>2638</v>
      </c>
      <c r="P81" s="145"/>
      <c r="Q81" s="94" t="s">
        <v>2213</v>
      </c>
    </row>
    <row r="82" spans="1:17" s="120" customFormat="1" ht="18" x14ac:dyDescent="0.25">
      <c r="A82" s="136" t="str">
        <f>VLOOKUP(E82,'LISTADO ATM'!$A$2:$C$901,3,0)</f>
        <v>DISTRITO NACIONAL</v>
      </c>
      <c r="B82" s="123">
        <v>3336022899</v>
      </c>
      <c r="C82" s="95">
        <v>44450.700567129628</v>
      </c>
      <c r="D82" s="95" t="s">
        <v>2174</v>
      </c>
      <c r="E82" s="123">
        <v>70</v>
      </c>
      <c r="F82" s="136" t="str">
        <f>VLOOKUP(E82,VIP!$A$2:$O15968,2,0)</f>
        <v>DRBR070</v>
      </c>
      <c r="G82" s="136" t="str">
        <f>VLOOKUP(E82,'LISTADO ATM'!$A$2:$B$900,2,0)</f>
        <v xml:space="preserve">ATM Autoservicio Plaza Lama Zona Oriental </v>
      </c>
      <c r="H82" s="136" t="str">
        <f>VLOOKUP(E82,VIP!$A$2:$O20929,7,FALSE)</f>
        <v>Si</v>
      </c>
      <c r="I82" s="136" t="str">
        <f>VLOOKUP(E82,VIP!$A$2:$O12894,8,FALSE)</f>
        <v>Si</v>
      </c>
      <c r="J82" s="136" t="str">
        <f>VLOOKUP(E82,VIP!$A$2:$O12844,8,FALSE)</f>
        <v>Si</v>
      </c>
      <c r="K82" s="136" t="str">
        <f>VLOOKUP(E82,VIP!$A$2:$O16418,6,0)</f>
        <v>NO</v>
      </c>
      <c r="L82" s="145" t="s">
        <v>2213</v>
      </c>
      <c r="M82" s="94" t="s">
        <v>2438</v>
      </c>
      <c r="N82" s="94" t="s">
        <v>2444</v>
      </c>
      <c r="O82" s="136" t="s">
        <v>2446</v>
      </c>
      <c r="P82" s="145"/>
      <c r="Q82" s="94" t="s">
        <v>2213</v>
      </c>
    </row>
    <row r="83" spans="1:17" s="120" customFormat="1" ht="18" x14ac:dyDescent="0.25">
      <c r="A83" s="136" t="str">
        <f>VLOOKUP(E83,'LISTADO ATM'!$A$2:$C$901,3,0)</f>
        <v>NORTE</v>
      </c>
      <c r="B83" s="123">
        <v>3336022900</v>
      </c>
      <c r="C83" s="95">
        <v>44450.70107638889</v>
      </c>
      <c r="D83" s="95" t="s">
        <v>2175</v>
      </c>
      <c r="E83" s="123">
        <v>492</v>
      </c>
      <c r="F83" s="136" t="str">
        <f>VLOOKUP(E83,VIP!$A$2:$O15967,2,0)</f>
        <v>DRBR492</v>
      </c>
      <c r="G83" s="136" t="str">
        <f>VLOOKUP(E83,'LISTADO ATM'!$A$2:$B$900,2,0)</f>
        <v>ATM S/M Nacional  El Dorado Santiago</v>
      </c>
      <c r="H83" s="136" t="str">
        <f>VLOOKUP(E83,VIP!$A$2:$O20928,7,FALSE)</f>
        <v>N/A</v>
      </c>
      <c r="I83" s="136" t="str">
        <f>VLOOKUP(E83,VIP!$A$2:$O12893,8,FALSE)</f>
        <v>N/A</v>
      </c>
      <c r="J83" s="136" t="str">
        <f>VLOOKUP(E83,VIP!$A$2:$O12843,8,FALSE)</f>
        <v>N/A</v>
      </c>
      <c r="K83" s="136" t="str">
        <f>VLOOKUP(E83,VIP!$A$2:$O16417,6,0)</f>
        <v>N/A</v>
      </c>
      <c r="L83" s="145" t="s">
        <v>2213</v>
      </c>
      <c r="M83" s="94" t="s">
        <v>2438</v>
      </c>
      <c r="N83" s="94" t="s">
        <v>2444</v>
      </c>
      <c r="O83" s="136" t="s">
        <v>2626</v>
      </c>
      <c r="P83" s="145"/>
      <c r="Q83" s="94" t="s">
        <v>2213</v>
      </c>
    </row>
    <row r="84" spans="1:17" s="120" customFormat="1" ht="18" x14ac:dyDescent="0.25">
      <c r="A84" s="136" t="str">
        <f>VLOOKUP(E84,'LISTADO ATM'!$A$2:$C$901,3,0)</f>
        <v>NORTE</v>
      </c>
      <c r="B84" s="123">
        <v>3336022901</v>
      </c>
      <c r="C84" s="95">
        <v>44450.701574074075</v>
      </c>
      <c r="D84" s="95" t="s">
        <v>2175</v>
      </c>
      <c r="E84" s="123">
        <v>854</v>
      </c>
      <c r="F84" s="136" t="str">
        <f>VLOOKUP(E84,VIP!$A$2:$O15966,2,0)</f>
        <v>DRBR854</v>
      </c>
      <c r="G84" s="136" t="str">
        <f>VLOOKUP(E84,'LISTADO ATM'!$A$2:$B$900,2,0)</f>
        <v xml:space="preserve">ATM Centro Comercial Blanco Batista </v>
      </c>
      <c r="H84" s="136" t="str">
        <f>VLOOKUP(E84,VIP!$A$2:$O20927,7,FALSE)</f>
        <v>Si</v>
      </c>
      <c r="I84" s="136" t="str">
        <f>VLOOKUP(E84,VIP!$A$2:$O12892,8,FALSE)</f>
        <v>Si</v>
      </c>
      <c r="J84" s="136" t="str">
        <f>VLOOKUP(E84,VIP!$A$2:$O12842,8,FALSE)</f>
        <v>Si</v>
      </c>
      <c r="K84" s="136" t="str">
        <f>VLOOKUP(E84,VIP!$A$2:$O16416,6,0)</f>
        <v>NO</v>
      </c>
      <c r="L84" s="145" t="s">
        <v>2213</v>
      </c>
      <c r="M84" s="94" t="s">
        <v>2438</v>
      </c>
      <c r="N84" s="94" t="s">
        <v>2444</v>
      </c>
      <c r="O84" s="136" t="s">
        <v>2626</v>
      </c>
      <c r="P84" s="145"/>
      <c r="Q84" s="94" t="s">
        <v>2213</v>
      </c>
    </row>
    <row r="85" spans="1:17" s="120" customFormat="1" ht="18" x14ac:dyDescent="0.25">
      <c r="A85" s="136" t="str">
        <f>VLOOKUP(E85,'LISTADO ATM'!$A$2:$C$901,3,0)</f>
        <v>DISTRITO NACIONAL</v>
      </c>
      <c r="B85" s="123">
        <v>3336022903</v>
      </c>
      <c r="C85" s="95">
        <v>44450.702928240738</v>
      </c>
      <c r="D85" s="95" t="s">
        <v>2174</v>
      </c>
      <c r="E85" s="123">
        <v>541</v>
      </c>
      <c r="F85" s="136" t="str">
        <f>VLOOKUP(E85,VIP!$A$2:$O15964,2,0)</f>
        <v>DRBR541</v>
      </c>
      <c r="G85" s="136" t="str">
        <f>VLOOKUP(E85,'LISTADO ATM'!$A$2:$B$900,2,0)</f>
        <v xml:space="preserve">ATM Oficina Sambil II </v>
      </c>
      <c r="H85" s="136" t="str">
        <f>VLOOKUP(E85,VIP!$A$2:$O20925,7,FALSE)</f>
        <v>Si</v>
      </c>
      <c r="I85" s="136" t="str">
        <f>VLOOKUP(E85,VIP!$A$2:$O12890,8,FALSE)</f>
        <v>Si</v>
      </c>
      <c r="J85" s="136" t="str">
        <f>VLOOKUP(E85,VIP!$A$2:$O12840,8,FALSE)</f>
        <v>Si</v>
      </c>
      <c r="K85" s="136" t="str">
        <f>VLOOKUP(E85,VIP!$A$2:$O16414,6,0)</f>
        <v>SI</v>
      </c>
      <c r="L85" s="145" t="s">
        <v>2213</v>
      </c>
      <c r="M85" s="94" t="s">
        <v>2438</v>
      </c>
      <c r="N85" s="94" t="s">
        <v>2444</v>
      </c>
      <c r="O85" s="136" t="s">
        <v>2446</v>
      </c>
      <c r="P85" s="145"/>
      <c r="Q85" s="94" t="s">
        <v>2213</v>
      </c>
    </row>
    <row r="86" spans="1:17" s="120" customFormat="1" ht="18" x14ac:dyDescent="0.25">
      <c r="A86" s="136" t="str">
        <f>VLOOKUP(E86,'LISTADO ATM'!$A$2:$C$901,3,0)</f>
        <v>ESTE</v>
      </c>
      <c r="B86" s="123">
        <v>3336022916</v>
      </c>
      <c r="C86" s="95">
        <v>44450.801689814813</v>
      </c>
      <c r="D86" s="95" t="s">
        <v>2174</v>
      </c>
      <c r="E86" s="123">
        <v>843</v>
      </c>
      <c r="F86" s="136" t="str">
        <f>VLOOKUP(E86,VIP!$A$2:$O15959,2,0)</f>
        <v>DRBR843</v>
      </c>
      <c r="G86" s="136" t="str">
        <f>VLOOKUP(E86,'LISTADO ATM'!$A$2:$B$900,2,0)</f>
        <v xml:space="preserve">ATM Oficina Romana Centro </v>
      </c>
      <c r="H86" s="136" t="str">
        <f>VLOOKUP(E86,VIP!$A$2:$O20920,7,FALSE)</f>
        <v>Si</v>
      </c>
      <c r="I86" s="136" t="str">
        <f>VLOOKUP(E86,VIP!$A$2:$O12885,8,FALSE)</f>
        <v>Si</v>
      </c>
      <c r="J86" s="136" t="str">
        <f>VLOOKUP(E86,VIP!$A$2:$O12835,8,FALSE)</f>
        <v>Si</v>
      </c>
      <c r="K86" s="136" t="str">
        <f>VLOOKUP(E86,VIP!$A$2:$O16409,6,0)</f>
        <v>NO</v>
      </c>
      <c r="L86" s="145" t="s">
        <v>2213</v>
      </c>
      <c r="M86" s="94" t="s">
        <v>2438</v>
      </c>
      <c r="N86" s="94" t="s">
        <v>2444</v>
      </c>
      <c r="O86" s="136" t="s">
        <v>2446</v>
      </c>
      <c r="P86" s="145"/>
      <c r="Q86" s="94" t="s">
        <v>2213</v>
      </c>
    </row>
    <row r="87" spans="1:17" s="120" customFormat="1" ht="18" x14ac:dyDescent="0.25">
      <c r="A87" s="136" t="str">
        <f>VLOOKUP(E87,'LISTADO ATM'!$A$2:$C$901,3,0)</f>
        <v>DISTRITO NACIONAL</v>
      </c>
      <c r="B87" s="123" t="s">
        <v>2733</v>
      </c>
      <c r="C87" s="95">
        <v>44450.969363425924</v>
      </c>
      <c r="D87" s="95" t="s">
        <v>2174</v>
      </c>
      <c r="E87" s="123">
        <v>896</v>
      </c>
      <c r="F87" s="136" t="str">
        <f>VLOOKUP(E87,VIP!$A$2:$O15974,2,0)</f>
        <v>DRBR896</v>
      </c>
      <c r="G87" s="136" t="str">
        <f>VLOOKUP(E87,'LISTADO ATM'!$A$2:$B$900,2,0)</f>
        <v xml:space="preserve">ATM Campamento Militar 16 de Agosto I </v>
      </c>
      <c r="H87" s="136" t="str">
        <f>VLOOKUP(E87,VIP!$A$2:$O20935,7,FALSE)</f>
        <v>Si</v>
      </c>
      <c r="I87" s="136" t="str">
        <f>VLOOKUP(E87,VIP!$A$2:$O12900,8,FALSE)</f>
        <v>Si</v>
      </c>
      <c r="J87" s="136" t="str">
        <f>VLOOKUP(E87,VIP!$A$2:$O12850,8,FALSE)</f>
        <v>Si</v>
      </c>
      <c r="K87" s="136" t="str">
        <f>VLOOKUP(E87,VIP!$A$2:$O16424,6,0)</f>
        <v>NO</v>
      </c>
      <c r="L87" s="145" t="s">
        <v>2213</v>
      </c>
      <c r="M87" s="94" t="s">
        <v>2438</v>
      </c>
      <c r="N87" s="94" t="s">
        <v>2444</v>
      </c>
      <c r="O87" s="136" t="s">
        <v>2446</v>
      </c>
      <c r="P87" s="145"/>
      <c r="Q87" s="94" t="s">
        <v>2213</v>
      </c>
    </row>
    <row r="88" spans="1:17" s="120" customFormat="1" ht="18" x14ac:dyDescent="0.25">
      <c r="A88" s="136" t="str">
        <f>VLOOKUP(E88,'LISTADO ATM'!$A$2:$C$901,3,0)</f>
        <v>NORTE</v>
      </c>
      <c r="B88" s="123" t="s">
        <v>2696</v>
      </c>
      <c r="C88" s="95">
        <v>44450.113020833334</v>
      </c>
      <c r="D88" s="95" t="s">
        <v>2175</v>
      </c>
      <c r="E88" s="123">
        <v>380</v>
      </c>
      <c r="F88" s="136" t="str">
        <f>VLOOKUP(E88,VIP!$A$2:$O15946,2,0)</f>
        <v>DRBR380</v>
      </c>
      <c r="G88" s="136" t="str">
        <f>VLOOKUP(E88,'LISTADO ATM'!$A$2:$B$900,2,0)</f>
        <v xml:space="preserve">ATM Oficina Navarrete </v>
      </c>
      <c r="H88" s="136" t="str">
        <f>VLOOKUP(E88,VIP!$A$2:$O20907,7,FALSE)</f>
        <v>Si</v>
      </c>
      <c r="I88" s="136" t="str">
        <f>VLOOKUP(E88,VIP!$A$2:$O12872,8,FALSE)</f>
        <v>Si</v>
      </c>
      <c r="J88" s="136" t="str">
        <f>VLOOKUP(E88,VIP!$A$2:$O12822,8,FALSE)</f>
        <v>Si</v>
      </c>
      <c r="K88" s="136" t="str">
        <f>VLOOKUP(E88,VIP!$A$2:$O16396,6,0)</f>
        <v>NO</v>
      </c>
      <c r="L88" s="145" t="s">
        <v>2698</v>
      </c>
      <c r="M88" s="94" t="s">
        <v>2438</v>
      </c>
      <c r="N88" s="94" t="s">
        <v>2444</v>
      </c>
      <c r="O88" s="136" t="s">
        <v>2637</v>
      </c>
      <c r="P88" s="145"/>
      <c r="Q88" s="94" t="s">
        <v>2213</v>
      </c>
    </row>
    <row r="89" spans="1:17" s="120" customFormat="1" ht="18" x14ac:dyDescent="0.25">
      <c r="A89" s="136" t="str">
        <f>VLOOKUP(E89,'LISTADO ATM'!$A$2:$C$901,3,0)</f>
        <v>DISTRITO NACIONAL</v>
      </c>
      <c r="B89" s="123">
        <v>3336021318</v>
      </c>
      <c r="C89" s="95">
        <v>44448.890810185185</v>
      </c>
      <c r="D89" s="95" t="s">
        <v>2174</v>
      </c>
      <c r="E89" s="123">
        <v>13</v>
      </c>
      <c r="F89" s="136" t="str">
        <f>VLOOKUP(E89,VIP!$A$2:$O15901,2,0)</f>
        <v>DRBR013</v>
      </c>
      <c r="G89" s="136" t="str">
        <f>VLOOKUP(E89,'LISTADO ATM'!$A$2:$B$900,2,0)</f>
        <v xml:space="preserve">ATM CDEEE </v>
      </c>
      <c r="H89" s="136" t="str">
        <f>VLOOKUP(E89,VIP!$A$2:$O20862,7,FALSE)</f>
        <v>Si</v>
      </c>
      <c r="I89" s="136" t="str">
        <f>VLOOKUP(E89,VIP!$A$2:$O12827,8,FALSE)</f>
        <v>Si</v>
      </c>
      <c r="J89" s="136" t="str">
        <f>VLOOKUP(E89,VIP!$A$2:$O12777,8,FALSE)</f>
        <v>Si</v>
      </c>
      <c r="K89" s="136" t="str">
        <f>VLOOKUP(E89,VIP!$A$2:$O16351,6,0)</f>
        <v>NO</v>
      </c>
      <c r="L89" s="145" t="s">
        <v>2239</v>
      </c>
      <c r="M89" s="94" t="s">
        <v>2438</v>
      </c>
      <c r="N89" s="94" t="s">
        <v>2444</v>
      </c>
      <c r="O89" s="136" t="s">
        <v>2446</v>
      </c>
      <c r="P89" s="145"/>
      <c r="Q89" s="94" t="s">
        <v>2239</v>
      </c>
    </row>
    <row r="90" spans="1:17" s="120" customFormat="1" ht="18" x14ac:dyDescent="0.25">
      <c r="A90" s="136" t="str">
        <f>VLOOKUP(E90,'LISTADO ATM'!$A$2:$C$901,3,0)</f>
        <v>DISTRITO NACIONAL</v>
      </c>
      <c r="B90" s="123" t="s">
        <v>2632</v>
      </c>
      <c r="C90" s="95">
        <v>44449.620335648149</v>
      </c>
      <c r="D90" s="95" t="s">
        <v>2174</v>
      </c>
      <c r="E90" s="123">
        <v>149</v>
      </c>
      <c r="F90" s="136" t="str">
        <f>VLOOKUP(E90,VIP!$A$2:$O15938,2,0)</f>
        <v>DRBR149</v>
      </c>
      <c r="G90" s="136" t="str">
        <f>VLOOKUP(E90,'LISTADO ATM'!$A$2:$B$900,2,0)</f>
        <v>ATM Estación Metro Concepción</v>
      </c>
      <c r="H90" s="136" t="str">
        <f>VLOOKUP(E90,VIP!$A$2:$O20899,7,FALSE)</f>
        <v>N/A</v>
      </c>
      <c r="I90" s="136" t="str">
        <f>VLOOKUP(E90,VIP!$A$2:$O12864,8,FALSE)</f>
        <v>N/A</v>
      </c>
      <c r="J90" s="136" t="str">
        <f>VLOOKUP(E90,VIP!$A$2:$O12814,8,FALSE)</f>
        <v>N/A</v>
      </c>
      <c r="K90" s="136" t="str">
        <f>VLOOKUP(E90,VIP!$A$2:$O16388,6,0)</f>
        <v>N/A</v>
      </c>
      <c r="L90" s="145" t="s">
        <v>2239</v>
      </c>
      <c r="M90" s="94" t="s">
        <v>2438</v>
      </c>
      <c r="N90" s="94" t="s">
        <v>2444</v>
      </c>
      <c r="O90" s="136" t="s">
        <v>2446</v>
      </c>
      <c r="P90" s="145"/>
      <c r="Q90" s="94" t="s">
        <v>2239</v>
      </c>
    </row>
    <row r="91" spans="1:17" s="120" customFormat="1" ht="18" x14ac:dyDescent="0.25">
      <c r="A91" s="136" t="str">
        <f>VLOOKUP(E91,'LISTADO ATM'!$A$2:$C$901,3,0)</f>
        <v>DISTRITO NACIONAL</v>
      </c>
      <c r="B91" s="123" t="s">
        <v>2649</v>
      </c>
      <c r="C91" s="95">
        <v>44449.715868055559</v>
      </c>
      <c r="D91" s="95" t="s">
        <v>2174</v>
      </c>
      <c r="E91" s="123">
        <v>618</v>
      </c>
      <c r="F91" s="136" t="str">
        <f>VLOOKUP(E91,VIP!$A$2:$O15946,2,0)</f>
        <v>DRBR618</v>
      </c>
      <c r="G91" s="136" t="str">
        <f>VLOOKUP(E91,'LISTADO ATM'!$A$2:$B$900,2,0)</f>
        <v xml:space="preserve">ATM Bienes Nacionales </v>
      </c>
      <c r="H91" s="136" t="str">
        <f>VLOOKUP(E91,VIP!$A$2:$O20907,7,FALSE)</f>
        <v>Si</v>
      </c>
      <c r="I91" s="136" t="str">
        <f>VLOOKUP(E91,VIP!$A$2:$O12872,8,FALSE)</f>
        <v>Si</v>
      </c>
      <c r="J91" s="136" t="str">
        <f>VLOOKUP(E91,VIP!$A$2:$O12822,8,FALSE)</f>
        <v>Si</v>
      </c>
      <c r="K91" s="136" t="str">
        <f>VLOOKUP(E91,VIP!$A$2:$O16396,6,0)</f>
        <v>NO</v>
      </c>
      <c r="L91" s="145" t="s">
        <v>2239</v>
      </c>
      <c r="M91" s="94" t="s">
        <v>2438</v>
      </c>
      <c r="N91" s="94" t="s">
        <v>2444</v>
      </c>
      <c r="O91" s="136" t="s">
        <v>2446</v>
      </c>
      <c r="P91" s="145"/>
      <c r="Q91" s="94" t="s">
        <v>2239</v>
      </c>
    </row>
    <row r="92" spans="1:17" s="120" customFormat="1" ht="18" x14ac:dyDescent="0.25">
      <c r="A92" s="136" t="str">
        <f>VLOOKUP(E92,'LISTADO ATM'!$A$2:$C$901,3,0)</f>
        <v>DISTRITO NACIONAL</v>
      </c>
      <c r="B92" s="123" t="s">
        <v>2718</v>
      </c>
      <c r="C92" s="95">
        <v>44450.561574074076</v>
      </c>
      <c r="D92" s="95" t="s">
        <v>2174</v>
      </c>
      <c r="E92" s="123">
        <v>672</v>
      </c>
      <c r="F92" s="136" t="str">
        <f>VLOOKUP(E92,VIP!$A$2:$O15956,2,0)</f>
        <v>DRBR672</v>
      </c>
      <c r="G92" s="136" t="str">
        <f>VLOOKUP(E92,'LISTADO ATM'!$A$2:$B$900,2,0)</f>
        <v>ATM Destacamento Policía Nacional La Victoria</v>
      </c>
      <c r="H92" s="136" t="str">
        <f>VLOOKUP(E92,VIP!$A$2:$O20917,7,FALSE)</f>
        <v>Si</v>
      </c>
      <c r="I92" s="136" t="str">
        <f>VLOOKUP(E92,VIP!$A$2:$O12882,8,FALSE)</f>
        <v>Si</v>
      </c>
      <c r="J92" s="136" t="str">
        <f>VLOOKUP(E92,VIP!$A$2:$O12832,8,FALSE)</f>
        <v>Si</v>
      </c>
      <c r="K92" s="136" t="str">
        <f>VLOOKUP(E92,VIP!$A$2:$O16406,6,0)</f>
        <v>SI</v>
      </c>
      <c r="L92" s="145" t="s">
        <v>2239</v>
      </c>
      <c r="M92" s="94" t="s">
        <v>2438</v>
      </c>
      <c r="N92" s="94" t="s">
        <v>2444</v>
      </c>
      <c r="O92" s="136" t="s">
        <v>2446</v>
      </c>
      <c r="P92" s="145"/>
      <c r="Q92" s="94" t="s">
        <v>2239</v>
      </c>
    </row>
    <row r="93" spans="1:17" s="120" customFormat="1" ht="18" x14ac:dyDescent="0.25">
      <c r="A93" s="136" t="str">
        <f>VLOOKUP(E93,'LISTADO ATM'!$A$2:$C$901,3,0)</f>
        <v>DISTRITO NACIONAL</v>
      </c>
      <c r="B93" s="123">
        <v>3336019853</v>
      </c>
      <c r="C93" s="95">
        <v>44446.468263888892</v>
      </c>
      <c r="D93" s="95" t="s">
        <v>2460</v>
      </c>
      <c r="E93" s="123">
        <v>231</v>
      </c>
      <c r="F93" s="136" t="str">
        <f>VLOOKUP(E93,VIP!$A$2:$O15855,2,0)</f>
        <v>DRBR231</v>
      </c>
      <c r="G93" s="136" t="str">
        <f>VLOOKUP(E93,'LISTADO ATM'!$A$2:$B$900,2,0)</f>
        <v xml:space="preserve">ATM Oficina Zona Oriental </v>
      </c>
      <c r="H93" s="136" t="str">
        <f>VLOOKUP(E93,VIP!$A$2:$O20816,7,FALSE)</f>
        <v>Si</v>
      </c>
      <c r="I93" s="136" t="str">
        <f>VLOOKUP(E93,VIP!$A$2:$O12781,8,FALSE)</f>
        <v>Si</v>
      </c>
      <c r="J93" s="136" t="str">
        <f>VLOOKUP(E93,VIP!$A$2:$O12731,8,FALSE)</f>
        <v>Si</v>
      </c>
      <c r="K93" s="136" t="str">
        <f>VLOOKUP(E93,VIP!$A$2:$O16305,6,0)</f>
        <v>SI</v>
      </c>
      <c r="L93" s="145" t="s">
        <v>2616</v>
      </c>
      <c r="M93" s="94" t="s">
        <v>2438</v>
      </c>
      <c r="N93" s="94" t="s">
        <v>2444</v>
      </c>
      <c r="O93" s="136" t="s">
        <v>2461</v>
      </c>
      <c r="P93" s="134"/>
      <c r="Q93" s="126" t="s">
        <v>2616</v>
      </c>
    </row>
    <row r="94" spans="1:17" s="120" customFormat="1" ht="18" x14ac:dyDescent="0.25">
      <c r="A94" s="136" t="str">
        <f>VLOOKUP(E94,'LISTADO ATM'!$A$2:$C$901,3,0)</f>
        <v>DISTRITO NACIONAL</v>
      </c>
      <c r="B94" s="123">
        <v>3336021345</v>
      </c>
      <c r="C94" s="95">
        <v>44448.963425925926</v>
      </c>
      <c r="D94" s="95" t="s">
        <v>2441</v>
      </c>
      <c r="E94" s="123">
        <v>471</v>
      </c>
      <c r="F94" s="136" t="str">
        <f>VLOOKUP(E94,VIP!$A$2:$O15922,2,0)</f>
        <v>DRBR471</v>
      </c>
      <c r="G94" s="136" t="str">
        <f>VLOOKUP(E94,'LISTADO ATM'!$A$2:$B$900,2,0)</f>
        <v>ATM Autoservicio DGT I</v>
      </c>
      <c r="H94" s="136" t="str">
        <f>VLOOKUP(E94,VIP!$A$2:$O20883,7,FALSE)</f>
        <v>Si</v>
      </c>
      <c r="I94" s="136" t="str">
        <f>VLOOKUP(E94,VIP!$A$2:$O12848,8,FALSE)</f>
        <v>Si</v>
      </c>
      <c r="J94" s="136" t="str">
        <f>VLOOKUP(E94,VIP!$A$2:$O12798,8,FALSE)</f>
        <v>Si</v>
      </c>
      <c r="K94" s="136" t="str">
        <f>VLOOKUP(E94,VIP!$A$2:$O16372,6,0)</f>
        <v>NO</v>
      </c>
      <c r="L94" s="145" t="s">
        <v>2616</v>
      </c>
      <c r="M94" s="94" t="s">
        <v>2438</v>
      </c>
      <c r="N94" s="94" t="s">
        <v>2444</v>
      </c>
      <c r="O94" s="136" t="s">
        <v>2445</v>
      </c>
      <c r="P94" s="145"/>
      <c r="Q94" s="94" t="s">
        <v>2616</v>
      </c>
    </row>
    <row r="95" spans="1:17" s="120" customFormat="1" ht="18" x14ac:dyDescent="0.25">
      <c r="A95" s="136" t="str">
        <f>VLOOKUP(E95,'LISTADO ATM'!$A$2:$C$901,3,0)</f>
        <v>NORTE</v>
      </c>
      <c r="B95" s="123" t="s">
        <v>2645</v>
      </c>
      <c r="C95" s="95">
        <v>44449.735266203701</v>
      </c>
      <c r="D95" s="95" t="s">
        <v>2460</v>
      </c>
      <c r="E95" s="123">
        <v>8</v>
      </c>
      <c r="F95" s="136" t="str">
        <f>VLOOKUP(E95,VIP!$A$2:$O15942,2,0)</f>
        <v>DRBR008</v>
      </c>
      <c r="G95" s="136" t="str">
        <f>VLOOKUP(E95,'LISTADO ATM'!$A$2:$B$900,2,0)</f>
        <v>ATM Autoservicio Yaque</v>
      </c>
      <c r="H95" s="136" t="str">
        <f>VLOOKUP(E95,VIP!$A$2:$O20903,7,FALSE)</f>
        <v>Si</v>
      </c>
      <c r="I95" s="136" t="str">
        <f>VLOOKUP(E95,VIP!$A$2:$O12868,8,FALSE)</f>
        <v>Si</v>
      </c>
      <c r="J95" s="136" t="str">
        <f>VLOOKUP(E95,VIP!$A$2:$O12818,8,FALSE)</f>
        <v>Si</v>
      </c>
      <c r="K95" s="136" t="str">
        <f>VLOOKUP(E95,VIP!$A$2:$O16392,6,0)</f>
        <v>NO</v>
      </c>
      <c r="L95" s="145" t="s">
        <v>2616</v>
      </c>
      <c r="M95" s="94" t="s">
        <v>2438</v>
      </c>
      <c r="N95" s="94" t="s">
        <v>2444</v>
      </c>
      <c r="O95" s="136" t="s">
        <v>2461</v>
      </c>
      <c r="P95" s="145"/>
      <c r="Q95" s="94" t="s">
        <v>2616</v>
      </c>
    </row>
    <row r="96" spans="1:17" s="120" customFormat="1" ht="18" x14ac:dyDescent="0.25">
      <c r="A96" s="136" t="str">
        <f>VLOOKUP(E96,'LISTADO ATM'!$A$2:$C$901,3,0)</f>
        <v>DISTRITO NACIONAL</v>
      </c>
      <c r="B96" s="123" t="s">
        <v>2634</v>
      </c>
      <c r="C96" s="95">
        <v>44449.567048611112</v>
      </c>
      <c r="D96" s="95" t="s">
        <v>2174</v>
      </c>
      <c r="E96" s="123">
        <v>536</v>
      </c>
      <c r="F96" s="136" t="str">
        <f>VLOOKUP(E96,VIP!$A$2:$O15943,2,0)</f>
        <v>DRBR509</v>
      </c>
      <c r="G96" s="136" t="str">
        <f>VLOOKUP(E96,'LISTADO ATM'!$A$2:$B$900,2,0)</f>
        <v xml:space="preserve">ATM Super Lama San Isidro </v>
      </c>
      <c r="H96" s="136" t="str">
        <f>VLOOKUP(E96,VIP!$A$2:$O20904,7,FALSE)</f>
        <v>Si</v>
      </c>
      <c r="I96" s="136" t="str">
        <f>VLOOKUP(E96,VIP!$A$2:$O12869,8,FALSE)</f>
        <v>Si</v>
      </c>
      <c r="J96" s="136" t="str">
        <f>VLOOKUP(E96,VIP!$A$2:$O12819,8,FALSE)</f>
        <v>Si</v>
      </c>
      <c r="K96" s="136" t="str">
        <f>VLOOKUP(E96,VIP!$A$2:$O16393,6,0)</f>
        <v>NO</v>
      </c>
      <c r="L96" s="145" t="s">
        <v>2544</v>
      </c>
      <c r="M96" s="94" t="s">
        <v>2438</v>
      </c>
      <c r="N96" s="94" t="s">
        <v>2617</v>
      </c>
      <c r="O96" s="136" t="s">
        <v>2446</v>
      </c>
      <c r="P96" s="145"/>
      <c r="Q96" s="94" t="s">
        <v>2544</v>
      </c>
    </row>
    <row r="97" spans="1:17" s="120" customFormat="1" ht="18" x14ac:dyDescent="0.25">
      <c r="A97" s="136" t="str">
        <f>VLOOKUP(E97,'LISTADO ATM'!$A$2:$C$901,3,0)</f>
        <v>ESTE</v>
      </c>
      <c r="B97" s="123" t="s">
        <v>2663</v>
      </c>
      <c r="C97" s="95">
        <v>44449.873368055552</v>
      </c>
      <c r="D97" s="95" t="s">
        <v>2460</v>
      </c>
      <c r="E97" s="123">
        <v>429</v>
      </c>
      <c r="F97" s="136" t="str">
        <f>VLOOKUP(E97,VIP!$A$2:$O15940,2,0)</f>
        <v>DRBR429</v>
      </c>
      <c r="G97" s="136" t="str">
        <f>VLOOKUP(E97,'LISTADO ATM'!$A$2:$B$900,2,0)</f>
        <v xml:space="preserve">ATM Oficina Jumbo La Romana </v>
      </c>
      <c r="H97" s="136" t="str">
        <f>VLOOKUP(E97,VIP!$A$2:$O20901,7,FALSE)</f>
        <v>Si</v>
      </c>
      <c r="I97" s="136" t="str">
        <f>VLOOKUP(E97,VIP!$A$2:$O12866,8,FALSE)</f>
        <v>Si</v>
      </c>
      <c r="J97" s="136" t="str">
        <f>VLOOKUP(E97,VIP!$A$2:$O12816,8,FALSE)</f>
        <v>Si</v>
      </c>
      <c r="K97" s="136" t="str">
        <f>VLOOKUP(E97,VIP!$A$2:$O16390,6,0)</f>
        <v>NO</v>
      </c>
      <c r="L97" s="145" t="s">
        <v>2544</v>
      </c>
      <c r="M97" s="94" t="s">
        <v>2438</v>
      </c>
      <c r="N97" s="94" t="s">
        <v>2444</v>
      </c>
      <c r="O97" s="136" t="s">
        <v>2461</v>
      </c>
      <c r="P97" s="145"/>
      <c r="Q97" s="94" t="s">
        <v>2544</v>
      </c>
    </row>
    <row r="98" spans="1:17" s="120" customFormat="1" ht="18" x14ac:dyDescent="0.25">
      <c r="A98" s="136" t="str">
        <f>VLOOKUP(E98,'LISTADO ATM'!$A$2:$C$901,3,0)</f>
        <v>DISTRITO NACIONAL</v>
      </c>
      <c r="B98" s="123" t="s">
        <v>2693</v>
      </c>
      <c r="C98" s="95">
        <v>44450.115995370368</v>
      </c>
      <c r="D98" s="95" t="s">
        <v>2441</v>
      </c>
      <c r="E98" s="123">
        <v>338</v>
      </c>
      <c r="F98" s="136" t="str">
        <f>VLOOKUP(E98,VIP!$A$2:$O15943,2,0)</f>
        <v>DRBR338</v>
      </c>
      <c r="G98" s="136" t="str">
        <f>VLOOKUP(E98,'LISTADO ATM'!$A$2:$B$900,2,0)</f>
        <v>ATM S/M Aprezio Pantoja</v>
      </c>
      <c r="H98" s="136" t="str">
        <f>VLOOKUP(E98,VIP!$A$2:$O20904,7,FALSE)</f>
        <v>Si</v>
      </c>
      <c r="I98" s="136" t="str">
        <f>VLOOKUP(E98,VIP!$A$2:$O12869,8,FALSE)</f>
        <v>Si</v>
      </c>
      <c r="J98" s="136" t="str">
        <f>VLOOKUP(E98,VIP!$A$2:$O12819,8,FALSE)</f>
        <v>Si</v>
      </c>
      <c r="K98" s="136" t="str">
        <f>VLOOKUP(E98,VIP!$A$2:$O16393,6,0)</f>
        <v>NO</v>
      </c>
      <c r="L98" s="145" t="s">
        <v>2544</v>
      </c>
      <c r="M98" s="94" t="s">
        <v>2438</v>
      </c>
      <c r="N98" s="94" t="s">
        <v>2444</v>
      </c>
      <c r="O98" s="136" t="s">
        <v>2445</v>
      </c>
      <c r="P98" s="145"/>
      <c r="Q98" s="94" t="s">
        <v>2544</v>
      </c>
    </row>
    <row r="99" spans="1:17" s="120" customFormat="1" ht="18" x14ac:dyDescent="0.25">
      <c r="A99" s="136" t="str">
        <f>VLOOKUP(E99,'LISTADO ATM'!$A$2:$C$901,3,0)</f>
        <v>DISTRITO NACIONAL</v>
      </c>
      <c r="B99" s="123" t="s">
        <v>2719</v>
      </c>
      <c r="C99" s="95">
        <v>44450.515462962961</v>
      </c>
      <c r="D99" s="95" t="s">
        <v>2441</v>
      </c>
      <c r="E99" s="123">
        <v>815</v>
      </c>
      <c r="F99" s="136" t="str">
        <f>VLOOKUP(E99,VIP!$A$2:$O15957,2,0)</f>
        <v>DRBR24A</v>
      </c>
      <c r="G99" s="136" t="str">
        <f>VLOOKUP(E99,'LISTADO ATM'!$A$2:$B$900,2,0)</f>
        <v xml:space="preserve">ATM Oficina Atalaya del Mar </v>
      </c>
      <c r="H99" s="136" t="str">
        <f>VLOOKUP(E99,VIP!$A$2:$O20918,7,FALSE)</f>
        <v>Si</v>
      </c>
      <c r="I99" s="136" t="str">
        <f>VLOOKUP(E99,VIP!$A$2:$O12883,8,FALSE)</f>
        <v>Si</v>
      </c>
      <c r="J99" s="136" t="str">
        <f>VLOOKUP(E99,VIP!$A$2:$O12833,8,FALSE)</f>
        <v>Si</v>
      </c>
      <c r="K99" s="136" t="str">
        <f>VLOOKUP(E99,VIP!$A$2:$O16407,6,0)</f>
        <v>SI</v>
      </c>
      <c r="L99" s="145" t="s">
        <v>2544</v>
      </c>
      <c r="M99" s="94" t="s">
        <v>2438</v>
      </c>
      <c r="N99" s="94" t="s">
        <v>2444</v>
      </c>
      <c r="O99" s="136" t="s">
        <v>2445</v>
      </c>
      <c r="P99" s="145"/>
      <c r="Q99" s="94" t="s">
        <v>2544</v>
      </c>
    </row>
    <row r="100" spans="1:17" s="120" customFormat="1" ht="18" x14ac:dyDescent="0.25">
      <c r="A100" s="136" t="str">
        <f>VLOOKUP(E100,'LISTADO ATM'!$A$2:$C$901,3,0)</f>
        <v>DISTRITO NACIONAL</v>
      </c>
      <c r="B100" s="123">
        <v>3336022898</v>
      </c>
      <c r="C100" s="95">
        <v>44450.693391203706</v>
      </c>
      <c r="D100" s="95" t="s">
        <v>2441</v>
      </c>
      <c r="E100" s="123">
        <v>536</v>
      </c>
      <c r="F100" s="136" t="str">
        <f>VLOOKUP(E100,VIP!$A$2:$O15969,2,0)</f>
        <v>DRBR509</v>
      </c>
      <c r="G100" s="136" t="str">
        <f>VLOOKUP(E100,'LISTADO ATM'!$A$2:$B$900,2,0)</f>
        <v xml:space="preserve">ATM Super Lama San Isidro </v>
      </c>
      <c r="H100" s="136" t="str">
        <f>VLOOKUP(E100,VIP!$A$2:$O20930,7,FALSE)</f>
        <v>Si</v>
      </c>
      <c r="I100" s="136" t="str">
        <f>VLOOKUP(E100,VIP!$A$2:$O12895,8,FALSE)</f>
        <v>Si</v>
      </c>
      <c r="J100" s="136" t="str">
        <f>VLOOKUP(E100,VIP!$A$2:$O12845,8,FALSE)</f>
        <v>Si</v>
      </c>
      <c r="K100" s="136" t="str">
        <f>VLOOKUP(E100,VIP!$A$2:$O16419,6,0)</f>
        <v>NO</v>
      </c>
      <c r="L100" s="145" t="s">
        <v>2544</v>
      </c>
      <c r="M100" s="94" t="s">
        <v>2438</v>
      </c>
      <c r="N100" s="94" t="s">
        <v>2444</v>
      </c>
      <c r="O100" s="136" t="s">
        <v>2445</v>
      </c>
      <c r="P100" s="145"/>
      <c r="Q100" s="94" t="s">
        <v>2544</v>
      </c>
    </row>
    <row r="101" spans="1:17" s="120" customFormat="1" ht="18" x14ac:dyDescent="0.25">
      <c r="A101" s="136" t="str">
        <f>VLOOKUP(E101,'LISTADO ATM'!$A$2:$C$901,3,0)</f>
        <v>DISTRITO NACIONAL</v>
      </c>
      <c r="B101" s="123" t="s">
        <v>2675</v>
      </c>
      <c r="C101" s="95">
        <v>44450.072013888886</v>
      </c>
      <c r="D101" s="95" t="s">
        <v>2441</v>
      </c>
      <c r="E101" s="123">
        <v>578</v>
      </c>
      <c r="F101" s="136" t="str">
        <f>VLOOKUP(E101,VIP!$A$2:$O15941,2,0)</f>
        <v>DRBR324</v>
      </c>
      <c r="G101" s="136" t="str">
        <f>VLOOKUP(E101,'LISTADO ATM'!$A$2:$B$900,2,0)</f>
        <v xml:space="preserve">ATM Procuraduría General de la República </v>
      </c>
      <c r="H101" s="136" t="str">
        <f>VLOOKUP(E101,VIP!$A$2:$O20902,7,FALSE)</f>
        <v>Si</v>
      </c>
      <c r="I101" s="136" t="str">
        <f>VLOOKUP(E101,VIP!$A$2:$O12867,8,FALSE)</f>
        <v>No</v>
      </c>
      <c r="J101" s="136" t="str">
        <f>VLOOKUP(E101,VIP!$A$2:$O12817,8,FALSE)</f>
        <v>No</v>
      </c>
      <c r="K101" s="136" t="str">
        <f>VLOOKUP(E101,VIP!$A$2:$O16391,6,0)</f>
        <v>NO</v>
      </c>
      <c r="L101" s="145" t="s">
        <v>2434</v>
      </c>
      <c r="M101" s="94" t="s">
        <v>2438</v>
      </c>
      <c r="N101" s="94" t="s">
        <v>2444</v>
      </c>
      <c r="O101" s="136" t="s">
        <v>2445</v>
      </c>
      <c r="P101" s="145"/>
      <c r="Q101" s="94" t="s">
        <v>2434</v>
      </c>
    </row>
    <row r="102" spans="1:17" s="120" customFormat="1" ht="18" x14ac:dyDescent="0.25">
      <c r="A102" s="136" t="str">
        <f>VLOOKUP(E102,'LISTADO ATM'!$A$2:$C$901,3,0)</f>
        <v>DISTRITO NACIONAL</v>
      </c>
      <c r="B102" s="123" t="s">
        <v>2727</v>
      </c>
      <c r="C102" s="95">
        <v>44450.470995370371</v>
      </c>
      <c r="D102" s="95" t="s">
        <v>2441</v>
      </c>
      <c r="E102" s="123">
        <v>970</v>
      </c>
      <c r="F102" s="136" t="str">
        <f>VLOOKUP(E102,VIP!$A$2:$O15965,2,0)</f>
        <v>DRBR970</v>
      </c>
      <c r="G102" s="136" t="str">
        <f>VLOOKUP(E102,'LISTADO ATM'!$A$2:$B$900,2,0)</f>
        <v xml:space="preserve">ATM S/M Olé Haina </v>
      </c>
      <c r="H102" s="136" t="str">
        <f>VLOOKUP(E102,VIP!$A$2:$O20926,7,FALSE)</f>
        <v>Si</v>
      </c>
      <c r="I102" s="136" t="str">
        <f>VLOOKUP(E102,VIP!$A$2:$O12891,8,FALSE)</f>
        <v>Si</v>
      </c>
      <c r="J102" s="136" t="str">
        <f>VLOOKUP(E102,VIP!$A$2:$O12841,8,FALSE)</f>
        <v>Si</v>
      </c>
      <c r="K102" s="136" t="str">
        <f>VLOOKUP(E102,VIP!$A$2:$O16415,6,0)</f>
        <v>NO</v>
      </c>
      <c r="L102" s="145" t="s">
        <v>2434</v>
      </c>
      <c r="M102" s="94" t="s">
        <v>2438</v>
      </c>
      <c r="N102" s="94" t="s">
        <v>2444</v>
      </c>
      <c r="O102" s="136" t="s">
        <v>2445</v>
      </c>
      <c r="P102" s="145"/>
      <c r="Q102" s="94" t="s">
        <v>2434</v>
      </c>
    </row>
    <row r="103" spans="1:17" s="120" customFormat="1" ht="18" x14ac:dyDescent="0.25">
      <c r="A103" s="136" t="str">
        <f>VLOOKUP(E103,'LISTADO ATM'!$A$2:$C$901,3,0)</f>
        <v>ESTE</v>
      </c>
      <c r="B103" s="123" t="s">
        <v>2725</v>
      </c>
      <c r="C103" s="95">
        <v>44450.478310185186</v>
      </c>
      <c r="D103" s="95" t="s">
        <v>2460</v>
      </c>
      <c r="E103" s="123">
        <v>293</v>
      </c>
      <c r="F103" s="136" t="str">
        <f>VLOOKUP(E103,VIP!$A$2:$O15963,2,0)</f>
        <v>DRBR293</v>
      </c>
      <c r="G103" s="136" t="str">
        <f>VLOOKUP(E103,'LISTADO ATM'!$A$2:$B$900,2,0)</f>
        <v xml:space="preserve">ATM S/M Nueva Visión (San Pedro) </v>
      </c>
      <c r="H103" s="136" t="str">
        <f>VLOOKUP(E103,VIP!$A$2:$O20924,7,FALSE)</f>
        <v>Si</v>
      </c>
      <c r="I103" s="136" t="str">
        <f>VLOOKUP(E103,VIP!$A$2:$O12889,8,FALSE)</f>
        <v>Si</v>
      </c>
      <c r="J103" s="136" t="str">
        <f>VLOOKUP(E103,VIP!$A$2:$O12839,8,FALSE)</f>
        <v>Si</v>
      </c>
      <c r="K103" s="136" t="str">
        <f>VLOOKUP(E103,VIP!$A$2:$O16413,6,0)</f>
        <v>NO</v>
      </c>
      <c r="L103" s="145" t="s">
        <v>2434</v>
      </c>
      <c r="M103" s="94" t="s">
        <v>2438</v>
      </c>
      <c r="N103" s="94" t="s">
        <v>2444</v>
      </c>
      <c r="O103" s="136" t="s">
        <v>2461</v>
      </c>
      <c r="P103" s="145"/>
      <c r="Q103" s="94" t="s">
        <v>2434</v>
      </c>
    </row>
    <row r="104" spans="1:17" s="120" customFormat="1" ht="18" x14ac:dyDescent="0.25">
      <c r="A104" s="136" t="str">
        <f>VLOOKUP(E104,'LISTADO ATM'!$A$2:$C$901,3,0)</f>
        <v>ESTE</v>
      </c>
      <c r="B104" s="123" t="s">
        <v>2737</v>
      </c>
      <c r="C104" s="95">
        <v>44450.923541666663</v>
      </c>
      <c r="D104" s="95" t="s">
        <v>2460</v>
      </c>
      <c r="E104" s="123">
        <v>386</v>
      </c>
      <c r="F104" s="136" t="str">
        <f>VLOOKUP(E104,VIP!$A$2:$O15978,2,0)</f>
        <v>DRBR386</v>
      </c>
      <c r="G104" s="136" t="str">
        <f>VLOOKUP(E104,'LISTADO ATM'!$A$2:$B$900,2,0)</f>
        <v xml:space="preserve">ATM Plaza Verón II </v>
      </c>
      <c r="H104" s="136" t="str">
        <f>VLOOKUP(E104,VIP!$A$2:$O20939,7,FALSE)</f>
        <v>Si</v>
      </c>
      <c r="I104" s="136" t="str">
        <f>VLOOKUP(E104,VIP!$A$2:$O12904,8,FALSE)</f>
        <v>Si</v>
      </c>
      <c r="J104" s="136" t="str">
        <f>VLOOKUP(E104,VIP!$A$2:$O12854,8,FALSE)</f>
        <v>Si</v>
      </c>
      <c r="K104" s="136" t="str">
        <f>VLOOKUP(E104,VIP!$A$2:$O16428,6,0)</f>
        <v>NO</v>
      </c>
      <c r="L104" s="145" t="s">
        <v>2434</v>
      </c>
      <c r="M104" s="94" t="s">
        <v>2438</v>
      </c>
      <c r="N104" s="94" t="s">
        <v>2444</v>
      </c>
      <c r="O104" s="136" t="s">
        <v>2627</v>
      </c>
      <c r="P104" s="145"/>
      <c r="Q104" s="94" t="s">
        <v>2434</v>
      </c>
    </row>
    <row r="105" spans="1:17" s="120" customFormat="1" ht="18" x14ac:dyDescent="0.25">
      <c r="A105" s="136" t="str">
        <f>VLOOKUP(E105,'LISTADO ATM'!$A$2:$C$901,3,0)</f>
        <v>DISTRITO NACIONAL</v>
      </c>
      <c r="B105" s="123" t="s">
        <v>2738</v>
      </c>
      <c r="C105" s="95">
        <v>44450.900949074072</v>
      </c>
      <c r="D105" s="95" t="s">
        <v>2460</v>
      </c>
      <c r="E105" s="123">
        <v>911</v>
      </c>
      <c r="F105" s="136" t="str">
        <f>VLOOKUP(E105,VIP!$A$2:$O15979,2,0)</f>
        <v>DRBR911</v>
      </c>
      <c r="G105" s="136" t="str">
        <f>VLOOKUP(E105,'LISTADO ATM'!$A$2:$B$900,2,0)</f>
        <v xml:space="preserve">ATM Oficina Venezuela II </v>
      </c>
      <c r="H105" s="136" t="str">
        <f>VLOOKUP(E105,VIP!$A$2:$O20940,7,FALSE)</f>
        <v>Si</v>
      </c>
      <c r="I105" s="136" t="str">
        <f>VLOOKUP(E105,VIP!$A$2:$O12905,8,FALSE)</f>
        <v>Si</v>
      </c>
      <c r="J105" s="136" t="str">
        <f>VLOOKUP(E105,VIP!$A$2:$O12855,8,FALSE)</f>
        <v>Si</v>
      </c>
      <c r="K105" s="136" t="str">
        <f>VLOOKUP(E105,VIP!$A$2:$O16429,6,0)</f>
        <v>SI</v>
      </c>
      <c r="L105" s="145" t="s">
        <v>2434</v>
      </c>
      <c r="M105" s="94" t="s">
        <v>2438</v>
      </c>
      <c r="N105" s="94" t="s">
        <v>2444</v>
      </c>
      <c r="O105" s="136" t="s">
        <v>2627</v>
      </c>
      <c r="P105" s="145"/>
      <c r="Q105" s="94" t="s">
        <v>2434</v>
      </c>
    </row>
    <row r="106" spans="1:17" s="120" customFormat="1" ht="18" x14ac:dyDescent="0.25">
      <c r="A106" s="136" t="str">
        <f>VLOOKUP(E106,'LISTADO ATM'!$A$2:$C$901,3,0)</f>
        <v>DISTRITO NACIONAL</v>
      </c>
      <c r="B106" s="123" t="s">
        <v>2631</v>
      </c>
      <c r="C106" s="95">
        <v>44449.228067129632</v>
      </c>
      <c r="D106" s="95" t="s">
        <v>2174</v>
      </c>
      <c r="E106" s="123">
        <v>113</v>
      </c>
      <c r="F106" s="136" t="str">
        <f>VLOOKUP(E106,VIP!$A$2:$O15942,2,0)</f>
        <v>DRBR113</v>
      </c>
      <c r="G106" s="136" t="str">
        <f>VLOOKUP(E106,'LISTADO ATM'!$A$2:$B$900,2,0)</f>
        <v xml:space="preserve">ATM Autoservicio Atalaya del Mar </v>
      </c>
      <c r="H106" s="136" t="str">
        <f>VLOOKUP(E106,VIP!$A$2:$O20903,7,FALSE)</f>
        <v>Si</v>
      </c>
      <c r="I106" s="136" t="str">
        <f>VLOOKUP(E106,VIP!$A$2:$O12868,8,FALSE)</f>
        <v>No</v>
      </c>
      <c r="J106" s="136" t="str">
        <f>VLOOKUP(E106,VIP!$A$2:$O12818,8,FALSE)</f>
        <v>No</v>
      </c>
      <c r="K106" s="136" t="str">
        <f>VLOOKUP(E106,VIP!$A$2:$O16392,6,0)</f>
        <v>NO</v>
      </c>
      <c r="L106" s="145" t="s">
        <v>2625</v>
      </c>
      <c r="M106" s="94" t="s">
        <v>2438</v>
      </c>
      <c r="N106" s="94" t="s">
        <v>2617</v>
      </c>
      <c r="O106" s="136" t="s">
        <v>2446</v>
      </c>
      <c r="P106" s="145"/>
      <c r="Q106" s="94" t="s">
        <v>2625</v>
      </c>
    </row>
    <row r="107" spans="1:17" s="120" customFormat="1" ht="18" x14ac:dyDescent="0.25">
      <c r="A107" s="136" t="str">
        <f>VLOOKUP(E107,'LISTADO ATM'!$A$2:$C$901,3,0)</f>
        <v>DISTRITO NACIONAL</v>
      </c>
      <c r="B107" s="123" t="s">
        <v>2729</v>
      </c>
      <c r="C107" s="95">
        <v>44450.609120370369</v>
      </c>
      <c r="D107" s="95" t="s">
        <v>2174</v>
      </c>
      <c r="E107" s="123">
        <v>570</v>
      </c>
      <c r="F107" s="136" t="str">
        <f>VLOOKUP(E107,VIP!$A$2:$O15955,2,0)</f>
        <v>DRBR478</v>
      </c>
      <c r="G107" s="136" t="str">
        <f>VLOOKUP(E107,'LISTADO ATM'!$A$2:$B$900,2,0)</f>
        <v xml:space="preserve">ATM S/M Liverpool Villa Mella </v>
      </c>
      <c r="H107" s="136" t="str">
        <f>VLOOKUP(E107,VIP!$A$2:$O20916,7,FALSE)</f>
        <v>Si</v>
      </c>
      <c r="I107" s="136" t="str">
        <f>VLOOKUP(E107,VIP!$A$2:$O12881,8,FALSE)</f>
        <v>Si</v>
      </c>
      <c r="J107" s="136" t="str">
        <f>VLOOKUP(E107,VIP!$A$2:$O12831,8,FALSE)</f>
        <v>Si</v>
      </c>
      <c r="K107" s="136" t="str">
        <f>VLOOKUP(E107,VIP!$A$2:$O16405,6,0)</f>
        <v>NO</v>
      </c>
      <c r="L107" s="145" t="s">
        <v>2712</v>
      </c>
      <c r="M107" s="94" t="s">
        <v>2438</v>
      </c>
      <c r="N107" s="94" t="s">
        <v>2444</v>
      </c>
      <c r="O107" s="136" t="s">
        <v>2446</v>
      </c>
      <c r="P107" s="145"/>
      <c r="Q107" s="94" t="s">
        <v>2712</v>
      </c>
    </row>
    <row r="108" spans="1:17" s="120" customFormat="1" ht="18" x14ac:dyDescent="0.25">
      <c r="A108" s="136" t="str">
        <f>VLOOKUP(E108,'LISTADO ATM'!$A$2:$C$901,3,0)</f>
        <v>ESTE</v>
      </c>
      <c r="B108" s="123" t="s">
        <v>2692</v>
      </c>
      <c r="C108" s="95">
        <v>44450.121678240743</v>
      </c>
      <c r="D108" s="95" t="s">
        <v>2174</v>
      </c>
      <c r="E108" s="123">
        <v>608</v>
      </c>
      <c r="F108" s="136" t="str">
        <f>VLOOKUP(E108,VIP!$A$2:$O15942,2,0)</f>
        <v>DRBR305</v>
      </c>
      <c r="G108" s="136" t="str">
        <f>VLOOKUP(E108,'LISTADO ATM'!$A$2:$B$900,2,0)</f>
        <v xml:space="preserve">ATM Oficina Jumbo (San Pedro) </v>
      </c>
      <c r="H108" s="136" t="str">
        <f>VLOOKUP(E108,VIP!$A$2:$O20903,7,FALSE)</f>
        <v>Si</v>
      </c>
      <c r="I108" s="136" t="str">
        <f>VLOOKUP(E108,VIP!$A$2:$O12868,8,FALSE)</f>
        <v>Si</v>
      </c>
      <c r="J108" s="136" t="str">
        <f>VLOOKUP(E108,VIP!$A$2:$O12818,8,FALSE)</f>
        <v>Si</v>
      </c>
      <c r="K108" s="136" t="str">
        <f>VLOOKUP(E108,VIP!$A$2:$O16392,6,0)</f>
        <v>SI</v>
      </c>
      <c r="L108" s="145" t="s">
        <v>2730</v>
      </c>
      <c r="M108" s="94" t="s">
        <v>2438</v>
      </c>
      <c r="N108" s="94" t="s">
        <v>2444</v>
      </c>
      <c r="O108" s="136" t="s">
        <v>2446</v>
      </c>
      <c r="P108" s="145"/>
      <c r="Q108" s="94" t="s">
        <v>2730</v>
      </c>
    </row>
    <row r="109" spans="1:17" s="120" customFormat="1" ht="18" x14ac:dyDescent="0.25">
      <c r="A109" s="136" t="str">
        <f>VLOOKUP(E109,'LISTADO ATM'!$A$2:$C$901,3,0)</f>
        <v>DISTRITO NACIONAL</v>
      </c>
      <c r="B109" s="123" t="s">
        <v>2676</v>
      </c>
      <c r="C109" s="95">
        <v>44450.069710648146</v>
      </c>
      <c r="D109" s="95" t="s">
        <v>2174</v>
      </c>
      <c r="E109" s="123">
        <v>701</v>
      </c>
      <c r="F109" s="136" t="str">
        <f>VLOOKUP(E109,VIP!$A$2:$O15942,2,0)</f>
        <v>DRBR701</v>
      </c>
      <c r="G109" s="136" t="str">
        <f>VLOOKUP(E109,'LISTADO ATM'!$A$2:$B$900,2,0)</f>
        <v>ATM Autoservicio Los Alcarrizos</v>
      </c>
      <c r="H109" s="136" t="str">
        <f>VLOOKUP(E109,VIP!$A$2:$O20903,7,FALSE)</f>
        <v>Si</v>
      </c>
      <c r="I109" s="136" t="str">
        <f>VLOOKUP(E109,VIP!$A$2:$O12868,8,FALSE)</f>
        <v>Si</v>
      </c>
      <c r="J109" s="136" t="str">
        <f>VLOOKUP(E109,VIP!$A$2:$O12818,8,FALSE)</f>
        <v>Si</v>
      </c>
      <c r="K109" s="136" t="str">
        <f>VLOOKUP(E109,VIP!$A$2:$O16392,6,0)</f>
        <v>NO</v>
      </c>
      <c r="L109" s="145" t="s">
        <v>2690</v>
      </c>
      <c r="M109" s="94" t="s">
        <v>2438</v>
      </c>
      <c r="N109" s="94" t="s">
        <v>2444</v>
      </c>
      <c r="O109" s="136" t="s">
        <v>2446</v>
      </c>
      <c r="P109" s="145"/>
      <c r="Q109" s="94" t="s">
        <v>2690</v>
      </c>
    </row>
    <row r="110" spans="1:17" s="120" customFormat="1" ht="18" x14ac:dyDescent="0.25">
      <c r="A110" s="136" t="str">
        <f>VLOOKUP(E110,'LISTADO ATM'!$A$2:$C$901,3,0)</f>
        <v>NORTE</v>
      </c>
      <c r="B110" s="123">
        <v>3336022919</v>
      </c>
      <c r="C110" s="95">
        <v>44450.818831018521</v>
      </c>
      <c r="D110" s="95" t="s">
        <v>2741</v>
      </c>
      <c r="E110" s="123">
        <v>633</v>
      </c>
      <c r="F110" s="136" t="str">
        <f>VLOOKUP(E110,VIP!$A$2:$O15982,2,0)</f>
        <v>DRBR260</v>
      </c>
      <c r="G110" s="136" t="str">
        <f>VLOOKUP(E110,'LISTADO ATM'!$A$2:$B$900,2,0)</f>
        <v xml:space="preserve">ATM Autobanco Las Colinas </v>
      </c>
      <c r="H110" s="136" t="str">
        <f>VLOOKUP(E110,VIP!$A$2:$O20943,7,FALSE)</f>
        <v>Si</v>
      </c>
      <c r="I110" s="136" t="str">
        <f>VLOOKUP(E110,VIP!$A$2:$O12908,8,FALSE)</f>
        <v>Si</v>
      </c>
      <c r="J110" s="136" t="str">
        <f>VLOOKUP(E110,VIP!$A$2:$O12858,8,FALSE)</f>
        <v>Si</v>
      </c>
      <c r="K110" s="136" t="str">
        <f>VLOOKUP(E110,VIP!$A$2:$O16432,6,0)</f>
        <v>SI</v>
      </c>
      <c r="L110" s="145" t="s">
        <v>2410</v>
      </c>
      <c r="M110" s="94" t="s">
        <v>2438</v>
      </c>
      <c r="N110" s="94" t="s">
        <v>2617</v>
      </c>
      <c r="O110" s="136" t="s">
        <v>2742</v>
      </c>
      <c r="P110" s="145"/>
      <c r="Q110" s="94" t="s">
        <v>2410</v>
      </c>
    </row>
    <row r="111" spans="1:17" s="120" customFormat="1" ht="18" x14ac:dyDescent="0.25">
      <c r="A111" s="136" t="str">
        <f>VLOOKUP(E111,'LISTADO ATM'!$A$2:$C$901,3,0)</f>
        <v>SUR</v>
      </c>
      <c r="B111" s="123" t="s">
        <v>2640</v>
      </c>
      <c r="C111" s="95">
        <v>44449.637870370374</v>
      </c>
      <c r="D111" s="95" t="s">
        <v>2441</v>
      </c>
      <c r="E111" s="123">
        <v>829</v>
      </c>
      <c r="F111" s="136" t="str">
        <f>VLOOKUP(E111,VIP!$A$2:$O15939,2,0)</f>
        <v>DRBR829</v>
      </c>
      <c r="G111" s="136" t="str">
        <f>VLOOKUP(E111,'LISTADO ATM'!$A$2:$B$900,2,0)</f>
        <v xml:space="preserve">ATM UNP Multicentro Sirena Baní </v>
      </c>
      <c r="H111" s="136" t="str">
        <f>VLOOKUP(E111,VIP!$A$2:$O20900,7,FALSE)</f>
        <v>Si</v>
      </c>
      <c r="I111" s="136" t="str">
        <f>VLOOKUP(E111,VIP!$A$2:$O12865,8,FALSE)</f>
        <v>Si</v>
      </c>
      <c r="J111" s="136" t="str">
        <f>VLOOKUP(E111,VIP!$A$2:$O12815,8,FALSE)</f>
        <v>Si</v>
      </c>
      <c r="K111" s="136" t="str">
        <f>VLOOKUP(E111,VIP!$A$2:$O16389,6,0)</f>
        <v>NO</v>
      </c>
      <c r="L111" s="145" t="s">
        <v>2410</v>
      </c>
      <c r="M111" s="94" t="s">
        <v>2438</v>
      </c>
      <c r="N111" s="94" t="s">
        <v>2444</v>
      </c>
      <c r="O111" s="136" t="s">
        <v>2445</v>
      </c>
      <c r="P111" s="145"/>
      <c r="Q111" s="94" t="s">
        <v>2410</v>
      </c>
    </row>
    <row r="112" spans="1:17" s="120" customFormat="1" ht="18" x14ac:dyDescent="0.25">
      <c r="A112" s="136" t="str">
        <f>VLOOKUP(E112,'LISTADO ATM'!$A$2:$C$901,3,0)</f>
        <v>DISTRITO NACIONAL</v>
      </c>
      <c r="B112" s="123" t="s">
        <v>2728</v>
      </c>
      <c r="C112" s="95">
        <v>44450.467303240737</v>
      </c>
      <c r="D112" s="95" t="s">
        <v>2441</v>
      </c>
      <c r="E112" s="123">
        <v>800</v>
      </c>
      <c r="F112" s="136" t="str">
        <f>VLOOKUP(E112,VIP!$A$2:$O15966,2,0)</f>
        <v>DRBR800</v>
      </c>
      <c r="G112" s="136" t="str">
        <f>VLOOKUP(E112,'LISTADO ATM'!$A$2:$B$900,2,0)</f>
        <v xml:space="preserve">ATM Estación Next Dipsa Pedro Livio Cedeño </v>
      </c>
      <c r="H112" s="136" t="str">
        <f>VLOOKUP(E112,VIP!$A$2:$O20927,7,FALSE)</f>
        <v>Si</v>
      </c>
      <c r="I112" s="136" t="str">
        <f>VLOOKUP(E112,VIP!$A$2:$O12892,8,FALSE)</f>
        <v>Si</v>
      </c>
      <c r="J112" s="136" t="str">
        <f>VLOOKUP(E112,VIP!$A$2:$O12842,8,FALSE)</f>
        <v>Si</v>
      </c>
      <c r="K112" s="136" t="str">
        <f>VLOOKUP(E112,VIP!$A$2:$O16416,6,0)</f>
        <v>NO</v>
      </c>
      <c r="L112" s="145" t="s">
        <v>2410</v>
      </c>
      <c r="M112" s="94" t="s">
        <v>2438</v>
      </c>
      <c r="N112" s="94" t="s">
        <v>2444</v>
      </c>
      <c r="O112" s="136" t="s">
        <v>2445</v>
      </c>
      <c r="P112" s="145"/>
      <c r="Q112" s="94" t="s">
        <v>2410</v>
      </c>
    </row>
    <row r="113" spans="1:17" s="120" customFormat="1" ht="18" x14ac:dyDescent="0.25">
      <c r="A113" s="136" t="str">
        <f>VLOOKUP(E113,'LISTADO ATM'!$A$2:$C$901,3,0)</f>
        <v>DISTRITO NACIONAL</v>
      </c>
      <c r="B113" s="123">
        <v>3336022851</v>
      </c>
      <c r="C113" s="95">
        <v>44450.646562499998</v>
      </c>
      <c r="D113" s="95" t="s">
        <v>2460</v>
      </c>
      <c r="E113" s="123">
        <v>410</v>
      </c>
      <c r="F113" s="136" t="str">
        <f>VLOOKUP(E113,VIP!$A$2:$O15970,2,0)</f>
        <v>DRBR410</v>
      </c>
      <c r="G113" s="136" t="str">
        <f>VLOOKUP(E113,'LISTADO ATM'!$A$2:$B$900,2,0)</f>
        <v xml:space="preserve">ATM Oficina Las Palmas de Herrera II </v>
      </c>
      <c r="H113" s="136" t="str">
        <f>VLOOKUP(E113,VIP!$A$2:$O20931,7,FALSE)</f>
        <v>Si</v>
      </c>
      <c r="I113" s="136" t="str">
        <f>VLOOKUP(E113,VIP!$A$2:$O12896,8,FALSE)</f>
        <v>Si</v>
      </c>
      <c r="J113" s="136" t="str">
        <f>VLOOKUP(E113,VIP!$A$2:$O12846,8,FALSE)</f>
        <v>Si</v>
      </c>
      <c r="K113" s="136" t="str">
        <f>VLOOKUP(E113,VIP!$A$2:$O16420,6,0)</f>
        <v>NO</v>
      </c>
      <c r="L113" s="145" t="s">
        <v>2410</v>
      </c>
      <c r="M113" s="94" t="s">
        <v>2438</v>
      </c>
      <c r="N113" s="94" t="s">
        <v>2444</v>
      </c>
      <c r="O113" s="136" t="s">
        <v>2461</v>
      </c>
      <c r="P113" s="145"/>
      <c r="Q113" s="94" t="s">
        <v>2410</v>
      </c>
    </row>
    <row r="114" spans="1:17" s="120" customFormat="1" ht="18" x14ac:dyDescent="0.25">
      <c r="A114" s="136" t="str">
        <f>VLOOKUP(E114,'LISTADO ATM'!$A$2:$C$901,3,0)</f>
        <v>ESTE</v>
      </c>
      <c r="B114" s="123">
        <v>3336022911</v>
      </c>
      <c r="C114" s="95">
        <v>44450.761400462965</v>
      </c>
      <c r="D114" s="95" t="s">
        <v>2460</v>
      </c>
      <c r="E114" s="123">
        <v>912</v>
      </c>
      <c r="F114" s="136" t="str">
        <f>VLOOKUP(E114,VIP!$A$2:$O15963,2,0)</f>
        <v>DRBR973</v>
      </c>
      <c r="G114" s="136" t="str">
        <f>VLOOKUP(E114,'LISTADO ATM'!$A$2:$B$900,2,0)</f>
        <v xml:space="preserve">ATM Oficina San Pedro II </v>
      </c>
      <c r="H114" s="136" t="str">
        <f>VLOOKUP(E114,VIP!$A$2:$O20924,7,FALSE)</f>
        <v>Si</v>
      </c>
      <c r="I114" s="136" t="str">
        <f>VLOOKUP(E114,VIP!$A$2:$O12889,8,FALSE)</f>
        <v>Si</v>
      </c>
      <c r="J114" s="136" t="str">
        <f>VLOOKUP(E114,VIP!$A$2:$O12839,8,FALSE)</f>
        <v>Si</v>
      </c>
      <c r="K114" s="136" t="str">
        <f>VLOOKUP(E114,VIP!$A$2:$O16413,6,0)</f>
        <v>SI</v>
      </c>
      <c r="L114" s="145" t="s">
        <v>2410</v>
      </c>
      <c r="M114" s="94" t="s">
        <v>2438</v>
      </c>
      <c r="N114" s="94" t="s">
        <v>2444</v>
      </c>
      <c r="O114" s="136" t="s">
        <v>2627</v>
      </c>
      <c r="P114" s="145"/>
      <c r="Q114" s="94" t="s">
        <v>2410</v>
      </c>
    </row>
    <row r="115" spans="1:17" s="120" customFormat="1" ht="18" x14ac:dyDescent="0.25">
      <c r="A115" s="136" t="str">
        <f>VLOOKUP(E115,'LISTADO ATM'!$A$2:$C$901,3,0)</f>
        <v>DISTRITO NACIONAL</v>
      </c>
      <c r="B115" s="123">
        <v>3336022913</v>
      </c>
      <c r="C115" s="95">
        <v>44450.763981481483</v>
      </c>
      <c r="D115" s="95" t="s">
        <v>2441</v>
      </c>
      <c r="E115" s="123">
        <v>577</v>
      </c>
      <c r="F115" s="136" t="str">
        <f>VLOOKUP(E115,VIP!$A$2:$O15962,2,0)</f>
        <v>DRBR173</v>
      </c>
      <c r="G115" s="136" t="str">
        <f>VLOOKUP(E115,'LISTADO ATM'!$A$2:$B$900,2,0)</f>
        <v xml:space="preserve">ATM Olé Ave. Duarte </v>
      </c>
      <c r="H115" s="136" t="str">
        <f>VLOOKUP(E115,VIP!$A$2:$O20923,7,FALSE)</f>
        <v>Si</v>
      </c>
      <c r="I115" s="136" t="str">
        <f>VLOOKUP(E115,VIP!$A$2:$O12888,8,FALSE)</f>
        <v>Si</v>
      </c>
      <c r="J115" s="136" t="str">
        <f>VLOOKUP(E115,VIP!$A$2:$O12838,8,FALSE)</f>
        <v>Si</v>
      </c>
      <c r="K115" s="136" t="str">
        <f>VLOOKUP(E115,VIP!$A$2:$O16412,6,0)</f>
        <v>SI</v>
      </c>
      <c r="L115" s="145" t="s">
        <v>2410</v>
      </c>
      <c r="M115" s="94" t="s">
        <v>2438</v>
      </c>
      <c r="N115" s="94" t="s">
        <v>2444</v>
      </c>
      <c r="O115" s="136" t="s">
        <v>2445</v>
      </c>
      <c r="P115" s="145"/>
      <c r="Q115" s="94" t="s">
        <v>2410</v>
      </c>
    </row>
    <row r="116" spans="1:17" s="120" customFormat="1" ht="18" x14ac:dyDescent="0.25">
      <c r="A116" s="136" t="str">
        <f>VLOOKUP(E116,'LISTADO ATM'!$A$2:$C$901,3,0)</f>
        <v>ESTE</v>
      </c>
      <c r="B116" s="123" t="s">
        <v>2740</v>
      </c>
      <c r="C116" s="95">
        <v>44450.868576388886</v>
      </c>
      <c r="D116" s="95" t="s">
        <v>2460</v>
      </c>
      <c r="E116" s="123">
        <v>385</v>
      </c>
      <c r="F116" s="136" t="str">
        <f>VLOOKUP(E116,VIP!$A$2:$O15981,2,0)</f>
        <v>DRBR385</v>
      </c>
      <c r="G116" s="136" t="str">
        <f>VLOOKUP(E116,'LISTADO ATM'!$A$2:$B$900,2,0)</f>
        <v xml:space="preserve">ATM Plaza Verón I </v>
      </c>
      <c r="H116" s="136" t="str">
        <f>VLOOKUP(E116,VIP!$A$2:$O20942,7,FALSE)</f>
        <v>Si</v>
      </c>
      <c r="I116" s="136" t="str">
        <f>VLOOKUP(E116,VIP!$A$2:$O12907,8,FALSE)</f>
        <v>Si</v>
      </c>
      <c r="J116" s="136" t="str">
        <f>VLOOKUP(E116,VIP!$A$2:$O12857,8,FALSE)</f>
        <v>Si</v>
      </c>
      <c r="K116" s="136" t="str">
        <f>VLOOKUP(E116,VIP!$A$2:$O16431,6,0)</f>
        <v>NO</v>
      </c>
      <c r="L116" s="145" t="s">
        <v>2410</v>
      </c>
      <c r="M116" s="94" t="s">
        <v>2438</v>
      </c>
      <c r="N116" s="94" t="s">
        <v>2444</v>
      </c>
      <c r="O116" s="136" t="s">
        <v>2627</v>
      </c>
      <c r="P116" s="145"/>
      <c r="Q116" s="94" t="s">
        <v>2410</v>
      </c>
    </row>
    <row r="117" spans="1:17" s="120" customFormat="1" ht="18" x14ac:dyDescent="0.25">
      <c r="A117" s="136" t="str">
        <f>VLOOKUP(E117,'LISTADO ATM'!$A$2:$C$901,3,0)</f>
        <v>DISTRITO NACIONAL</v>
      </c>
      <c r="B117" s="123" t="s">
        <v>2628</v>
      </c>
      <c r="C117" s="95">
        <v>44449.320960648147</v>
      </c>
      <c r="D117" s="95" t="s">
        <v>2174</v>
      </c>
      <c r="E117" s="123">
        <v>43</v>
      </c>
      <c r="F117" s="136" t="str">
        <f>VLOOKUP(E117,VIP!$A$2:$O15936,2,0)</f>
        <v>DRBR043</v>
      </c>
      <c r="G117" s="136" t="str">
        <f>VLOOKUP(E117,'LISTADO ATM'!$A$2:$B$900,2,0)</f>
        <v xml:space="preserve">ATM Zona Franca San Isidro </v>
      </c>
      <c r="H117" s="136" t="str">
        <f>VLOOKUP(E117,VIP!$A$2:$O20897,7,FALSE)</f>
        <v>Si</v>
      </c>
      <c r="I117" s="136" t="str">
        <f>VLOOKUP(E117,VIP!$A$2:$O12862,8,FALSE)</f>
        <v>No</v>
      </c>
      <c r="J117" s="136" t="str">
        <f>VLOOKUP(E117,VIP!$A$2:$O12812,8,FALSE)</f>
        <v>No</v>
      </c>
      <c r="K117" s="136" t="str">
        <f>VLOOKUP(E117,VIP!$A$2:$O16386,6,0)</f>
        <v>NO</v>
      </c>
      <c r="L117" s="145" t="s">
        <v>2456</v>
      </c>
      <c r="M117" s="94" t="s">
        <v>2438</v>
      </c>
      <c r="N117" s="94" t="s">
        <v>2444</v>
      </c>
      <c r="O117" s="136" t="s">
        <v>2446</v>
      </c>
      <c r="P117" s="145"/>
      <c r="Q117" s="94" t="s">
        <v>2456</v>
      </c>
    </row>
    <row r="118" spans="1:17" s="120" customFormat="1" ht="18" x14ac:dyDescent="0.25">
      <c r="A118" s="136" t="str">
        <f>VLOOKUP(E118,'LISTADO ATM'!$A$2:$C$901,3,0)</f>
        <v>DISTRITO NACIONAL</v>
      </c>
      <c r="B118" s="123" t="s">
        <v>2656</v>
      </c>
      <c r="C118" s="95">
        <v>44449.685069444444</v>
      </c>
      <c r="D118" s="95" t="s">
        <v>2174</v>
      </c>
      <c r="E118" s="123">
        <v>967</v>
      </c>
      <c r="F118" s="136" t="str">
        <f>VLOOKUP(E118,VIP!$A$2:$O15953,2,0)</f>
        <v>DRBR967</v>
      </c>
      <c r="G118" s="136" t="str">
        <f>VLOOKUP(E118,'LISTADO ATM'!$A$2:$B$900,2,0)</f>
        <v xml:space="preserve">ATM UNP Hiper Olé Autopista Duarte </v>
      </c>
      <c r="H118" s="136" t="str">
        <f>VLOOKUP(E118,VIP!$A$2:$O20914,7,FALSE)</f>
        <v>Si</v>
      </c>
      <c r="I118" s="136" t="str">
        <f>VLOOKUP(E118,VIP!$A$2:$O12879,8,FALSE)</f>
        <v>Si</v>
      </c>
      <c r="J118" s="136" t="str">
        <f>VLOOKUP(E118,VIP!$A$2:$O12829,8,FALSE)</f>
        <v>Si</v>
      </c>
      <c r="K118" s="136" t="str">
        <f>VLOOKUP(E118,VIP!$A$2:$O16403,6,0)</f>
        <v>NO</v>
      </c>
      <c r="L118" s="145" t="s">
        <v>2456</v>
      </c>
      <c r="M118" s="94" t="s">
        <v>2438</v>
      </c>
      <c r="N118" s="94" t="s">
        <v>2444</v>
      </c>
      <c r="O118" s="136" t="s">
        <v>2446</v>
      </c>
      <c r="P118" s="145"/>
      <c r="Q118" s="94" t="s">
        <v>2456</v>
      </c>
    </row>
    <row r="119" spans="1:17" s="120" customFormat="1" ht="18" x14ac:dyDescent="0.25">
      <c r="A119" s="136" t="str">
        <f>VLOOKUP(E119,'LISTADO ATM'!$A$2:$C$901,3,0)</f>
        <v>DISTRITO NACIONAL</v>
      </c>
      <c r="B119" s="123" t="s">
        <v>2653</v>
      </c>
      <c r="C119" s="95">
        <v>44449.699502314812</v>
      </c>
      <c r="D119" s="95" t="s">
        <v>2174</v>
      </c>
      <c r="E119" s="123">
        <v>35</v>
      </c>
      <c r="F119" s="136" t="str">
        <f>VLOOKUP(E119,VIP!$A$2:$O15950,2,0)</f>
        <v>DRBR035</v>
      </c>
      <c r="G119" s="136" t="str">
        <f>VLOOKUP(E119,'LISTADO ATM'!$A$2:$B$900,2,0)</f>
        <v xml:space="preserve">ATM Dirección General de Aduanas I </v>
      </c>
      <c r="H119" s="136" t="str">
        <f>VLOOKUP(E119,VIP!$A$2:$O20911,7,FALSE)</f>
        <v>Si</v>
      </c>
      <c r="I119" s="136" t="str">
        <f>VLOOKUP(E119,VIP!$A$2:$O12876,8,FALSE)</f>
        <v>Si</v>
      </c>
      <c r="J119" s="136" t="str">
        <f>VLOOKUP(E119,VIP!$A$2:$O12826,8,FALSE)</f>
        <v>Si</v>
      </c>
      <c r="K119" s="136" t="str">
        <f>VLOOKUP(E119,VIP!$A$2:$O16400,6,0)</f>
        <v>NO</v>
      </c>
      <c r="L119" s="145" t="s">
        <v>2456</v>
      </c>
      <c r="M119" s="94" t="s">
        <v>2438</v>
      </c>
      <c r="N119" s="94" t="s">
        <v>2444</v>
      </c>
      <c r="O119" s="136" t="s">
        <v>2446</v>
      </c>
      <c r="P119" s="145"/>
      <c r="Q119" s="94" t="s">
        <v>2456</v>
      </c>
    </row>
    <row r="120" spans="1:17" s="120" customFormat="1" ht="18" x14ac:dyDescent="0.25">
      <c r="A120" s="136" t="str">
        <f>VLOOKUP(E120,'LISTADO ATM'!$A$2:$C$901,3,0)</f>
        <v>DISTRITO NACIONAL</v>
      </c>
      <c r="B120" s="123" t="s">
        <v>2652</v>
      </c>
      <c r="C120" s="95">
        <v>44449.702962962961</v>
      </c>
      <c r="D120" s="95" t="s">
        <v>2174</v>
      </c>
      <c r="E120" s="123">
        <v>946</v>
      </c>
      <c r="F120" s="136" t="str">
        <f>VLOOKUP(E120,VIP!$A$2:$O15949,2,0)</f>
        <v>DRBR24R</v>
      </c>
      <c r="G120" s="136" t="str">
        <f>VLOOKUP(E120,'LISTADO ATM'!$A$2:$B$900,2,0)</f>
        <v xml:space="preserve">ATM Oficina Núñez de Cáceres I </v>
      </c>
      <c r="H120" s="136" t="str">
        <f>VLOOKUP(E120,VIP!$A$2:$O20910,7,FALSE)</f>
        <v>Si</v>
      </c>
      <c r="I120" s="136" t="str">
        <f>VLOOKUP(E120,VIP!$A$2:$O12875,8,FALSE)</f>
        <v>Si</v>
      </c>
      <c r="J120" s="136" t="str">
        <f>VLOOKUP(E120,VIP!$A$2:$O12825,8,FALSE)</f>
        <v>Si</v>
      </c>
      <c r="K120" s="136" t="str">
        <f>VLOOKUP(E120,VIP!$A$2:$O16399,6,0)</f>
        <v>NO</v>
      </c>
      <c r="L120" s="145" t="s">
        <v>2456</v>
      </c>
      <c r="M120" s="94" t="s">
        <v>2438</v>
      </c>
      <c r="N120" s="94" t="s">
        <v>2444</v>
      </c>
      <c r="O120" s="136" t="s">
        <v>2446</v>
      </c>
      <c r="P120" s="145"/>
      <c r="Q120" s="94" t="s">
        <v>2456</v>
      </c>
    </row>
    <row r="121" spans="1:17" s="120" customFormat="1" ht="18" x14ac:dyDescent="0.25">
      <c r="A121" s="136" t="str">
        <f>VLOOKUP(E121,'LISTADO ATM'!$A$2:$C$901,3,0)</f>
        <v>DISTRITO NACIONAL</v>
      </c>
      <c r="B121" s="123" t="s">
        <v>2643</v>
      </c>
      <c r="C121" s="95">
        <v>44449.750023148146</v>
      </c>
      <c r="D121" s="95" t="s">
        <v>2174</v>
      </c>
      <c r="E121" s="123">
        <v>349</v>
      </c>
      <c r="F121" s="136" t="str">
        <f>VLOOKUP(E121,VIP!$A$2:$O15940,2,0)</f>
        <v>DRBR349</v>
      </c>
      <c r="G121" s="136" t="str">
        <f>VLOOKUP(E121,'LISTADO ATM'!$A$2:$B$900,2,0)</f>
        <v>ATM SENASA</v>
      </c>
      <c r="H121" s="136" t="str">
        <f>VLOOKUP(E121,VIP!$A$2:$O20901,7,FALSE)</f>
        <v>Si</v>
      </c>
      <c r="I121" s="136" t="str">
        <f>VLOOKUP(E121,VIP!$A$2:$O12866,8,FALSE)</f>
        <v>Si</v>
      </c>
      <c r="J121" s="136" t="str">
        <f>VLOOKUP(E121,VIP!$A$2:$O12816,8,FALSE)</f>
        <v>Si</v>
      </c>
      <c r="K121" s="136" t="str">
        <f>VLOOKUP(E121,VIP!$A$2:$O16390,6,0)</f>
        <v>NO</v>
      </c>
      <c r="L121" s="145" t="s">
        <v>2456</v>
      </c>
      <c r="M121" s="94" t="s">
        <v>2438</v>
      </c>
      <c r="N121" s="94" t="s">
        <v>2444</v>
      </c>
      <c r="O121" s="136" t="s">
        <v>2446</v>
      </c>
      <c r="P121" s="145"/>
      <c r="Q121" s="94" t="s">
        <v>2456</v>
      </c>
    </row>
    <row r="122" spans="1:17" s="120" customFormat="1" ht="18" x14ac:dyDescent="0.25">
      <c r="A122" s="136" t="str">
        <f>VLOOKUP(E122,'LISTADO ATM'!$A$2:$C$901,3,0)</f>
        <v>DISTRITO NACIONAL</v>
      </c>
      <c r="B122" s="123" t="s">
        <v>2724</v>
      </c>
      <c r="C122" s="95">
        <v>44450.494027777779</v>
      </c>
      <c r="D122" s="95" t="s">
        <v>2174</v>
      </c>
      <c r="E122" s="123">
        <v>165</v>
      </c>
      <c r="F122" s="136" t="str">
        <f>VLOOKUP(E122,VIP!$A$2:$O15962,2,0)</f>
        <v>DRBR165</v>
      </c>
      <c r="G122" s="136" t="str">
        <f>VLOOKUP(E122,'LISTADO ATM'!$A$2:$B$900,2,0)</f>
        <v>ATM Autoservicio Megacentro</v>
      </c>
      <c r="H122" s="136" t="str">
        <f>VLOOKUP(E122,VIP!$A$2:$O20923,7,FALSE)</f>
        <v>Si</v>
      </c>
      <c r="I122" s="136" t="str">
        <f>VLOOKUP(E122,VIP!$A$2:$O12888,8,FALSE)</f>
        <v>Si</v>
      </c>
      <c r="J122" s="136" t="str">
        <f>VLOOKUP(E122,VIP!$A$2:$O12838,8,FALSE)</f>
        <v>Si</v>
      </c>
      <c r="K122" s="136" t="str">
        <f>VLOOKUP(E122,VIP!$A$2:$O16412,6,0)</f>
        <v>SI</v>
      </c>
      <c r="L122" s="145" t="s">
        <v>2456</v>
      </c>
      <c r="M122" s="94" t="s">
        <v>2438</v>
      </c>
      <c r="N122" s="94" t="s">
        <v>2444</v>
      </c>
      <c r="O122" s="136" t="s">
        <v>2446</v>
      </c>
      <c r="P122" s="145"/>
      <c r="Q122" s="94" t="s">
        <v>2456</v>
      </c>
    </row>
    <row r="123" spans="1:17" s="120" customFormat="1" ht="18" x14ac:dyDescent="0.25">
      <c r="A123" s="136" t="str">
        <f>VLOOKUP(E123,'LISTADO ATM'!$A$2:$C$901,3,0)</f>
        <v>NORTE</v>
      </c>
      <c r="B123" s="123" t="s">
        <v>2722</v>
      </c>
      <c r="C123" s="95">
        <v>44450.49486111111</v>
      </c>
      <c r="D123" s="95" t="s">
        <v>2175</v>
      </c>
      <c r="E123" s="123">
        <v>402</v>
      </c>
      <c r="F123" s="136" t="str">
        <f>VLOOKUP(E123,VIP!$A$2:$O15960,2,0)</f>
        <v>DRBR402</v>
      </c>
      <c r="G123" s="136" t="str">
        <f>VLOOKUP(E123,'LISTADO ATM'!$A$2:$B$900,2,0)</f>
        <v xml:space="preserve">ATM La Sirena La Vega </v>
      </c>
      <c r="H123" s="136" t="str">
        <f>VLOOKUP(E123,VIP!$A$2:$O20921,7,FALSE)</f>
        <v>Si</v>
      </c>
      <c r="I123" s="136" t="str">
        <f>VLOOKUP(E123,VIP!$A$2:$O12886,8,FALSE)</f>
        <v>Si</v>
      </c>
      <c r="J123" s="136" t="str">
        <f>VLOOKUP(E123,VIP!$A$2:$O12836,8,FALSE)</f>
        <v>Si</v>
      </c>
      <c r="K123" s="136" t="str">
        <f>VLOOKUP(E123,VIP!$A$2:$O16410,6,0)</f>
        <v>NO</v>
      </c>
      <c r="L123" s="145" t="s">
        <v>2456</v>
      </c>
      <c r="M123" s="94" t="s">
        <v>2438</v>
      </c>
      <c r="N123" s="94" t="s">
        <v>2444</v>
      </c>
      <c r="O123" s="136" t="s">
        <v>2713</v>
      </c>
      <c r="P123" s="145"/>
      <c r="Q123" s="94" t="s">
        <v>2456</v>
      </c>
    </row>
    <row r="124" spans="1:17" s="120" customFormat="1" ht="18" x14ac:dyDescent="0.25">
      <c r="A124" s="136" t="str">
        <f>VLOOKUP(E124,'LISTADO ATM'!$A$2:$C$901,3,0)</f>
        <v>DISTRITO NACIONAL</v>
      </c>
      <c r="B124" s="123">
        <v>3336022850</v>
      </c>
      <c r="C124" s="95">
        <v>44450.640648148146</v>
      </c>
      <c r="D124" s="95" t="s">
        <v>2174</v>
      </c>
      <c r="E124" s="123">
        <v>884</v>
      </c>
      <c r="F124" s="136" t="str">
        <f>VLOOKUP(E124,VIP!$A$2:$O15971,2,0)</f>
        <v>DRBR884</v>
      </c>
      <c r="G124" s="136" t="str">
        <f>VLOOKUP(E124,'LISTADO ATM'!$A$2:$B$900,2,0)</f>
        <v xml:space="preserve">ATM UNP Olé Sabana Perdida </v>
      </c>
      <c r="H124" s="136" t="str">
        <f>VLOOKUP(E124,VIP!$A$2:$O20932,7,FALSE)</f>
        <v>Si</v>
      </c>
      <c r="I124" s="136" t="str">
        <f>VLOOKUP(E124,VIP!$A$2:$O12897,8,FALSE)</f>
        <v>Si</v>
      </c>
      <c r="J124" s="136" t="str">
        <f>VLOOKUP(E124,VIP!$A$2:$O12847,8,FALSE)</f>
        <v>Si</v>
      </c>
      <c r="K124" s="136" t="str">
        <f>VLOOKUP(E124,VIP!$A$2:$O16421,6,0)</f>
        <v>NO</v>
      </c>
      <c r="L124" s="145" t="s">
        <v>2456</v>
      </c>
      <c r="M124" s="94" t="s">
        <v>2438</v>
      </c>
      <c r="N124" s="94" t="s">
        <v>2444</v>
      </c>
      <c r="O124" s="136" t="s">
        <v>2446</v>
      </c>
      <c r="P124" s="145"/>
      <c r="Q124" s="94" t="s">
        <v>2456</v>
      </c>
    </row>
    <row r="125" spans="1:17" s="120" customFormat="1" ht="18" x14ac:dyDescent="0.25">
      <c r="A125" s="136" t="str">
        <f>VLOOKUP(E125,'LISTADO ATM'!$A$2:$C$901,3,0)</f>
        <v>NORTE</v>
      </c>
      <c r="B125" s="123">
        <v>3336022902</v>
      </c>
      <c r="C125" s="95">
        <v>44450.702280092592</v>
      </c>
      <c r="D125" s="95" t="s">
        <v>2175</v>
      </c>
      <c r="E125" s="123">
        <v>482</v>
      </c>
      <c r="F125" s="136" t="str">
        <f>VLOOKUP(E125,VIP!$A$2:$O15965,2,0)</f>
        <v>DRBR482</v>
      </c>
      <c r="G125" s="136" t="str">
        <f>VLOOKUP(E125,'LISTADO ATM'!$A$2:$B$900,2,0)</f>
        <v xml:space="preserve">ATM Centro de Caja Plaza Lama (Santiago) </v>
      </c>
      <c r="H125" s="136" t="str">
        <f>VLOOKUP(E125,VIP!$A$2:$O20926,7,FALSE)</f>
        <v>Si</v>
      </c>
      <c r="I125" s="136" t="str">
        <f>VLOOKUP(E125,VIP!$A$2:$O12891,8,FALSE)</f>
        <v>Si</v>
      </c>
      <c r="J125" s="136" t="str">
        <f>VLOOKUP(E125,VIP!$A$2:$O12841,8,FALSE)</f>
        <v>Si</v>
      </c>
      <c r="K125" s="136" t="str">
        <f>VLOOKUP(E125,VIP!$A$2:$O16415,6,0)</f>
        <v>NO</v>
      </c>
      <c r="L125" s="145" t="s">
        <v>2456</v>
      </c>
      <c r="M125" s="94" t="s">
        <v>2438</v>
      </c>
      <c r="N125" s="94" t="s">
        <v>2444</v>
      </c>
      <c r="O125" s="136" t="s">
        <v>2626</v>
      </c>
      <c r="P125" s="145"/>
      <c r="Q125" s="94" t="s">
        <v>2456</v>
      </c>
    </row>
    <row r="126" spans="1:17" s="120" customFormat="1" ht="18" x14ac:dyDescent="0.25">
      <c r="A126" s="136" t="str">
        <f>VLOOKUP(E126,'LISTADO ATM'!$A$2:$C$901,3,0)</f>
        <v>NORTE</v>
      </c>
      <c r="B126" s="123">
        <v>3336022914</v>
      </c>
      <c r="C126" s="95">
        <v>44450.775960648149</v>
      </c>
      <c r="D126" s="95" t="s">
        <v>2175</v>
      </c>
      <c r="E126" s="123">
        <v>64</v>
      </c>
      <c r="F126" s="136" t="str">
        <f>VLOOKUP(E126,VIP!$A$2:$O15961,2,0)</f>
        <v>DRBR064</v>
      </c>
      <c r="G126" s="136" t="str">
        <f>VLOOKUP(E126,'LISTADO ATM'!$A$2:$B$900,2,0)</f>
        <v xml:space="preserve">ATM COOPALINA (Cotuí) </v>
      </c>
      <c r="H126" s="136" t="str">
        <f>VLOOKUP(E126,VIP!$A$2:$O20922,7,FALSE)</f>
        <v>Si</v>
      </c>
      <c r="I126" s="136" t="str">
        <f>VLOOKUP(E126,VIP!$A$2:$O12887,8,FALSE)</f>
        <v>Si</v>
      </c>
      <c r="J126" s="136" t="str">
        <f>VLOOKUP(E126,VIP!$A$2:$O12837,8,FALSE)</f>
        <v>Si</v>
      </c>
      <c r="K126" s="136" t="str">
        <f>VLOOKUP(E126,VIP!$A$2:$O16411,6,0)</f>
        <v>NO</v>
      </c>
      <c r="L126" s="145" t="s">
        <v>2456</v>
      </c>
      <c r="M126" s="94" t="s">
        <v>2438</v>
      </c>
      <c r="N126" s="94" t="s">
        <v>2444</v>
      </c>
      <c r="O126" s="136" t="s">
        <v>2626</v>
      </c>
      <c r="P126" s="145"/>
      <c r="Q126" s="94" t="s">
        <v>2456</v>
      </c>
    </row>
    <row r="127" spans="1:17" s="120" customFormat="1" ht="22.5" customHeight="1" x14ac:dyDescent="0.25">
      <c r="A127" s="136" t="str">
        <f>VLOOKUP(E127,'LISTADO ATM'!$A$2:$C$901,3,0)</f>
        <v>SUR</v>
      </c>
      <c r="B127" s="123">
        <v>3336022915</v>
      </c>
      <c r="C127" s="95">
        <v>44450.780092592591</v>
      </c>
      <c r="D127" s="95" t="s">
        <v>2174</v>
      </c>
      <c r="E127" s="123">
        <v>584</v>
      </c>
      <c r="F127" s="136" t="str">
        <f>VLOOKUP(E127,VIP!$A$2:$O15960,2,0)</f>
        <v>DRBR404</v>
      </c>
      <c r="G127" s="136" t="str">
        <f>VLOOKUP(E127,'LISTADO ATM'!$A$2:$B$900,2,0)</f>
        <v xml:space="preserve">ATM Oficina San Cristóbal I </v>
      </c>
      <c r="H127" s="136" t="str">
        <f>VLOOKUP(E127,VIP!$A$2:$O20921,7,FALSE)</f>
        <v>Si</v>
      </c>
      <c r="I127" s="136" t="str">
        <f>VLOOKUP(E127,VIP!$A$2:$O12886,8,FALSE)</f>
        <v>Si</v>
      </c>
      <c r="J127" s="136" t="str">
        <f>VLOOKUP(E127,VIP!$A$2:$O12836,8,FALSE)</f>
        <v>Si</v>
      </c>
      <c r="K127" s="136" t="str">
        <f>VLOOKUP(E127,VIP!$A$2:$O16410,6,0)</f>
        <v>SI</v>
      </c>
      <c r="L127" s="145" t="s">
        <v>2456</v>
      </c>
      <c r="M127" s="94" t="s">
        <v>2438</v>
      </c>
      <c r="N127" s="94" t="s">
        <v>2444</v>
      </c>
      <c r="O127" s="136" t="s">
        <v>2446</v>
      </c>
      <c r="P127" s="145"/>
      <c r="Q127" s="94" t="s">
        <v>2456</v>
      </c>
    </row>
    <row r="128" spans="1:17" s="120" customFormat="1" ht="22.5" customHeight="1" x14ac:dyDescent="0.25">
      <c r="A128" s="136" t="str">
        <f>VLOOKUP(E128,'LISTADO ATM'!$A$2:$C$901,3,0)</f>
        <v>NORTE</v>
      </c>
      <c r="B128" s="123">
        <v>3336022917</v>
      </c>
      <c r="C128" s="95">
        <v>44450.8047337963</v>
      </c>
      <c r="D128" s="95" t="s">
        <v>2174</v>
      </c>
      <c r="E128" s="123">
        <v>862</v>
      </c>
      <c r="F128" s="136" t="str">
        <f>VLOOKUP(E128,VIP!$A$2:$O15958,2,0)</f>
        <v>DRBR862</v>
      </c>
      <c r="G128" s="136" t="str">
        <f>VLOOKUP(E128,'LISTADO ATM'!$A$2:$B$900,2,0)</f>
        <v xml:space="preserve">ATM S/M Doble A (Sabaneta) </v>
      </c>
      <c r="H128" s="136" t="str">
        <f>VLOOKUP(E128,VIP!$A$2:$O20919,7,FALSE)</f>
        <v>Si</v>
      </c>
      <c r="I128" s="136" t="str">
        <f>VLOOKUP(E128,VIP!$A$2:$O12884,8,FALSE)</f>
        <v>Si</v>
      </c>
      <c r="J128" s="136" t="str">
        <f>VLOOKUP(E128,VIP!$A$2:$O12834,8,FALSE)</f>
        <v>Si</v>
      </c>
      <c r="K128" s="136" t="str">
        <f>VLOOKUP(E128,VIP!$A$2:$O16408,6,0)</f>
        <v>NO</v>
      </c>
      <c r="L128" s="145" t="s">
        <v>2456</v>
      </c>
      <c r="M128" s="94" t="s">
        <v>2438</v>
      </c>
      <c r="N128" s="94" t="s">
        <v>2444</v>
      </c>
      <c r="O128" s="136" t="s">
        <v>2446</v>
      </c>
      <c r="P128" s="145"/>
      <c r="Q128" s="94" t="s">
        <v>2456</v>
      </c>
    </row>
    <row r="129" spans="1:17" s="120" customFormat="1" ht="22.5" customHeight="1" x14ac:dyDescent="0.25">
      <c r="A129" s="136" t="str">
        <f>VLOOKUP(E129,'LISTADO ATM'!$A$2:$C$901,3,0)</f>
        <v>DISTRITO NACIONAL</v>
      </c>
      <c r="B129" s="123">
        <v>3336022918</v>
      </c>
      <c r="C129" s="95">
        <v>44450.805381944447</v>
      </c>
      <c r="D129" s="95" t="s">
        <v>2174</v>
      </c>
      <c r="E129" s="123">
        <v>957</v>
      </c>
      <c r="F129" s="136" t="str">
        <f>VLOOKUP(E129,VIP!$A$2:$O15957,2,0)</f>
        <v>DRBR23F</v>
      </c>
      <c r="G129" s="136" t="str">
        <f>VLOOKUP(E129,'LISTADO ATM'!$A$2:$B$900,2,0)</f>
        <v xml:space="preserve">ATM Oficina Venezuela </v>
      </c>
      <c r="H129" s="136" t="str">
        <f>VLOOKUP(E129,VIP!$A$2:$O20918,7,FALSE)</f>
        <v>Si</v>
      </c>
      <c r="I129" s="136" t="str">
        <f>VLOOKUP(E129,VIP!$A$2:$O12883,8,FALSE)</f>
        <v>Si</v>
      </c>
      <c r="J129" s="136" t="str">
        <f>VLOOKUP(E129,VIP!$A$2:$O12833,8,FALSE)</f>
        <v>Si</v>
      </c>
      <c r="K129" s="136" t="str">
        <f>VLOOKUP(E129,VIP!$A$2:$O16407,6,0)</f>
        <v>SI</v>
      </c>
      <c r="L129" s="145" t="s">
        <v>2456</v>
      </c>
      <c r="M129" s="94" t="s">
        <v>2438</v>
      </c>
      <c r="N129" s="94" t="s">
        <v>2444</v>
      </c>
      <c r="O129" s="136" t="s">
        <v>2446</v>
      </c>
      <c r="P129" s="145"/>
      <c r="Q129" s="94" t="s">
        <v>2456</v>
      </c>
    </row>
    <row r="130" spans="1:17" s="120" customFormat="1" ht="22.5" customHeight="1" x14ac:dyDescent="0.25">
      <c r="A130" s="136" t="str">
        <f>VLOOKUP(E130,'LISTADO ATM'!$A$2:$C$901,3,0)</f>
        <v>NORTE</v>
      </c>
      <c r="B130" s="123" t="s">
        <v>2731</v>
      </c>
      <c r="C130" s="95">
        <v>44450.971076388887</v>
      </c>
      <c r="D130" s="95" t="s">
        <v>2175</v>
      </c>
      <c r="E130" s="123">
        <v>941</v>
      </c>
      <c r="F130" s="136" t="str">
        <f>VLOOKUP(E130,VIP!$A$2:$O15972,2,0)</f>
        <v>DRBR941</v>
      </c>
      <c r="G130" s="136" t="str">
        <f>VLOOKUP(E130,'LISTADO ATM'!$A$2:$B$900,2,0)</f>
        <v xml:space="preserve">ATM Estación Next (Puerto Plata) </v>
      </c>
      <c r="H130" s="136" t="str">
        <f>VLOOKUP(E130,VIP!$A$2:$O20933,7,FALSE)</f>
        <v>Si</v>
      </c>
      <c r="I130" s="136" t="str">
        <f>VLOOKUP(E130,VIP!$A$2:$O12898,8,FALSE)</f>
        <v>Si</v>
      </c>
      <c r="J130" s="136" t="str">
        <f>VLOOKUP(E130,VIP!$A$2:$O12848,8,FALSE)</f>
        <v>Si</v>
      </c>
      <c r="K130" s="136" t="str">
        <f>VLOOKUP(E130,VIP!$A$2:$O16422,6,0)</f>
        <v>NO</v>
      </c>
      <c r="L130" s="145" t="s">
        <v>2456</v>
      </c>
      <c r="M130" s="94" t="s">
        <v>2438</v>
      </c>
      <c r="N130" s="94" t="s">
        <v>2444</v>
      </c>
      <c r="O130" s="136" t="s">
        <v>2638</v>
      </c>
      <c r="P130" s="145"/>
      <c r="Q130" s="94" t="s">
        <v>2456</v>
      </c>
    </row>
    <row r="131" spans="1:17" s="120" customFormat="1" ht="22.5" customHeight="1" x14ac:dyDescent="0.25">
      <c r="A131" s="136" t="str">
        <f>VLOOKUP(E131,'LISTADO ATM'!$A$2:$C$901,3,0)</f>
        <v>ESTE</v>
      </c>
      <c r="B131" s="123" t="s">
        <v>2734</v>
      </c>
      <c r="C131" s="95">
        <v>44450.968078703707</v>
      </c>
      <c r="D131" s="95" t="s">
        <v>2174</v>
      </c>
      <c r="E131" s="123">
        <v>963</v>
      </c>
      <c r="F131" s="136" t="str">
        <f>VLOOKUP(E131,VIP!$A$2:$O15975,2,0)</f>
        <v>DRBR963</v>
      </c>
      <c r="G131" s="136" t="str">
        <f>VLOOKUP(E131,'LISTADO ATM'!$A$2:$B$900,2,0)</f>
        <v xml:space="preserve">ATM Multiplaza La Romana </v>
      </c>
      <c r="H131" s="136" t="str">
        <f>VLOOKUP(E131,VIP!$A$2:$O20936,7,FALSE)</f>
        <v>Si</v>
      </c>
      <c r="I131" s="136" t="str">
        <f>VLOOKUP(E131,VIP!$A$2:$O12901,8,FALSE)</f>
        <v>Si</v>
      </c>
      <c r="J131" s="136" t="str">
        <f>VLOOKUP(E131,VIP!$A$2:$O12851,8,FALSE)</f>
        <v>Si</v>
      </c>
      <c r="K131" s="136" t="str">
        <f>VLOOKUP(E131,VIP!$A$2:$O16425,6,0)</f>
        <v>NO</v>
      </c>
      <c r="L131" s="145" t="s">
        <v>2456</v>
      </c>
      <c r="M131" s="94" t="s">
        <v>2438</v>
      </c>
      <c r="N131" s="94" t="s">
        <v>2444</v>
      </c>
      <c r="O131" s="136" t="s">
        <v>2446</v>
      </c>
      <c r="P131" s="145"/>
      <c r="Q131" s="94" t="s">
        <v>2456</v>
      </c>
    </row>
    <row r="132" spans="1:17" s="120" customFormat="1" ht="22.5" customHeight="1" x14ac:dyDescent="0.25">
      <c r="A132" s="136" t="str">
        <f>VLOOKUP(E132,'LISTADO ATM'!$A$2:$C$901,3,0)</f>
        <v>DISTRITO NACIONAL</v>
      </c>
      <c r="B132" s="123" t="s">
        <v>2735</v>
      </c>
      <c r="C132" s="95">
        <v>44450.966909722221</v>
      </c>
      <c r="D132" s="95" t="s">
        <v>2174</v>
      </c>
      <c r="E132" s="123">
        <v>231</v>
      </c>
      <c r="F132" s="136" t="str">
        <f>VLOOKUP(E132,VIP!$A$2:$O15976,2,0)</f>
        <v>DRBR231</v>
      </c>
      <c r="G132" s="136" t="str">
        <f>VLOOKUP(E132,'LISTADO ATM'!$A$2:$B$900,2,0)</f>
        <v xml:space="preserve">ATM Oficina Zona Oriental </v>
      </c>
      <c r="H132" s="136" t="str">
        <f>VLOOKUP(E132,VIP!$A$2:$O20937,7,FALSE)</f>
        <v>Si</v>
      </c>
      <c r="I132" s="136" t="str">
        <f>VLOOKUP(E132,VIP!$A$2:$O12902,8,FALSE)</f>
        <v>Si</v>
      </c>
      <c r="J132" s="136" t="str">
        <f>VLOOKUP(E132,VIP!$A$2:$O12852,8,FALSE)</f>
        <v>Si</v>
      </c>
      <c r="K132" s="136" t="str">
        <f>VLOOKUP(E132,VIP!$A$2:$O16426,6,0)</f>
        <v>SI</v>
      </c>
      <c r="L132" s="145" t="s">
        <v>2456</v>
      </c>
      <c r="M132" s="94" t="s">
        <v>2438</v>
      </c>
      <c r="N132" s="94" t="s">
        <v>2444</v>
      </c>
      <c r="O132" s="136" t="s">
        <v>2446</v>
      </c>
      <c r="P132" s="145"/>
      <c r="Q132" s="94" t="s">
        <v>2456</v>
      </c>
    </row>
    <row r="133" spans="1:17" s="120" customFormat="1" ht="22.5" customHeight="1" x14ac:dyDescent="0.25">
      <c r="A133" s="136" t="str">
        <f>VLOOKUP(E133,'LISTADO ATM'!$A$2:$C$901,3,0)</f>
        <v>DISTRITO NACIONAL</v>
      </c>
      <c r="B133" s="123" t="s">
        <v>2736</v>
      </c>
      <c r="C133" s="95">
        <v>44450.96329861111</v>
      </c>
      <c r="D133" s="95" t="s">
        <v>2174</v>
      </c>
      <c r="E133" s="123">
        <v>904</v>
      </c>
      <c r="F133" s="136" t="str">
        <f>VLOOKUP(E133,VIP!$A$2:$O15977,2,0)</f>
        <v>DRBR24B</v>
      </c>
      <c r="G133" s="136" t="str">
        <f>VLOOKUP(E133,'LISTADO ATM'!$A$2:$B$900,2,0)</f>
        <v xml:space="preserve">ATM Oficina Multicentro La Sirena Churchill </v>
      </c>
      <c r="H133" s="136" t="str">
        <f>VLOOKUP(E133,VIP!$A$2:$O20938,7,FALSE)</f>
        <v>Si</v>
      </c>
      <c r="I133" s="136" t="str">
        <f>VLOOKUP(E133,VIP!$A$2:$O12903,8,FALSE)</f>
        <v>Si</v>
      </c>
      <c r="J133" s="136" t="str">
        <f>VLOOKUP(E133,VIP!$A$2:$O12853,8,FALSE)</f>
        <v>Si</v>
      </c>
      <c r="K133" s="136" t="str">
        <f>VLOOKUP(E133,VIP!$A$2:$O16427,6,0)</f>
        <v>SI</v>
      </c>
      <c r="L133" s="145" t="s">
        <v>2456</v>
      </c>
      <c r="M133" s="94" t="s">
        <v>2438</v>
      </c>
      <c r="N133" s="94" t="s">
        <v>2444</v>
      </c>
      <c r="O133" s="136" t="s">
        <v>2446</v>
      </c>
      <c r="P133" s="145"/>
      <c r="Q133" s="94" t="s">
        <v>2456</v>
      </c>
    </row>
    <row r="134" spans="1:17" s="120" customFormat="1" ht="22.5" customHeight="1" x14ac:dyDescent="0.25">
      <c r="A134" s="136" t="str">
        <f>VLOOKUP(E134,'LISTADO ATM'!$A$2:$C$901,3,0)</f>
        <v>DISTRITO NACIONAL</v>
      </c>
      <c r="B134" s="123" t="s">
        <v>2739</v>
      </c>
      <c r="C134" s="95">
        <v>44450.896562499998</v>
      </c>
      <c r="D134" s="95" t="s">
        <v>2174</v>
      </c>
      <c r="E134" s="123">
        <v>31</v>
      </c>
      <c r="F134" s="136" t="str">
        <f>VLOOKUP(E134,VIP!$A$2:$O15980,2,0)</f>
        <v>DRBR031</v>
      </c>
      <c r="G134" s="136" t="str">
        <f>VLOOKUP(E134,'LISTADO ATM'!$A$2:$B$900,2,0)</f>
        <v xml:space="preserve">ATM Oficina San Martín I </v>
      </c>
      <c r="H134" s="136" t="str">
        <f>VLOOKUP(E134,VIP!$A$2:$O20941,7,FALSE)</f>
        <v>Si</v>
      </c>
      <c r="I134" s="136" t="str">
        <f>VLOOKUP(E134,VIP!$A$2:$O12906,8,FALSE)</f>
        <v>Si</v>
      </c>
      <c r="J134" s="136" t="str">
        <f>VLOOKUP(E134,VIP!$A$2:$O12856,8,FALSE)</f>
        <v>Si</v>
      </c>
      <c r="K134" s="136" t="str">
        <f>VLOOKUP(E134,VIP!$A$2:$O16430,6,0)</f>
        <v>NO</v>
      </c>
      <c r="L134" s="145" t="s">
        <v>2456</v>
      </c>
      <c r="M134" s="94" t="s">
        <v>2438</v>
      </c>
      <c r="N134" s="94" t="s">
        <v>2444</v>
      </c>
      <c r="O134" s="136" t="s">
        <v>2446</v>
      </c>
      <c r="P134" s="145"/>
      <c r="Q134" s="94" t="s">
        <v>2456</v>
      </c>
    </row>
    <row r="135" spans="1:17" s="120" customFormat="1" ht="22.5" customHeight="1" x14ac:dyDescent="0.25">
      <c r="A135" s="136" t="e">
        <f>VLOOKUP(E135,'LISTADO ATM'!$A$2:$C$901,3,0)</f>
        <v>#N/A</v>
      </c>
      <c r="B135" s="123"/>
      <c r="C135" s="95"/>
      <c r="D135" s="95"/>
      <c r="E135" s="123"/>
      <c r="F135" s="136" t="e">
        <f>VLOOKUP(E135,VIP!$A$2:$O15956,2,0)</f>
        <v>#N/A</v>
      </c>
      <c r="G135" s="136" t="e">
        <f>VLOOKUP(E135,'LISTADO ATM'!$A$2:$B$900,2,0)</f>
        <v>#N/A</v>
      </c>
      <c r="H135" s="136" t="e">
        <f>VLOOKUP(E135,VIP!$A$2:$O20917,7,FALSE)</f>
        <v>#N/A</v>
      </c>
      <c r="I135" s="136" t="e">
        <f>VLOOKUP(E135,VIP!$A$2:$O12882,8,FALSE)</f>
        <v>#N/A</v>
      </c>
      <c r="J135" s="136" t="e">
        <f>VLOOKUP(E135,VIP!$A$2:$O12832,8,FALSE)</f>
        <v>#N/A</v>
      </c>
      <c r="K135" s="136" t="e">
        <f>VLOOKUP(E135,VIP!$A$2:$O16406,6,0)</f>
        <v>#N/A</v>
      </c>
      <c r="L135" s="145"/>
      <c r="M135" s="94" t="s">
        <v>2438</v>
      </c>
      <c r="N135" s="94"/>
      <c r="O135" s="136"/>
      <c r="P135" s="145"/>
      <c r="Q135" s="94"/>
    </row>
    <row r="136" spans="1:17" s="120" customFormat="1" ht="22.5" customHeight="1" x14ac:dyDescent="0.25">
      <c r="A136" s="136" t="e">
        <f>VLOOKUP(E136,'LISTADO ATM'!$A$2:$C$901,3,0)</f>
        <v>#N/A</v>
      </c>
      <c r="B136" s="123"/>
      <c r="C136" s="95"/>
      <c r="D136" s="95"/>
      <c r="E136" s="123"/>
      <c r="F136" s="136" t="e">
        <f>VLOOKUP(E136,VIP!$A$2:$O15983,2,0)</f>
        <v>#N/A</v>
      </c>
      <c r="G136" s="136" t="e">
        <f>VLOOKUP(E136,'LISTADO ATM'!$A$2:$B$900,2,0)</f>
        <v>#N/A</v>
      </c>
      <c r="H136" s="136" t="e">
        <f>VLOOKUP(E136,VIP!$A$2:$O20944,7,FALSE)</f>
        <v>#N/A</v>
      </c>
      <c r="I136" s="136" t="e">
        <f>VLOOKUP(E136,VIP!$A$2:$O12909,8,FALSE)</f>
        <v>#N/A</v>
      </c>
      <c r="J136" s="136" t="e">
        <f>VLOOKUP(E136,VIP!$A$2:$O12859,8,FALSE)</f>
        <v>#N/A</v>
      </c>
      <c r="K136" s="136" t="e">
        <f>VLOOKUP(E136,VIP!$A$2:$O16433,6,0)</f>
        <v>#N/A</v>
      </c>
      <c r="L136" s="145"/>
      <c r="M136" s="94"/>
      <c r="N136" s="94"/>
      <c r="O136" s="136"/>
      <c r="P136" s="145"/>
      <c r="Q136" s="94"/>
    </row>
    <row r="137" spans="1:17" s="120" customFormat="1" ht="22.5" customHeight="1" x14ac:dyDescent="0.25">
      <c r="A137" s="136" t="e">
        <f>VLOOKUP(E137,'LISTADO ATM'!$A$2:$C$901,3,0)</f>
        <v>#N/A</v>
      </c>
      <c r="B137" s="123"/>
      <c r="C137" s="95"/>
      <c r="D137" s="95"/>
      <c r="E137" s="123"/>
      <c r="F137" s="136" t="e">
        <f>VLOOKUP(E137,VIP!$A$2:$O15984,2,0)</f>
        <v>#N/A</v>
      </c>
      <c r="G137" s="136" t="e">
        <f>VLOOKUP(E137,'LISTADO ATM'!$A$2:$B$900,2,0)</f>
        <v>#N/A</v>
      </c>
      <c r="H137" s="136" t="e">
        <f>VLOOKUP(E137,VIP!$A$2:$O20945,7,FALSE)</f>
        <v>#N/A</v>
      </c>
      <c r="I137" s="136" t="e">
        <f>VLOOKUP(E137,VIP!$A$2:$O12910,8,FALSE)</f>
        <v>#N/A</v>
      </c>
      <c r="J137" s="136" t="e">
        <f>VLOOKUP(E137,VIP!$A$2:$O12860,8,FALSE)</f>
        <v>#N/A</v>
      </c>
      <c r="K137" s="136" t="e">
        <f>VLOOKUP(E137,VIP!$A$2:$O16434,6,0)</f>
        <v>#N/A</v>
      </c>
      <c r="L137" s="145"/>
      <c r="M137" s="94"/>
      <c r="N137" s="94"/>
      <c r="O137" s="136"/>
      <c r="P137" s="145"/>
      <c r="Q137" s="94"/>
    </row>
    <row r="138" spans="1:17" s="120" customFormat="1" ht="22.5" customHeight="1" x14ac:dyDescent="0.25">
      <c r="A138" s="136" t="e">
        <f>VLOOKUP(E138,'LISTADO ATM'!$A$2:$C$901,3,0)</f>
        <v>#N/A</v>
      </c>
      <c r="B138" s="123"/>
      <c r="C138" s="95"/>
      <c r="D138" s="95"/>
      <c r="E138" s="123"/>
      <c r="F138" s="136" t="e">
        <f>VLOOKUP(E138,VIP!$A$2:$O15985,2,0)</f>
        <v>#N/A</v>
      </c>
      <c r="G138" s="136" t="e">
        <f>VLOOKUP(E138,'LISTADO ATM'!$A$2:$B$900,2,0)</f>
        <v>#N/A</v>
      </c>
      <c r="H138" s="136" t="e">
        <f>VLOOKUP(E138,VIP!$A$2:$O20946,7,FALSE)</f>
        <v>#N/A</v>
      </c>
      <c r="I138" s="136" t="e">
        <f>VLOOKUP(E138,VIP!$A$2:$O12911,8,FALSE)</f>
        <v>#N/A</v>
      </c>
      <c r="J138" s="136" t="e">
        <f>VLOOKUP(E138,VIP!$A$2:$O12861,8,FALSE)</f>
        <v>#N/A</v>
      </c>
      <c r="K138" s="136" t="e">
        <f>VLOOKUP(E138,VIP!$A$2:$O16435,6,0)</f>
        <v>#N/A</v>
      </c>
      <c r="L138" s="145"/>
      <c r="M138" s="94"/>
      <c r="N138" s="94"/>
      <c r="O138" s="136"/>
      <c r="P138" s="145"/>
      <c r="Q138" s="94"/>
    </row>
    <row r="139" spans="1:17" s="120" customFormat="1" ht="22.5" customHeight="1" x14ac:dyDescent="0.25">
      <c r="A139" s="136" t="e">
        <f>VLOOKUP(E139,'LISTADO ATM'!$A$2:$C$901,3,0)</f>
        <v>#N/A</v>
      </c>
      <c r="B139" s="123"/>
      <c r="C139" s="95"/>
      <c r="D139" s="95"/>
      <c r="E139" s="123"/>
      <c r="F139" s="136" t="e">
        <f>VLOOKUP(E139,VIP!$A$2:$O15986,2,0)</f>
        <v>#N/A</v>
      </c>
      <c r="G139" s="136" t="e">
        <f>VLOOKUP(E139,'LISTADO ATM'!$A$2:$B$900,2,0)</f>
        <v>#N/A</v>
      </c>
      <c r="H139" s="136" t="e">
        <f>VLOOKUP(E139,VIP!$A$2:$O20947,7,FALSE)</f>
        <v>#N/A</v>
      </c>
      <c r="I139" s="136" t="e">
        <f>VLOOKUP(E139,VIP!$A$2:$O12912,8,FALSE)</f>
        <v>#N/A</v>
      </c>
      <c r="J139" s="136" t="e">
        <f>VLOOKUP(E139,VIP!$A$2:$O12862,8,FALSE)</f>
        <v>#N/A</v>
      </c>
      <c r="K139" s="136" t="e">
        <f>VLOOKUP(E139,VIP!$A$2:$O16436,6,0)</f>
        <v>#N/A</v>
      </c>
      <c r="L139" s="145"/>
      <c r="M139" s="94"/>
      <c r="N139" s="94"/>
      <c r="O139" s="136"/>
      <c r="P139" s="145"/>
      <c r="Q139" s="94"/>
    </row>
    <row r="140" spans="1:17" s="120" customFormat="1" ht="22.5" customHeight="1" x14ac:dyDescent="0.25">
      <c r="A140" s="136" t="e">
        <f>VLOOKUP(E140,'LISTADO ATM'!$A$2:$C$901,3,0)</f>
        <v>#N/A</v>
      </c>
      <c r="B140" s="123"/>
      <c r="C140" s="95"/>
      <c r="D140" s="95"/>
      <c r="E140" s="123"/>
      <c r="F140" s="136" t="e">
        <f>VLOOKUP(E140,VIP!$A$2:$O15987,2,0)</f>
        <v>#N/A</v>
      </c>
      <c r="G140" s="136" t="e">
        <f>VLOOKUP(E140,'LISTADO ATM'!$A$2:$B$900,2,0)</f>
        <v>#N/A</v>
      </c>
      <c r="H140" s="136" t="e">
        <f>VLOOKUP(E140,VIP!$A$2:$O20948,7,FALSE)</f>
        <v>#N/A</v>
      </c>
      <c r="I140" s="136" t="e">
        <f>VLOOKUP(E140,VIP!$A$2:$O12913,8,FALSE)</f>
        <v>#N/A</v>
      </c>
      <c r="J140" s="136" t="e">
        <f>VLOOKUP(E140,VIP!$A$2:$O12863,8,FALSE)</f>
        <v>#N/A</v>
      </c>
      <c r="K140" s="136" t="e">
        <f>VLOOKUP(E140,VIP!$A$2:$O16437,6,0)</f>
        <v>#N/A</v>
      </c>
      <c r="L140" s="145"/>
      <c r="M140" s="94"/>
      <c r="N140" s="94"/>
      <c r="O140" s="136"/>
      <c r="P140" s="145"/>
      <c r="Q140" s="94"/>
    </row>
    <row r="141" spans="1:17" s="120" customFormat="1" ht="22.5" customHeight="1" x14ac:dyDescent="0.25">
      <c r="A141" s="136" t="e">
        <f>VLOOKUP(E141,'LISTADO ATM'!$A$2:$C$901,3,0)</f>
        <v>#N/A</v>
      </c>
      <c r="B141" s="123"/>
      <c r="C141" s="95"/>
      <c r="D141" s="95"/>
      <c r="E141" s="123"/>
      <c r="F141" s="136" t="e">
        <f>VLOOKUP(E141,VIP!$A$2:$O15988,2,0)</f>
        <v>#N/A</v>
      </c>
      <c r="G141" s="136" t="e">
        <f>VLOOKUP(E141,'LISTADO ATM'!$A$2:$B$900,2,0)</f>
        <v>#N/A</v>
      </c>
      <c r="H141" s="136" t="e">
        <f>VLOOKUP(E141,VIP!$A$2:$O20949,7,FALSE)</f>
        <v>#N/A</v>
      </c>
      <c r="I141" s="136" t="e">
        <f>VLOOKUP(E141,VIP!$A$2:$O12914,8,FALSE)</f>
        <v>#N/A</v>
      </c>
      <c r="J141" s="136" t="e">
        <f>VLOOKUP(E141,VIP!$A$2:$O12864,8,FALSE)</f>
        <v>#N/A</v>
      </c>
      <c r="K141" s="136" t="e">
        <f>VLOOKUP(E141,VIP!$A$2:$O16438,6,0)</f>
        <v>#N/A</v>
      </c>
      <c r="L141" s="145"/>
      <c r="M141" s="94"/>
      <c r="N141" s="94"/>
      <c r="O141" s="136"/>
      <c r="P141" s="145"/>
      <c r="Q141" s="94"/>
    </row>
    <row r="1028611" spans="16:16" ht="18" x14ac:dyDescent="0.25">
      <c r="P1028611" s="129"/>
    </row>
  </sheetData>
  <autoFilter ref="A4:Q23">
    <sortState ref="A5:Q141">
      <sortCondition ref="M4:M2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57 E1:E4 E142:E1048576">
    <cfRule type="duplicateValues" dxfId="1250" priority="804"/>
  </conditionalFormatting>
  <conditionalFormatting sqref="B24:B57 B1:B4 B142:B1048576">
    <cfRule type="duplicateValues" dxfId="1249" priority="143668"/>
    <cfRule type="duplicateValues" dxfId="1248" priority="143669"/>
  </conditionalFormatting>
  <conditionalFormatting sqref="B24:B57 B1:B4 B142:B1048576">
    <cfRule type="duplicateValues" dxfId="1247" priority="143676"/>
  </conditionalFormatting>
  <conditionalFormatting sqref="B24:B57 B142:B1048576">
    <cfRule type="duplicateValues" dxfId="1246" priority="143680"/>
    <cfRule type="duplicateValues" dxfId="1245" priority="143681"/>
  </conditionalFormatting>
  <conditionalFormatting sqref="E24:E57 E1:E4 E142:E1048576">
    <cfRule type="duplicateValues" dxfId="1244" priority="143686"/>
    <cfRule type="duplicateValues" dxfId="1243" priority="143687"/>
  </conditionalFormatting>
  <conditionalFormatting sqref="E24:E57 E1:E4 E142:E1048576">
    <cfRule type="duplicateValues" dxfId="1242" priority="143694"/>
    <cfRule type="duplicateValues" dxfId="1241" priority="143695"/>
    <cfRule type="duplicateValues" dxfId="1240" priority="143696"/>
  </conditionalFormatting>
  <conditionalFormatting sqref="E24:E57 E142:E1048576">
    <cfRule type="duplicateValues" dxfId="1239" priority="143706"/>
  </conditionalFormatting>
  <conditionalFormatting sqref="E24:E57 E142:E1048576">
    <cfRule type="duplicateValues" dxfId="1238" priority="143713"/>
    <cfRule type="duplicateValues" dxfId="1237" priority="143714"/>
    <cfRule type="duplicateValues" dxfId="1236" priority="143715"/>
  </conditionalFormatting>
  <conditionalFormatting sqref="E24:E57 E142:E1048576">
    <cfRule type="duplicateValues" dxfId="1235" priority="143722"/>
    <cfRule type="duplicateValues" dxfId="1234" priority="143723"/>
  </conditionalFormatting>
  <conditionalFormatting sqref="B24:B57 B1:B4 B142:B1048576">
    <cfRule type="duplicateValues" dxfId="1233" priority="143728"/>
    <cfRule type="duplicateValues" dxfId="1232" priority="143729"/>
    <cfRule type="duplicateValues" dxfId="1231" priority="143730"/>
  </conditionalFormatting>
  <conditionalFormatting sqref="B24:B57 B142:B1048576">
    <cfRule type="duplicateValues" dxfId="1230" priority="747"/>
  </conditionalFormatting>
  <conditionalFormatting sqref="E24:E57">
    <cfRule type="duplicateValues" dxfId="1229" priority="680"/>
  </conditionalFormatting>
  <conditionalFormatting sqref="B24:B57">
    <cfRule type="duplicateValues" dxfId="1228" priority="679"/>
  </conditionalFormatting>
  <conditionalFormatting sqref="E10:E13">
    <cfRule type="duplicateValues" dxfId="1227" priority="602"/>
  </conditionalFormatting>
  <conditionalFormatting sqref="B10:B13">
    <cfRule type="duplicateValues" dxfId="1226" priority="600"/>
    <cfRule type="duplicateValues" dxfId="1225" priority="601"/>
  </conditionalFormatting>
  <conditionalFormatting sqref="B10:B13">
    <cfRule type="duplicateValues" dxfId="1224" priority="599"/>
  </conditionalFormatting>
  <conditionalFormatting sqref="B10:B13">
    <cfRule type="duplicateValues" dxfId="1223" priority="597"/>
    <cfRule type="duplicateValues" dxfId="1222" priority="598"/>
  </conditionalFormatting>
  <conditionalFormatting sqref="E10:E13">
    <cfRule type="duplicateValues" dxfId="1221" priority="595"/>
    <cfRule type="duplicateValues" dxfId="1220" priority="596"/>
  </conditionalFormatting>
  <conditionalFormatting sqref="E10:E13">
    <cfRule type="duplicateValues" dxfId="1219" priority="592"/>
    <cfRule type="duplicateValues" dxfId="1218" priority="593"/>
    <cfRule type="duplicateValues" dxfId="1217" priority="594"/>
  </conditionalFormatting>
  <conditionalFormatting sqref="E10:E13">
    <cfRule type="duplicateValues" dxfId="1216" priority="591"/>
  </conditionalFormatting>
  <conditionalFormatting sqref="E10:E13">
    <cfRule type="duplicateValues" dxfId="1215" priority="588"/>
    <cfRule type="duplicateValues" dxfId="1214" priority="589"/>
    <cfRule type="duplicateValues" dxfId="1213" priority="590"/>
  </conditionalFormatting>
  <conditionalFormatting sqref="E10:E13">
    <cfRule type="duplicateValues" dxfId="1212" priority="586"/>
    <cfRule type="duplicateValues" dxfId="1211" priority="587"/>
  </conditionalFormatting>
  <conditionalFormatting sqref="B10:B13">
    <cfRule type="duplicateValues" dxfId="1210" priority="583"/>
    <cfRule type="duplicateValues" dxfId="1209" priority="584"/>
    <cfRule type="duplicateValues" dxfId="1208" priority="585"/>
  </conditionalFormatting>
  <conditionalFormatting sqref="B10:B13">
    <cfRule type="duplicateValues" dxfId="1207" priority="582"/>
  </conditionalFormatting>
  <conditionalFormatting sqref="E10:E13">
    <cfRule type="duplicateValues" dxfId="1206" priority="580"/>
    <cfRule type="duplicateValues" dxfId="1205" priority="581"/>
  </conditionalFormatting>
  <conditionalFormatting sqref="E10:E13">
    <cfRule type="duplicateValues" dxfId="1204" priority="579"/>
  </conditionalFormatting>
  <conditionalFormatting sqref="E10:E13">
    <cfRule type="duplicateValues" dxfId="1203" priority="576"/>
    <cfRule type="duplicateValues" dxfId="1202" priority="577"/>
    <cfRule type="duplicateValues" dxfId="1201" priority="578"/>
  </conditionalFormatting>
  <conditionalFormatting sqref="E10:E13">
    <cfRule type="duplicateValues" dxfId="1200" priority="575"/>
  </conditionalFormatting>
  <conditionalFormatting sqref="B10:B13">
    <cfRule type="duplicateValues" dxfId="1199" priority="574"/>
  </conditionalFormatting>
  <conditionalFormatting sqref="B10:B13">
    <cfRule type="duplicateValues" dxfId="1198" priority="573"/>
  </conditionalFormatting>
  <conditionalFormatting sqref="B10:B13">
    <cfRule type="duplicateValues" dxfId="1197" priority="571"/>
    <cfRule type="duplicateValues" dxfId="1196" priority="572"/>
  </conditionalFormatting>
  <conditionalFormatting sqref="B10:B13">
    <cfRule type="duplicateValues" dxfId="1195" priority="568"/>
    <cfRule type="duplicateValues" dxfId="1194" priority="569"/>
    <cfRule type="duplicateValues" dxfId="1193" priority="570"/>
  </conditionalFormatting>
  <conditionalFormatting sqref="E21:E57">
    <cfRule type="duplicateValues" dxfId="1192" priority="532"/>
  </conditionalFormatting>
  <conditionalFormatting sqref="B21:B57">
    <cfRule type="duplicateValues" dxfId="1191" priority="530"/>
    <cfRule type="duplicateValues" dxfId="1190" priority="531"/>
  </conditionalFormatting>
  <conditionalFormatting sqref="B21:B57">
    <cfRule type="duplicateValues" dxfId="1189" priority="529"/>
  </conditionalFormatting>
  <conditionalFormatting sqref="B21:B57">
    <cfRule type="duplicateValues" dxfId="1188" priority="527"/>
    <cfRule type="duplicateValues" dxfId="1187" priority="528"/>
  </conditionalFormatting>
  <conditionalFormatting sqref="E21:E57">
    <cfRule type="duplicateValues" dxfId="1186" priority="525"/>
    <cfRule type="duplicateValues" dxfId="1185" priority="526"/>
  </conditionalFormatting>
  <conditionalFormatting sqref="E21:E57">
    <cfRule type="duplicateValues" dxfId="1184" priority="522"/>
    <cfRule type="duplicateValues" dxfId="1183" priority="523"/>
    <cfRule type="duplicateValues" dxfId="1182" priority="524"/>
  </conditionalFormatting>
  <conditionalFormatting sqref="E21:E57">
    <cfRule type="duplicateValues" dxfId="1181" priority="521"/>
  </conditionalFormatting>
  <conditionalFormatting sqref="E21:E57">
    <cfRule type="duplicateValues" dxfId="1180" priority="518"/>
    <cfRule type="duplicateValues" dxfId="1179" priority="519"/>
    <cfRule type="duplicateValues" dxfId="1178" priority="520"/>
  </conditionalFormatting>
  <conditionalFormatting sqref="E21:E57">
    <cfRule type="duplicateValues" dxfId="1177" priority="516"/>
    <cfRule type="duplicateValues" dxfId="1176" priority="517"/>
  </conditionalFormatting>
  <conditionalFormatting sqref="B21:B57">
    <cfRule type="duplicateValues" dxfId="1175" priority="513"/>
    <cfRule type="duplicateValues" dxfId="1174" priority="514"/>
    <cfRule type="duplicateValues" dxfId="1173" priority="515"/>
  </conditionalFormatting>
  <conditionalFormatting sqref="B21:B57">
    <cfRule type="duplicateValues" dxfId="1172" priority="512"/>
  </conditionalFormatting>
  <conditionalFormatting sqref="E21:E57">
    <cfRule type="duplicateValues" dxfId="1171" priority="510"/>
    <cfRule type="duplicateValues" dxfId="1170" priority="511"/>
  </conditionalFormatting>
  <conditionalFormatting sqref="E21:E57">
    <cfRule type="duplicateValues" dxfId="1169" priority="509"/>
  </conditionalFormatting>
  <conditionalFormatting sqref="E21:E57">
    <cfRule type="duplicateValues" dxfId="1168" priority="506"/>
    <cfRule type="duplicateValues" dxfId="1167" priority="507"/>
    <cfRule type="duplicateValues" dxfId="1166" priority="508"/>
  </conditionalFormatting>
  <conditionalFormatting sqref="E21:E57">
    <cfRule type="duplicateValues" dxfId="1165" priority="505"/>
  </conditionalFormatting>
  <conditionalFormatting sqref="B21:B57">
    <cfRule type="duplicateValues" dxfId="1164" priority="504"/>
  </conditionalFormatting>
  <conditionalFormatting sqref="B21:B57">
    <cfRule type="duplicateValues" dxfId="1163" priority="503"/>
  </conditionalFormatting>
  <conditionalFormatting sqref="B21:B57">
    <cfRule type="duplicateValues" dxfId="1162" priority="501"/>
    <cfRule type="duplicateValues" dxfId="1161" priority="502"/>
  </conditionalFormatting>
  <conditionalFormatting sqref="B21:B57">
    <cfRule type="duplicateValues" dxfId="1160" priority="498"/>
    <cfRule type="duplicateValues" dxfId="1159" priority="499"/>
    <cfRule type="duplicateValues" dxfId="1158" priority="500"/>
  </conditionalFormatting>
  <conditionalFormatting sqref="E6:E9">
    <cfRule type="duplicateValues" dxfId="1157" priority="145913"/>
  </conditionalFormatting>
  <conditionalFormatting sqref="B6:B9">
    <cfRule type="duplicateValues" dxfId="1156" priority="145915"/>
    <cfRule type="duplicateValues" dxfId="1155" priority="145916"/>
  </conditionalFormatting>
  <conditionalFormatting sqref="B6:B9">
    <cfRule type="duplicateValues" dxfId="1154" priority="145919"/>
  </conditionalFormatting>
  <conditionalFormatting sqref="E6:E9">
    <cfRule type="duplicateValues" dxfId="1153" priority="145925"/>
    <cfRule type="duplicateValues" dxfId="1152" priority="145926"/>
  </conditionalFormatting>
  <conditionalFormatting sqref="E6:E9">
    <cfRule type="duplicateValues" dxfId="1151" priority="145929"/>
    <cfRule type="duplicateValues" dxfId="1150" priority="145930"/>
    <cfRule type="duplicateValues" dxfId="1149" priority="145931"/>
  </conditionalFormatting>
  <conditionalFormatting sqref="B6:B9">
    <cfRule type="duplicateValues" dxfId="1148" priority="145947"/>
    <cfRule type="duplicateValues" dxfId="1147" priority="145948"/>
    <cfRule type="duplicateValues" dxfId="1146" priority="145949"/>
  </conditionalFormatting>
  <conditionalFormatting sqref="E14:E20">
    <cfRule type="duplicateValues" dxfId="1145" priority="145985"/>
  </conditionalFormatting>
  <conditionalFormatting sqref="B14:B20">
    <cfRule type="duplicateValues" dxfId="1144" priority="145987"/>
    <cfRule type="duplicateValues" dxfId="1143" priority="145988"/>
  </conditionalFormatting>
  <conditionalFormatting sqref="B14:B20">
    <cfRule type="duplicateValues" dxfId="1142" priority="145991"/>
  </conditionalFormatting>
  <conditionalFormatting sqref="E14:E20">
    <cfRule type="duplicateValues" dxfId="1141" priority="145997"/>
    <cfRule type="duplicateValues" dxfId="1140" priority="145998"/>
  </conditionalFormatting>
  <conditionalFormatting sqref="E14:E20">
    <cfRule type="duplicateValues" dxfId="1139" priority="146001"/>
    <cfRule type="duplicateValues" dxfId="1138" priority="146002"/>
    <cfRule type="duplicateValues" dxfId="1137" priority="146003"/>
  </conditionalFormatting>
  <conditionalFormatting sqref="B14:B20">
    <cfRule type="duplicateValues" dxfId="1136" priority="146019"/>
    <cfRule type="duplicateValues" dxfId="1135" priority="146020"/>
    <cfRule type="duplicateValues" dxfId="1134" priority="146021"/>
  </conditionalFormatting>
  <conditionalFormatting sqref="E142:E1048576 E1:E57">
    <cfRule type="duplicateValues" dxfId="1133" priority="497"/>
  </conditionalFormatting>
  <conditionalFormatting sqref="E58:E73">
    <cfRule type="duplicateValues" dxfId="1132" priority="496"/>
  </conditionalFormatting>
  <conditionalFormatting sqref="B58:B73">
    <cfRule type="duplicateValues" dxfId="1131" priority="494"/>
    <cfRule type="duplicateValues" dxfId="1130" priority="495"/>
  </conditionalFormatting>
  <conditionalFormatting sqref="B58:B73">
    <cfRule type="duplicateValues" dxfId="1129" priority="493"/>
  </conditionalFormatting>
  <conditionalFormatting sqref="B58:B73">
    <cfRule type="duplicateValues" dxfId="1128" priority="491"/>
    <cfRule type="duplicateValues" dxfId="1127" priority="492"/>
  </conditionalFormatting>
  <conditionalFormatting sqref="E58:E73">
    <cfRule type="duplicateValues" dxfId="1126" priority="489"/>
    <cfRule type="duplicateValues" dxfId="1125" priority="490"/>
  </conditionalFormatting>
  <conditionalFormatting sqref="E58:E73">
    <cfRule type="duplicateValues" dxfId="1124" priority="486"/>
    <cfRule type="duplicateValues" dxfId="1123" priority="487"/>
    <cfRule type="duplicateValues" dxfId="1122" priority="488"/>
  </conditionalFormatting>
  <conditionalFormatting sqref="E58:E73">
    <cfRule type="duplicateValues" dxfId="1121" priority="485"/>
  </conditionalFormatting>
  <conditionalFormatting sqref="E58:E73">
    <cfRule type="duplicateValues" dxfId="1120" priority="482"/>
    <cfRule type="duplicateValues" dxfId="1119" priority="483"/>
    <cfRule type="duplicateValues" dxfId="1118" priority="484"/>
  </conditionalFormatting>
  <conditionalFormatting sqref="E58:E73">
    <cfRule type="duplicateValues" dxfId="1117" priority="480"/>
    <cfRule type="duplicateValues" dxfId="1116" priority="481"/>
  </conditionalFormatting>
  <conditionalFormatting sqref="B58:B73">
    <cfRule type="duplicateValues" dxfId="1115" priority="477"/>
    <cfRule type="duplicateValues" dxfId="1114" priority="478"/>
    <cfRule type="duplicateValues" dxfId="1113" priority="479"/>
  </conditionalFormatting>
  <conditionalFormatting sqref="B58:B73">
    <cfRule type="duplicateValues" dxfId="1112" priority="476"/>
  </conditionalFormatting>
  <conditionalFormatting sqref="E58:E73">
    <cfRule type="duplicateValues" dxfId="1111" priority="475"/>
  </conditionalFormatting>
  <conditionalFormatting sqref="B58:B73">
    <cfRule type="duplicateValues" dxfId="1110" priority="474"/>
  </conditionalFormatting>
  <conditionalFormatting sqref="E58:E73">
    <cfRule type="duplicateValues" dxfId="1109" priority="473"/>
  </conditionalFormatting>
  <conditionalFormatting sqref="B58:B73">
    <cfRule type="duplicateValues" dxfId="1108" priority="471"/>
    <cfRule type="duplicateValues" dxfId="1107" priority="472"/>
  </conditionalFormatting>
  <conditionalFormatting sqref="B58:B73">
    <cfRule type="duplicateValues" dxfId="1106" priority="470"/>
  </conditionalFormatting>
  <conditionalFormatting sqref="B58:B73">
    <cfRule type="duplicateValues" dxfId="1105" priority="468"/>
    <cfRule type="duplicateValues" dxfId="1104" priority="469"/>
  </conditionalFormatting>
  <conditionalFormatting sqref="E58:E73">
    <cfRule type="duplicateValues" dxfId="1103" priority="466"/>
    <cfRule type="duplicateValues" dxfId="1102" priority="467"/>
  </conditionalFormatting>
  <conditionalFormatting sqref="E58:E73">
    <cfRule type="duplicateValues" dxfId="1101" priority="463"/>
    <cfRule type="duplicateValues" dxfId="1100" priority="464"/>
    <cfRule type="duplicateValues" dxfId="1099" priority="465"/>
  </conditionalFormatting>
  <conditionalFormatting sqref="E58:E73">
    <cfRule type="duplicateValues" dxfId="1098" priority="462"/>
  </conditionalFormatting>
  <conditionalFormatting sqref="E58:E73">
    <cfRule type="duplicateValues" dxfId="1097" priority="459"/>
    <cfRule type="duplicateValues" dxfId="1096" priority="460"/>
    <cfRule type="duplicateValues" dxfId="1095" priority="461"/>
  </conditionalFormatting>
  <conditionalFormatting sqref="E58:E73">
    <cfRule type="duplicateValues" dxfId="1094" priority="457"/>
    <cfRule type="duplicateValues" dxfId="1093" priority="458"/>
  </conditionalFormatting>
  <conditionalFormatting sqref="B58:B73">
    <cfRule type="duplicateValues" dxfId="1092" priority="454"/>
    <cfRule type="duplicateValues" dxfId="1091" priority="455"/>
    <cfRule type="duplicateValues" dxfId="1090" priority="456"/>
  </conditionalFormatting>
  <conditionalFormatting sqref="B58:B73">
    <cfRule type="duplicateValues" dxfId="1089" priority="453"/>
  </conditionalFormatting>
  <conditionalFormatting sqref="E58:E73">
    <cfRule type="duplicateValues" dxfId="1088" priority="451"/>
    <cfRule type="duplicateValues" dxfId="1087" priority="452"/>
  </conditionalFormatting>
  <conditionalFormatting sqref="E58:E73">
    <cfRule type="duplicateValues" dxfId="1086" priority="450"/>
  </conditionalFormatting>
  <conditionalFormatting sqref="E58:E73">
    <cfRule type="duplicateValues" dxfId="1085" priority="447"/>
    <cfRule type="duplicateValues" dxfId="1084" priority="448"/>
    <cfRule type="duplicateValues" dxfId="1083" priority="449"/>
  </conditionalFormatting>
  <conditionalFormatting sqref="E58:E73">
    <cfRule type="duplicateValues" dxfId="1082" priority="446"/>
  </conditionalFormatting>
  <conditionalFormatting sqref="B58:B73">
    <cfRule type="duplicateValues" dxfId="1081" priority="445"/>
  </conditionalFormatting>
  <conditionalFormatting sqref="B58:B73">
    <cfRule type="duplicateValues" dxfId="1080" priority="444"/>
  </conditionalFormatting>
  <conditionalFormatting sqref="B58:B73">
    <cfRule type="duplicateValues" dxfId="1079" priority="442"/>
    <cfRule type="duplicateValues" dxfId="1078" priority="443"/>
  </conditionalFormatting>
  <conditionalFormatting sqref="B58:B73">
    <cfRule type="duplicateValues" dxfId="1077" priority="439"/>
    <cfRule type="duplicateValues" dxfId="1076" priority="440"/>
    <cfRule type="duplicateValues" dxfId="1075" priority="441"/>
  </conditionalFormatting>
  <conditionalFormatting sqref="E58:E73">
    <cfRule type="duplicateValues" dxfId="1074" priority="438"/>
  </conditionalFormatting>
  <conditionalFormatting sqref="E1:E73 E142:E1048576">
    <cfRule type="duplicateValues" dxfId="1073" priority="437"/>
  </conditionalFormatting>
  <conditionalFormatting sqref="B1:B73 B142:B1048576">
    <cfRule type="duplicateValues" dxfId="1072" priority="436"/>
  </conditionalFormatting>
  <conditionalFormatting sqref="E5">
    <cfRule type="duplicateValues" dxfId="1071" priority="146438"/>
  </conditionalFormatting>
  <conditionalFormatting sqref="B5">
    <cfRule type="duplicateValues" dxfId="1070" priority="146439"/>
    <cfRule type="duplicateValues" dxfId="1069" priority="146440"/>
  </conditionalFormatting>
  <conditionalFormatting sqref="B5">
    <cfRule type="duplicateValues" dxfId="1068" priority="146441"/>
  </conditionalFormatting>
  <conditionalFormatting sqref="E5">
    <cfRule type="duplicateValues" dxfId="1067" priority="146442"/>
    <cfRule type="duplicateValues" dxfId="1066" priority="146443"/>
  </conditionalFormatting>
  <conditionalFormatting sqref="E5">
    <cfRule type="duplicateValues" dxfId="1065" priority="146444"/>
    <cfRule type="duplicateValues" dxfId="1064" priority="146445"/>
    <cfRule type="duplicateValues" dxfId="1063" priority="146446"/>
  </conditionalFormatting>
  <conditionalFormatting sqref="B5">
    <cfRule type="duplicateValues" dxfId="1062" priority="146447"/>
    <cfRule type="duplicateValues" dxfId="1061" priority="146448"/>
    <cfRule type="duplicateValues" dxfId="1060" priority="146449"/>
  </conditionalFormatting>
  <conditionalFormatting sqref="E74:E79">
    <cfRule type="duplicateValues" dxfId="1059" priority="435"/>
  </conditionalFormatting>
  <conditionalFormatting sqref="B74:B79">
    <cfRule type="duplicateValues" dxfId="1058" priority="433"/>
    <cfRule type="duplicateValues" dxfId="1057" priority="434"/>
  </conditionalFormatting>
  <conditionalFormatting sqref="B74:B79">
    <cfRule type="duplicateValues" dxfId="1056" priority="432"/>
  </conditionalFormatting>
  <conditionalFormatting sqref="B74:B79">
    <cfRule type="duplicateValues" dxfId="1055" priority="430"/>
    <cfRule type="duplicateValues" dxfId="1054" priority="431"/>
  </conditionalFormatting>
  <conditionalFormatting sqref="E74:E79">
    <cfRule type="duplicateValues" dxfId="1053" priority="428"/>
    <cfRule type="duplicateValues" dxfId="1052" priority="429"/>
  </conditionalFormatting>
  <conditionalFormatting sqref="E74:E79">
    <cfRule type="duplicateValues" dxfId="1051" priority="425"/>
    <cfRule type="duplicateValues" dxfId="1050" priority="426"/>
    <cfRule type="duplicateValues" dxfId="1049" priority="427"/>
  </conditionalFormatting>
  <conditionalFormatting sqref="E74:E79">
    <cfRule type="duplicateValues" dxfId="1048" priority="424"/>
  </conditionalFormatting>
  <conditionalFormatting sqref="E74:E79">
    <cfRule type="duplicateValues" dxfId="1047" priority="421"/>
    <cfRule type="duplicateValues" dxfId="1046" priority="422"/>
    <cfRule type="duplicateValues" dxfId="1045" priority="423"/>
  </conditionalFormatting>
  <conditionalFormatting sqref="E74:E79">
    <cfRule type="duplicateValues" dxfId="1044" priority="419"/>
    <cfRule type="duplicateValues" dxfId="1043" priority="420"/>
  </conditionalFormatting>
  <conditionalFormatting sqref="B74:B79">
    <cfRule type="duplicateValues" dxfId="1042" priority="416"/>
    <cfRule type="duplicateValues" dxfId="1041" priority="417"/>
    <cfRule type="duplicateValues" dxfId="1040" priority="418"/>
  </conditionalFormatting>
  <conditionalFormatting sqref="B74:B79">
    <cfRule type="duplicateValues" dxfId="1039" priority="415"/>
  </conditionalFormatting>
  <conditionalFormatting sqref="E74:E79">
    <cfRule type="duplicateValues" dxfId="1038" priority="414"/>
  </conditionalFormatting>
  <conditionalFormatting sqref="B74:B79">
    <cfRule type="duplicateValues" dxfId="1037" priority="413"/>
  </conditionalFormatting>
  <conditionalFormatting sqref="E74:E79">
    <cfRule type="duplicateValues" dxfId="1036" priority="412"/>
  </conditionalFormatting>
  <conditionalFormatting sqref="B74:B79">
    <cfRule type="duplicateValues" dxfId="1035" priority="410"/>
    <cfRule type="duplicateValues" dxfId="1034" priority="411"/>
  </conditionalFormatting>
  <conditionalFormatting sqref="B74:B79">
    <cfRule type="duplicateValues" dxfId="1033" priority="409"/>
  </conditionalFormatting>
  <conditionalFormatting sqref="B74:B79">
    <cfRule type="duplicateValues" dxfId="1032" priority="407"/>
    <cfRule type="duplicateValues" dxfId="1031" priority="408"/>
  </conditionalFormatting>
  <conditionalFormatting sqref="E74:E79">
    <cfRule type="duplicateValues" dxfId="1030" priority="405"/>
    <cfRule type="duplicateValues" dxfId="1029" priority="406"/>
  </conditionalFormatting>
  <conditionalFormatting sqref="E74:E79">
    <cfRule type="duplicateValues" dxfId="1028" priority="402"/>
    <cfRule type="duplicateValues" dxfId="1027" priority="403"/>
    <cfRule type="duplicateValues" dxfId="1026" priority="404"/>
  </conditionalFormatting>
  <conditionalFormatting sqref="E74:E79">
    <cfRule type="duplicateValues" dxfId="1025" priority="401"/>
  </conditionalFormatting>
  <conditionalFormatting sqref="E74:E79">
    <cfRule type="duplicateValues" dxfId="1024" priority="398"/>
    <cfRule type="duplicateValues" dxfId="1023" priority="399"/>
    <cfRule type="duplicateValues" dxfId="1022" priority="400"/>
  </conditionalFormatting>
  <conditionalFormatting sqref="E74:E79">
    <cfRule type="duplicateValues" dxfId="1021" priority="396"/>
    <cfRule type="duplicateValues" dxfId="1020" priority="397"/>
  </conditionalFormatting>
  <conditionalFormatting sqref="B74:B79">
    <cfRule type="duplicateValues" dxfId="1019" priority="393"/>
    <cfRule type="duplicateValues" dxfId="1018" priority="394"/>
    <cfRule type="duplicateValues" dxfId="1017" priority="395"/>
  </conditionalFormatting>
  <conditionalFormatting sqref="B74:B79">
    <cfRule type="duplicateValues" dxfId="1016" priority="392"/>
  </conditionalFormatting>
  <conditionalFormatting sqref="E74:E79">
    <cfRule type="duplicateValues" dxfId="1015" priority="390"/>
    <cfRule type="duplicateValues" dxfId="1014" priority="391"/>
  </conditionalFormatting>
  <conditionalFormatting sqref="E74:E79">
    <cfRule type="duplicateValues" dxfId="1013" priority="389"/>
  </conditionalFormatting>
  <conditionalFormatting sqref="E74:E79">
    <cfRule type="duplicateValues" dxfId="1012" priority="386"/>
    <cfRule type="duplicateValues" dxfId="1011" priority="387"/>
    <cfRule type="duplicateValues" dxfId="1010" priority="388"/>
  </conditionalFormatting>
  <conditionalFormatting sqref="E74:E79">
    <cfRule type="duplicateValues" dxfId="1009" priority="385"/>
  </conditionalFormatting>
  <conditionalFormatting sqref="B74:B79">
    <cfRule type="duplicateValues" dxfId="1008" priority="384"/>
  </conditionalFormatting>
  <conditionalFormatting sqref="B74:B79">
    <cfRule type="duplicateValues" dxfId="1007" priority="383"/>
  </conditionalFormatting>
  <conditionalFormatting sqref="B74:B79">
    <cfRule type="duplicateValues" dxfId="1006" priority="381"/>
    <cfRule type="duplicateValues" dxfId="1005" priority="382"/>
  </conditionalFormatting>
  <conditionalFormatting sqref="B74:B79">
    <cfRule type="duplicateValues" dxfId="1004" priority="378"/>
    <cfRule type="duplicateValues" dxfId="1003" priority="379"/>
    <cfRule type="duplicateValues" dxfId="1002" priority="380"/>
  </conditionalFormatting>
  <conditionalFormatting sqref="E74:E79">
    <cfRule type="duplicateValues" dxfId="1001" priority="377"/>
  </conditionalFormatting>
  <conditionalFormatting sqref="E74:E79">
    <cfRule type="duplicateValues" dxfId="1000" priority="376"/>
  </conditionalFormatting>
  <conditionalFormatting sqref="B74:B79">
    <cfRule type="duplicateValues" dxfId="999" priority="375"/>
  </conditionalFormatting>
  <conditionalFormatting sqref="E1:E79 E142:E1048576">
    <cfRule type="duplicateValues" dxfId="998" priority="374"/>
  </conditionalFormatting>
  <conditionalFormatting sqref="E80">
    <cfRule type="duplicateValues" dxfId="997" priority="373"/>
  </conditionalFormatting>
  <conditionalFormatting sqref="B80">
    <cfRule type="duplicateValues" dxfId="996" priority="371"/>
    <cfRule type="duplicateValues" dxfId="995" priority="372"/>
  </conditionalFormatting>
  <conditionalFormatting sqref="B80">
    <cfRule type="duplicateValues" dxfId="994" priority="370"/>
  </conditionalFormatting>
  <conditionalFormatting sqref="B80">
    <cfRule type="duplicateValues" dxfId="993" priority="368"/>
    <cfRule type="duplicateValues" dxfId="992" priority="369"/>
  </conditionalFormatting>
  <conditionalFormatting sqref="E80">
    <cfRule type="duplicateValues" dxfId="991" priority="366"/>
    <cfRule type="duplicateValues" dxfId="990" priority="367"/>
  </conditionalFormatting>
  <conditionalFormatting sqref="E80">
    <cfRule type="duplicateValues" dxfId="989" priority="363"/>
    <cfRule type="duplicateValues" dxfId="988" priority="364"/>
    <cfRule type="duplicateValues" dxfId="987" priority="365"/>
  </conditionalFormatting>
  <conditionalFormatting sqref="E80">
    <cfRule type="duplicateValues" dxfId="986" priority="362"/>
  </conditionalFormatting>
  <conditionalFormatting sqref="E80">
    <cfRule type="duplicateValues" dxfId="985" priority="359"/>
    <cfRule type="duplicateValues" dxfId="984" priority="360"/>
    <cfRule type="duplicateValues" dxfId="983" priority="361"/>
  </conditionalFormatting>
  <conditionalFormatting sqref="E80">
    <cfRule type="duplicateValues" dxfId="982" priority="357"/>
    <cfRule type="duplicateValues" dxfId="981" priority="358"/>
  </conditionalFormatting>
  <conditionalFormatting sqref="B80">
    <cfRule type="duplicateValues" dxfId="980" priority="354"/>
    <cfRule type="duplicateValues" dxfId="979" priority="355"/>
    <cfRule type="duplicateValues" dxfId="978" priority="356"/>
  </conditionalFormatting>
  <conditionalFormatting sqref="B80">
    <cfRule type="duplicateValues" dxfId="977" priority="353"/>
  </conditionalFormatting>
  <conditionalFormatting sqref="E80">
    <cfRule type="duplicateValues" dxfId="976" priority="352"/>
  </conditionalFormatting>
  <conditionalFormatting sqref="B80">
    <cfRule type="duplicateValues" dxfId="975" priority="351"/>
  </conditionalFormatting>
  <conditionalFormatting sqref="E80">
    <cfRule type="duplicateValues" dxfId="974" priority="350"/>
  </conditionalFormatting>
  <conditionalFormatting sqref="B80">
    <cfRule type="duplicateValues" dxfId="973" priority="348"/>
    <cfRule type="duplicateValues" dxfId="972" priority="349"/>
  </conditionalFormatting>
  <conditionalFormatting sqref="B80">
    <cfRule type="duplicateValues" dxfId="971" priority="347"/>
  </conditionalFormatting>
  <conditionalFormatting sqref="B80">
    <cfRule type="duplicateValues" dxfId="970" priority="345"/>
    <cfRule type="duplicateValues" dxfId="969" priority="346"/>
  </conditionalFormatting>
  <conditionalFormatting sqref="E80">
    <cfRule type="duplicateValues" dxfId="968" priority="343"/>
    <cfRule type="duplicateValues" dxfId="967" priority="344"/>
  </conditionalFormatting>
  <conditionalFormatting sqref="E80">
    <cfRule type="duplicateValues" dxfId="966" priority="340"/>
    <cfRule type="duplicateValues" dxfId="965" priority="341"/>
    <cfRule type="duplicateValues" dxfId="964" priority="342"/>
  </conditionalFormatting>
  <conditionalFormatting sqref="E80">
    <cfRule type="duplicateValues" dxfId="963" priority="339"/>
  </conditionalFormatting>
  <conditionalFormatting sqref="E80">
    <cfRule type="duplicateValues" dxfId="962" priority="336"/>
    <cfRule type="duplicateValues" dxfId="961" priority="337"/>
    <cfRule type="duplicateValues" dxfId="960" priority="338"/>
  </conditionalFormatting>
  <conditionalFormatting sqref="E80">
    <cfRule type="duplicateValues" dxfId="959" priority="334"/>
    <cfRule type="duplicateValues" dxfId="958" priority="335"/>
  </conditionalFormatting>
  <conditionalFormatting sqref="B80">
    <cfRule type="duplicateValues" dxfId="957" priority="331"/>
    <cfRule type="duplicateValues" dxfId="956" priority="332"/>
    <cfRule type="duplicateValues" dxfId="955" priority="333"/>
  </conditionalFormatting>
  <conditionalFormatting sqref="B80">
    <cfRule type="duplicateValues" dxfId="954" priority="330"/>
  </conditionalFormatting>
  <conditionalFormatting sqref="E80">
    <cfRule type="duplicateValues" dxfId="953" priority="328"/>
    <cfRule type="duplicateValues" dxfId="952" priority="329"/>
  </conditionalFormatting>
  <conditionalFormatting sqref="E80">
    <cfRule type="duplicateValues" dxfId="951" priority="327"/>
  </conditionalFormatting>
  <conditionalFormatting sqref="E80">
    <cfRule type="duplicateValues" dxfId="950" priority="324"/>
    <cfRule type="duplicateValues" dxfId="949" priority="325"/>
    <cfRule type="duplicateValues" dxfId="948" priority="326"/>
  </conditionalFormatting>
  <conditionalFormatting sqref="E80">
    <cfRule type="duplicateValues" dxfId="947" priority="323"/>
  </conditionalFormatting>
  <conditionalFormatting sqref="B80">
    <cfRule type="duplicateValues" dxfId="946" priority="322"/>
  </conditionalFormatting>
  <conditionalFormatting sqref="B80">
    <cfRule type="duplicateValues" dxfId="945" priority="321"/>
  </conditionalFormatting>
  <conditionalFormatting sqref="B80">
    <cfRule type="duplicateValues" dxfId="944" priority="319"/>
    <cfRule type="duplicateValues" dxfId="943" priority="320"/>
  </conditionalFormatting>
  <conditionalFormatting sqref="B80">
    <cfRule type="duplicateValues" dxfId="942" priority="316"/>
    <cfRule type="duplicateValues" dxfId="941" priority="317"/>
    <cfRule type="duplicateValues" dxfId="940" priority="318"/>
  </conditionalFormatting>
  <conditionalFormatting sqref="E80">
    <cfRule type="duplicateValues" dxfId="939" priority="315"/>
  </conditionalFormatting>
  <conditionalFormatting sqref="E80">
    <cfRule type="duplicateValues" dxfId="938" priority="314"/>
  </conditionalFormatting>
  <conditionalFormatting sqref="B80">
    <cfRule type="duplicateValues" dxfId="937" priority="313"/>
  </conditionalFormatting>
  <conditionalFormatting sqref="E80">
    <cfRule type="duplicateValues" dxfId="936" priority="312"/>
  </conditionalFormatting>
  <conditionalFormatting sqref="E81:E91">
    <cfRule type="duplicateValues" dxfId="935" priority="311"/>
  </conditionalFormatting>
  <conditionalFormatting sqref="B81:B91">
    <cfRule type="duplicateValues" dxfId="934" priority="309"/>
    <cfRule type="duplicateValues" dxfId="933" priority="310"/>
  </conditionalFormatting>
  <conditionalFormatting sqref="B81:B91">
    <cfRule type="duplicateValues" dxfId="932" priority="308"/>
  </conditionalFormatting>
  <conditionalFormatting sqref="B81:B91">
    <cfRule type="duplicateValues" dxfId="931" priority="306"/>
    <cfRule type="duplicateValues" dxfId="930" priority="307"/>
  </conditionalFormatting>
  <conditionalFormatting sqref="E81:E91">
    <cfRule type="duplicateValues" dxfId="929" priority="304"/>
    <cfRule type="duplicateValues" dxfId="928" priority="305"/>
  </conditionalFormatting>
  <conditionalFormatting sqref="E81:E91">
    <cfRule type="duplicateValues" dxfId="927" priority="301"/>
    <cfRule type="duplicateValues" dxfId="926" priority="302"/>
    <cfRule type="duplicateValues" dxfId="925" priority="303"/>
  </conditionalFormatting>
  <conditionalFormatting sqref="E81:E91">
    <cfRule type="duplicateValues" dxfId="924" priority="300"/>
  </conditionalFormatting>
  <conditionalFormatting sqref="E81:E91">
    <cfRule type="duplicateValues" dxfId="923" priority="297"/>
    <cfRule type="duplicateValues" dxfId="922" priority="298"/>
    <cfRule type="duplicateValues" dxfId="921" priority="299"/>
  </conditionalFormatting>
  <conditionalFormatting sqref="E81:E91">
    <cfRule type="duplicateValues" dxfId="920" priority="295"/>
    <cfRule type="duplicateValues" dxfId="919" priority="296"/>
  </conditionalFormatting>
  <conditionalFormatting sqref="B81:B91">
    <cfRule type="duplicateValues" dxfId="918" priority="292"/>
    <cfRule type="duplicateValues" dxfId="917" priority="293"/>
    <cfRule type="duplicateValues" dxfId="916" priority="294"/>
  </conditionalFormatting>
  <conditionalFormatting sqref="B81:B91">
    <cfRule type="duplicateValues" dxfId="915" priority="291"/>
  </conditionalFormatting>
  <conditionalFormatting sqref="E81:E91">
    <cfRule type="duplicateValues" dxfId="914" priority="290"/>
  </conditionalFormatting>
  <conditionalFormatting sqref="B81:B91">
    <cfRule type="duplicateValues" dxfId="913" priority="289"/>
  </conditionalFormatting>
  <conditionalFormatting sqref="E81:E91">
    <cfRule type="duplicateValues" dxfId="912" priority="288"/>
  </conditionalFormatting>
  <conditionalFormatting sqref="B81:B91">
    <cfRule type="duplicateValues" dxfId="911" priority="286"/>
    <cfRule type="duplicateValues" dxfId="910" priority="287"/>
  </conditionalFormatting>
  <conditionalFormatting sqref="B81:B91">
    <cfRule type="duplicateValues" dxfId="909" priority="285"/>
  </conditionalFormatting>
  <conditionalFormatting sqref="B81:B91">
    <cfRule type="duplicateValues" dxfId="908" priority="283"/>
    <cfRule type="duplicateValues" dxfId="907" priority="284"/>
  </conditionalFormatting>
  <conditionalFormatting sqref="E81:E91">
    <cfRule type="duplicateValues" dxfId="906" priority="281"/>
    <cfRule type="duplicateValues" dxfId="905" priority="282"/>
  </conditionalFormatting>
  <conditionalFormatting sqref="E81:E91">
    <cfRule type="duplicateValues" dxfId="904" priority="278"/>
    <cfRule type="duplicateValues" dxfId="903" priority="279"/>
    <cfRule type="duplicateValues" dxfId="902" priority="280"/>
  </conditionalFormatting>
  <conditionalFormatting sqref="E81:E91">
    <cfRule type="duplicateValues" dxfId="901" priority="277"/>
  </conditionalFormatting>
  <conditionalFormatting sqref="E81:E91">
    <cfRule type="duplicateValues" dxfId="900" priority="274"/>
    <cfRule type="duplicateValues" dxfId="899" priority="275"/>
    <cfRule type="duplicateValues" dxfId="898" priority="276"/>
  </conditionalFormatting>
  <conditionalFormatting sqref="E81:E91">
    <cfRule type="duplicateValues" dxfId="897" priority="272"/>
    <cfRule type="duplicateValues" dxfId="896" priority="273"/>
  </conditionalFormatting>
  <conditionalFormatting sqref="B81:B91">
    <cfRule type="duplicateValues" dxfId="895" priority="269"/>
    <cfRule type="duplicateValues" dxfId="894" priority="270"/>
    <cfRule type="duplicateValues" dxfId="893" priority="271"/>
  </conditionalFormatting>
  <conditionalFormatting sqref="B81:B91">
    <cfRule type="duplicateValues" dxfId="892" priority="268"/>
  </conditionalFormatting>
  <conditionalFormatting sqref="E81:E91">
    <cfRule type="duplicateValues" dxfId="891" priority="266"/>
    <cfRule type="duplicateValues" dxfId="890" priority="267"/>
  </conditionalFormatting>
  <conditionalFormatting sqref="E81:E91">
    <cfRule type="duplicateValues" dxfId="889" priority="265"/>
  </conditionalFormatting>
  <conditionalFormatting sqref="E81:E91">
    <cfRule type="duplicateValues" dxfId="888" priority="262"/>
    <cfRule type="duplicateValues" dxfId="887" priority="263"/>
    <cfRule type="duplicateValues" dxfId="886" priority="264"/>
  </conditionalFormatting>
  <conditionalFormatting sqref="E81:E91">
    <cfRule type="duplicateValues" dxfId="885" priority="261"/>
  </conditionalFormatting>
  <conditionalFormatting sqref="B81:B91">
    <cfRule type="duplicateValues" dxfId="884" priority="260"/>
  </conditionalFormatting>
  <conditionalFormatting sqref="B81:B91">
    <cfRule type="duplicateValues" dxfId="883" priority="259"/>
  </conditionalFormatting>
  <conditionalFormatting sqref="B81:B91">
    <cfRule type="duplicateValues" dxfId="882" priority="257"/>
    <cfRule type="duplicateValues" dxfId="881" priority="258"/>
  </conditionalFormatting>
  <conditionalFormatting sqref="B81:B91">
    <cfRule type="duplicateValues" dxfId="880" priority="254"/>
    <cfRule type="duplicateValues" dxfId="879" priority="255"/>
    <cfRule type="duplicateValues" dxfId="878" priority="256"/>
  </conditionalFormatting>
  <conditionalFormatting sqref="E81:E91">
    <cfRule type="duplicateValues" dxfId="877" priority="253"/>
  </conditionalFormatting>
  <conditionalFormatting sqref="E81:E91">
    <cfRule type="duplicateValues" dxfId="876" priority="252"/>
  </conditionalFormatting>
  <conditionalFormatting sqref="B81:B91">
    <cfRule type="duplicateValues" dxfId="875" priority="251"/>
  </conditionalFormatting>
  <conditionalFormatting sqref="E81:E91">
    <cfRule type="duplicateValues" dxfId="874" priority="250"/>
  </conditionalFormatting>
  <conditionalFormatting sqref="E92:E95">
    <cfRule type="duplicateValues" dxfId="873" priority="249"/>
  </conditionalFormatting>
  <conditionalFormatting sqref="B92:B95">
    <cfRule type="duplicateValues" dxfId="872" priority="247"/>
    <cfRule type="duplicateValues" dxfId="871" priority="248"/>
  </conditionalFormatting>
  <conditionalFormatting sqref="B92:B95">
    <cfRule type="duplicateValues" dxfId="870" priority="246"/>
  </conditionalFormatting>
  <conditionalFormatting sqref="B92:B95">
    <cfRule type="duplicateValues" dxfId="869" priority="244"/>
    <cfRule type="duplicateValues" dxfId="868" priority="245"/>
  </conditionalFormatting>
  <conditionalFormatting sqref="E92:E95">
    <cfRule type="duplicateValues" dxfId="867" priority="242"/>
    <cfRule type="duplicateValues" dxfId="866" priority="243"/>
  </conditionalFormatting>
  <conditionalFormatting sqref="E92:E95">
    <cfRule type="duplicateValues" dxfId="865" priority="239"/>
    <cfRule type="duplicateValues" dxfId="864" priority="240"/>
    <cfRule type="duplicateValues" dxfId="863" priority="241"/>
  </conditionalFormatting>
  <conditionalFormatting sqref="E92:E95">
    <cfRule type="duplicateValues" dxfId="862" priority="238"/>
  </conditionalFormatting>
  <conditionalFormatting sqref="E92:E95">
    <cfRule type="duplicateValues" dxfId="861" priority="235"/>
    <cfRule type="duplicateValues" dxfId="860" priority="236"/>
    <cfRule type="duplicateValues" dxfId="859" priority="237"/>
  </conditionalFormatting>
  <conditionalFormatting sqref="E92:E95">
    <cfRule type="duplicateValues" dxfId="858" priority="233"/>
    <cfRule type="duplicateValues" dxfId="857" priority="234"/>
  </conditionalFormatting>
  <conditionalFormatting sqref="B92:B95">
    <cfRule type="duplicateValues" dxfId="856" priority="230"/>
    <cfRule type="duplicateValues" dxfId="855" priority="231"/>
    <cfRule type="duplicateValues" dxfId="854" priority="232"/>
  </conditionalFormatting>
  <conditionalFormatting sqref="B92:B95">
    <cfRule type="duplicateValues" dxfId="853" priority="229"/>
  </conditionalFormatting>
  <conditionalFormatting sqref="E92:E95">
    <cfRule type="duplicateValues" dxfId="852" priority="228"/>
  </conditionalFormatting>
  <conditionalFormatting sqref="B92:B95">
    <cfRule type="duplicateValues" dxfId="851" priority="227"/>
  </conditionalFormatting>
  <conditionalFormatting sqref="E92:E95">
    <cfRule type="duplicateValues" dxfId="850" priority="226"/>
  </conditionalFormatting>
  <conditionalFormatting sqref="B92:B95">
    <cfRule type="duplicateValues" dxfId="849" priority="224"/>
    <cfRule type="duplicateValues" dxfId="848" priority="225"/>
  </conditionalFormatting>
  <conditionalFormatting sqref="B92:B95">
    <cfRule type="duplicateValues" dxfId="847" priority="223"/>
  </conditionalFormatting>
  <conditionalFormatting sqref="B92:B95">
    <cfRule type="duplicateValues" dxfId="846" priority="221"/>
    <cfRule type="duplicateValues" dxfId="845" priority="222"/>
  </conditionalFormatting>
  <conditionalFormatting sqref="E92:E95">
    <cfRule type="duplicateValues" dxfId="844" priority="219"/>
    <cfRule type="duplicateValues" dxfId="843" priority="220"/>
  </conditionalFormatting>
  <conditionalFormatting sqref="E92:E95">
    <cfRule type="duplicateValues" dxfId="842" priority="216"/>
    <cfRule type="duplicateValues" dxfId="841" priority="217"/>
    <cfRule type="duplicateValues" dxfId="840" priority="218"/>
  </conditionalFormatting>
  <conditionalFormatting sqref="E92:E95">
    <cfRule type="duplicateValues" dxfId="839" priority="215"/>
  </conditionalFormatting>
  <conditionalFormatting sqref="E92:E95">
    <cfRule type="duplicateValues" dxfId="838" priority="212"/>
    <cfRule type="duplicateValues" dxfId="837" priority="213"/>
    <cfRule type="duplicateValues" dxfId="836" priority="214"/>
  </conditionalFormatting>
  <conditionalFormatting sqref="E92:E95">
    <cfRule type="duplicateValues" dxfId="835" priority="210"/>
    <cfRule type="duplicateValues" dxfId="834" priority="211"/>
  </conditionalFormatting>
  <conditionalFormatting sqref="B92:B95">
    <cfRule type="duplicateValues" dxfId="833" priority="207"/>
    <cfRule type="duplicateValues" dxfId="832" priority="208"/>
    <cfRule type="duplicateValues" dxfId="831" priority="209"/>
  </conditionalFormatting>
  <conditionalFormatting sqref="B92:B95">
    <cfRule type="duplicateValues" dxfId="830" priority="206"/>
  </conditionalFormatting>
  <conditionalFormatting sqref="E92:E95">
    <cfRule type="duplicateValues" dxfId="829" priority="204"/>
    <cfRule type="duplicateValues" dxfId="828" priority="205"/>
  </conditionalFormatting>
  <conditionalFormatting sqref="E92:E95">
    <cfRule type="duplicateValues" dxfId="827" priority="203"/>
  </conditionalFormatting>
  <conditionalFormatting sqref="E92:E95">
    <cfRule type="duplicateValues" dxfId="826" priority="200"/>
    <cfRule type="duplicateValues" dxfId="825" priority="201"/>
    <cfRule type="duplicateValues" dxfId="824" priority="202"/>
  </conditionalFormatting>
  <conditionalFormatting sqref="E92:E95">
    <cfRule type="duplicateValues" dxfId="823" priority="199"/>
  </conditionalFormatting>
  <conditionalFormatting sqref="B92:B95">
    <cfRule type="duplicateValues" dxfId="822" priority="198"/>
  </conditionalFormatting>
  <conditionalFormatting sqref="B92:B95">
    <cfRule type="duplicateValues" dxfId="821" priority="197"/>
  </conditionalFormatting>
  <conditionalFormatting sqref="B92:B95">
    <cfRule type="duplicateValues" dxfId="820" priority="195"/>
    <cfRule type="duplicateValues" dxfId="819" priority="196"/>
  </conditionalFormatting>
  <conditionalFormatting sqref="B92:B95">
    <cfRule type="duplicateValues" dxfId="818" priority="192"/>
    <cfRule type="duplicateValues" dxfId="817" priority="193"/>
    <cfRule type="duplicateValues" dxfId="816" priority="194"/>
  </conditionalFormatting>
  <conditionalFormatting sqref="E92:E95">
    <cfRule type="duplicateValues" dxfId="815" priority="191"/>
  </conditionalFormatting>
  <conditionalFormatting sqref="E92:E95">
    <cfRule type="duplicateValues" dxfId="814" priority="190"/>
  </conditionalFormatting>
  <conditionalFormatting sqref="B92:B95">
    <cfRule type="duplicateValues" dxfId="813" priority="189"/>
  </conditionalFormatting>
  <conditionalFormatting sqref="E92:E95">
    <cfRule type="duplicateValues" dxfId="812" priority="188"/>
  </conditionalFormatting>
  <conditionalFormatting sqref="E96:E107">
    <cfRule type="duplicateValues" dxfId="811" priority="187"/>
  </conditionalFormatting>
  <conditionalFormatting sqref="B96:B107">
    <cfRule type="duplicateValues" dxfId="810" priority="185"/>
    <cfRule type="duplicateValues" dxfId="809" priority="186"/>
  </conditionalFormatting>
  <conditionalFormatting sqref="B96:B107">
    <cfRule type="duplicateValues" dxfId="808" priority="184"/>
  </conditionalFormatting>
  <conditionalFormatting sqref="B96:B107">
    <cfRule type="duplicateValues" dxfId="807" priority="182"/>
    <cfRule type="duplicateValues" dxfId="806" priority="183"/>
  </conditionalFormatting>
  <conditionalFormatting sqref="E96:E107">
    <cfRule type="duplicateValues" dxfId="805" priority="180"/>
    <cfRule type="duplicateValues" dxfId="804" priority="181"/>
  </conditionalFormatting>
  <conditionalFormatting sqref="E96:E107">
    <cfRule type="duplicateValues" dxfId="803" priority="177"/>
    <cfRule type="duplicateValues" dxfId="802" priority="178"/>
    <cfRule type="duplicateValues" dxfId="801" priority="179"/>
  </conditionalFormatting>
  <conditionalFormatting sqref="E96:E107">
    <cfRule type="duplicateValues" dxfId="800" priority="176"/>
  </conditionalFormatting>
  <conditionalFormatting sqref="E96:E107">
    <cfRule type="duplicateValues" dxfId="799" priority="173"/>
    <cfRule type="duplicateValues" dxfId="798" priority="174"/>
    <cfRule type="duplicateValues" dxfId="797" priority="175"/>
  </conditionalFormatting>
  <conditionalFormatting sqref="E96:E107">
    <cfRule type="duplicateValues" dxfId="796" priority="171"/>
    <cfRule type="duplicateValues" dxfId="795" priority="172"/>
  </conditionalFormatting>
  <conditionalFormatting sqref="B96:B107">
    <cfRule type="duplicateValues" dxfId="794" priority="168"/>
    <cfRule type="duplicateValues" dxfId="793" priority="169"/>
    <cfRule type="duplicateValues" dxfId="792" priority="170"/>
  </conditionalFormatting>
  <conditionalFormatting sqref="B96:B107">
    <cfRule type="duplicateValues" dxfId="791" priority="167"/>
  </conditionalFormatting>
  <conditionalFormatting sqref="E96:E107">
    <cfRule type="duplicateValues" dxfId="790" priority="166"/>
  </conditionalFormatting>
  <conditionalFormatting sqref="B96:B107">
    <cfRule type="duplicateValues" dxfId="789" priority="165"/>
  </conditionalFormatting>
  <conditionalFormatting sqref="E96:E107">
    <cfRule type="duplicateValues" dxfId="788" priority="164"/>
  </conditionalFormatting>
  <conditionalFormatting sqref="B96:B107">
    <cfRule type="duplicateValues" dxfId="787" priority="162"/>
    <cfRule type="duplicateValues" dxfId="786" priority="163"/>
  </conditionalFormatting>
  <conditionalFormatting sqref="B96:B107">
    <cfRule type="duplicateValues" dxfId="785" priority="161"/>
  </conditionalFormatting>
  <conditionalFormatting sqref="B96:B107">
    <cfRule type="duplicateValues" dxfId="784" priority="159"/>
    <cfRule type="duplicateValues" dxfId="783" priority="160"/>
  </conditionalFormatting>
  <conditionalFormatting sqref="E96:E107">
    <cfRule type="duplicateValues" dxfId="782" priority="157"/>
    <cfRule type="duplicateValues" dxfId="781" priority="158"/>
  </conditionalFormatting>
  <conditionalFormatting sqref="E96:E107">
    <cfRule type="duplicateValues" dxfId="780" priority="154"/>
    <cfRule type="duplicateValues" dxfId="779" priority="155"/>
    <cfRule type="duplicateValues" dxfId="778" priority="156"/>
  </conditionalFormatting>
  <conditionalFormatting sqref="E96:E107">
    <cfRule type="duplicateValues" dxfId="777" priority="153"/>
  </conditionalFormatting>
  <conditionalFormatting sqref="E96:E107">
    <cfRule type="duplicateValues" dxfId="776" priority="150"/>
    <cfRule type="duplicateValues" dxfId="775" priority="151"/>
    <cfRule type="duplicateValues" dxfId="774" priority="152"/>
  </conditionalFormatting>
  <conditionalFormatting sqref="E96:E107">
    <cfRule type="duplicateValues" dxfId="773" priority="148"/>
    <cfRule type="duplicateValues" dxfId="772" priority="149"/>
  </conditionalFormatting>
  <conditionalFormatting sqref="B96:B107">
    <cfRule type="duplicateValues" dxfId="771" priority="145"/>
    <cfRule type="duplicateValues" dxfId="770" priority="146"/>
    <cfRule type="duplicateValues" dxfId="769" priority="147"/>
  </conditionalFormatting>
  <conditionalFormatting sqref="B96:B107">
    <cfRule type="duplicateValues" dxfId="768" priority="144"/>
  </conditionalFormatting>
  <conditionalFormatting sqref="E96:E107">
    <cfRule type="duplicateValues" dxfId="767" priority="142"/>
    <cfRule type="duplicateValues" dxfId="766" priority="143"/>
  </conditionalFormatting>
  <conditionalFormatting sqref="E96:E107">
    <cfRule type="duplicateValues" dxfId="765" priority="141"/>
  </conditionalFormatting>
  <conditionalFormatting sqref="E96:E107">
    <cfRule type="duplicateValues" dxfId="764" priority="138"/>
    <cfRule type="duplicateValues" dxfId="763" priority="139"/>
    <cfRule type="duplicateValues" dxfId="762" priority="140"/>
  </conditionalFormatting>
  <conditionalFormatting sqref="E96:E107">
    <cfRule type="duplicateValues" dxfId="761" priority="137"/>
  </conditionalFormatting>
  <conditionalFormatting sqref="B96:B107">
    <cfRule type="duplicateValues" dxfId="760" priority="136"/>
  </conditionalFormatting>
  <conditionalFormatting sqref="B96:B107">
    <cfRule type="duplicateValues" dxfId="759" priority="135"/>
  </conditionalFormatting>
  <conditionalFormatting sqref="B96:B107">
    <cfRule type="duplicateValues" dxfId="758" priority="133"/>
    <cfRule type="duplicateValues" dxfId="757" priority="134"/>
  </conditionalFormatting>
  <conditionalFormatting sqref="B96:B107">
    <cfRule type="duplicateValues" dxfId="756" priority="130"/>
    <cfRule type="duplicateValues" dxfId="755" priority="131"/>
    <cfRule type="duplicateValues" dxfId="754" priority="132"/>
  </conditionalFormatting>
  <conditionalFormatting sqref="E96:E107">
    <cfRule type="duplicateValues" dxfId="753" priority="129"/>
  </conditionalFormatting>
  <conditionalFormatting sqref="E96:E107">
    <cfRule type="duplicateValues" dxfId="752" priority="128"/>
  </conditionalFormatting>
  <conditionalFormatting sqref="B96:B107">
    <cfRule type="duplicateValues" dxfId="751" priority="127"/>
  </conditionalFormatting>
  <conditionalFormatting sqref="E96:E107">
    <cfRule type="duplicateValues" dxfId="750" priority="126"/>
  </conditionalFormatting>
  <conditionalFormatting sqref="E108">
    <cfRule type="duplicateValues" dxfId="749" priority="125"/>
  </conditionalFormatting>
  <conditionalFormatting sqref="B108">
    <cfRule type="duplicateValues" dxfId="748" priority="123"/>
    <cfRule type="duplicateValues" dxfId="747" priority="124"/>
  </conditionalFormatting>
  <conditionalFormatting sqref="B108">
    <cfRule type="duplicateValues" dxfId="746" priority="122"/>
  </conditionalFormatting>
  <conditionalFormatting sqref="B108">
    <cfRule type="duplicateValues" dxfId="745" priority="120"/>
    <cfRule type="duplicateValues" dxfId="744" priority="121"/>
  </conditionalFormatting>
  <conditionalFormatting sqref="E108">
    <cfRule type="duplicateValues" dxfId="743" priority="118"/>
    <cfRule type="duplicateValues" dxfId="742" priority="119"/>
  </conditionalFormatting>
  <conditionalFormatting sqref="E108">
    <cfRule type="duplicateValues" dxfId="741" priority="115"/>
    <cfRule type="duplicateValues" dxfId="740" priority="116"/>
    <cfRule type="duplicateValues" dxfId="739" priority="117"/>
  </conditionalFormatting>
  <conditionalFormatting sqref="E108">
    <cfRule type="duplicateValues" dxfId="738" priority="114"/>
  </conditionalFormatting>
  <conditionalFormatting sqref="E108">
    <cfRule type="duplicateValues" dxfId="737" priority="111"/>
    <cfRule type="duplicateValues" dxfId="736" priority="112"/>
    <cfRule type="duplicateValues" dxfId="735" priority="113"/>
  </conditionalFormatting>
  <conditionalFormatting sqref="E108">
    <cfRule type="duplicateValues" dxfId="734" priority="109"/>
    <cfRule type="duplicateValues" dxfId="733" priority="110"/>
  </conditionalFormatting>
  <conditionalFormatting sqref="B108">
    <cfRule type="duplicateValues" dxfId="732" priority="106"/>
    <cfRule type="duplicateValues" dxfId="731" priority="107"/>
    <cfRule type="duplicateValues" dxfId="730" priority="108"/>
  </conditionalFormatting>
  <conditionalFormatting sqref="B108">
    <cfRule type="duplicateValues" dxfId="729" priority="105"/>
  </conditionalFormatting>
  <conditionalFormatting sqref="E108">
    <cfRule type="duplicateValues" dxfId="728" priority="104"/>
  </conditionalFormatting>
  <conditionalFormatting sqref="B108">
    <cfRule type="duplicateValues" dxfId="727" priority="103"/>
  </conditionalFormatting>
  <conditionalFormatting sqref="E108">
    <cfRule type="duplicateValues" dxfId="726" priority="102"/>
  </conditionalFormatting>
  <conditionalFormatting sqref="B108">
    <cfRule type="duplicateValues" dxfId="725" priority="100"/>
    <cfRule type="duplicateValues" dxfId="724" priority="101"/>
  </conditionalFormatting>
  <conditionalFormatting sqref="B108">
    <cfRule type="duplicateValues" dxfId="723" priority="99"/>
  </conditionalFormatting>
  <conditionalFormatting sqref="B108">
    <cfRule type="duplicateValues" dxfId="722" priority="97"/>
    <cfRule type="duplicateValues" dxfId="721" priority="98"/>
  </conditionalFormatting>
  <conditionalFormatting sqref="E108">
    <cfRule type="duplicateValues" dxfId="720" priority="95"/>
    <cfRule type="duplicateValues" dxfId="719" priority="96"/>
  </conditionalFormatting>
  <conditionalFormatting sqref="E108">
    <cfRule type="duplicateValues" dxfId="718" priority="92"/>
    <cfRule type="duplicateValues" dxfId="717" priority="93"/>
    <cfRule type="duplicateValues" dxfId="716" priority="94"/>
  </conditionalFormatting>
  <conditionalFormatting sqref="E108">
    <cfRule type="duplicateValues" dxfId="715" priority="91"/>
  </conditionalFormatting>
  <conditionalFormatting sqref="E108">
    <cfRule type="duplicateValues" dxfId="714" priority="88"/>
    <cfRule type="duplicateValues" dxfId="713" priority="89"/>
    <cfRule type="duplicateValues" dxfId="712" priority="90"/>
  </conditionalFormatting>
  <conditionalFormatting sqref="E108">
    <cfRule type="duplicateValues" dxfId="711" priority="86"/>
    <cfRule type="duplicateValues" dxfId="710" priority="87"/>
  </conditionalFormatting>
  <conditionalFormatting sqref="B108">
    <cfRule type="duplicateValues" dxfId="709" priority="83"/>
    <cfRule type="duplicateValues" dxfId="708" priority="84"/>
    <cfRule type="duplicateValues" dxfId="707" priority="85"/>
  </conditionalFormatting>
  <conditionalFormatting sqref="B108">
    <cfRule type="duplicateValues" dxfId="706" priority="82"/>
  </conditionalFormatting>
  <conditionalFormatting sqref="E108">
    <cfRule type="duplicateValues" dxfId="705" priority="80"/>
    <cfRule type="duplicateValues" dxfId="704" priority="81"/>
  </conditionalFormatting>
  <conditionalFormatting sqref="E108">
    <cfRule type="duplicateValues" dxfId="703" priority="79"/>
  </conditionalFormatting>
  <conditionalFormatting sqref="E108">
    <cfRule type="duplicateValues" dxfId="702" priority="76"/>
    <cfRule type="duplicateValues" dxfId="701" priority="77"/>
    <cfRule type="duplicateValues" dxfId="700" priority="78"/>
  </conditionalFormatting>
  <conditionalFormatting sqref="E108">
    <cfRule type="duplicateValues" dxfId="699" priority="75"/>
  </conditionalFormatting>
  <conditionalFormatting sqref="B108">
    <cfRule type="duplicateValues" dxfId="698" priority="74"/>
  </conditionalFormatting>
  <conditionalFormatting sqref="B108">
    <cfRule type="duplicateValues" dxfId="697" priority="73"/>
  </conditionalFormatting>
  <conditionalFormatting sqref="B108">
    <cfRule type="duplicateValues" dxfId="696" priority="71"/>
    <cfRule type="duplicateValues" dxfId="695" priority="72"/>
  </conditionalFormatting>
  <conditionalFormatting sqref="B108">
    <cfRule type="duplicateValues" dxfId="694" priority="68"/>
    <cfRule type="duplicateValues" dxfId="693" priority="69"/>
    <cfRule type="duplicateValues" dxfId="692" priority="70"/>
  </conditionalFormatting>
  <conditionalFormatting sqref="E108">
    <cfRule type="duplicateValues" dxfId="691" priority="67"/>
  </conditionalFormatting>
  <conditionalFormatting sqref="E108">
    <cfRule type="duplicateValues" dxfId="690" priority="66"/>
  </conditionalFormatting>
  <conditionalFormatting sqref="B108">
    <cfRule type="duplicateValues" dxfId="689" priority="65"/>
  </conditionalFormatting>
  <conditionalFormatting sqref="E108">
    <cfRule type="duplicateValues" dxfId="688" priority="64"/>
  </conditionalFormatting>
  <conditionalFormatting sqref="E109:E141">
    <cfRule type="duplicateValues" dxfId="687" priority="63"/>
  </conditionalFormatting>
  <conditionalFormatting sqref="B109:B141">
    <cfRule type="duplicateValues" dxfId="686" priority="61"/>
    <cfRule type="duplicateValues" dxfId="685" priority="62"/>
  </conditionalFormatting>
  <conditionalFormatting sqref="B109:B141">
    <cfRule type="duplicateValues" dxfId="684" priority="60"/>
  </conditionalFormatting>
  <conditionalFormatting sqref="B109:B141">
    <cfRule type="duplicateValues" dxfId="683" priority="58"/>
    <cfRule type="duplicateValues" dxfId="682" priority="59"/>
  </conditionalFormatting>
  <conditionalFormatting sqref="E109:E141">
    <cfRule type="duplicateValues" dxfId="681" priority="56"/>
    <cfRule type="duplicateValues" dxfId="680" priority="57"/>
  </conditionalFormatting>
  <conditionalFormatting sqref="E109:E141">
    <cfRule type="duplicateValues" dxfId="679" priority="53"/>
    <cfRule type="duplicateValues" dxfId="678" priority="54"/>
    <cfRule type="duplicateValues" dxfId="677" priority="55"/>
  </conditionalFormatting>
  <conditionalFormatting sqref="E109:E141">
    <cfRule type="duplicateValues" dxfId="676" priority="52"/>
  </conditionalFormatting>
  <conditionalFormatting sqref="E109:E141">
    <cfRule type="duplicateValues" dxfId="675" priority="49"/>
    <cfRule type="duplicateValues" dxfId="674" priority="50"/>
    <cfRule type="duplicateValues" dxfId="673" priority="51"/>
  </conditionalFormatting>
  <conditionalFormatting sqref="E109:E141">
    <cfRule type="duplicateValues" dxfId="672" priority="47"/>
    <cfRule type="duplicateValues" dxfId="671" priority="48"/>
  </conditionalFormatting>
  <conditionalFormatting sqref="B109:B141">
    <cfRule type="duplicateValues" dxfId="670" priority="44"/>
    <cfRule type="duplicateValues" dxfId="669" priority="45"/>
    <cfRule type="duplicateValues" dxfId="668" priority="46"/>
  </conditionalFormatting>
  <conditionalFormatting sqref="B109:B141">
    <cfRule type="duplicateValues" dxfId="667" priority="43"/>
  </conditionalFormatting>
  <conditionalFormatting sqref="E109:E141">
    <cfRule type="duplicateValues" dxfId="666" priority="42"/>
  </conditionalFormatting>
  <conditionalFormatting sqref="B109:B141">
    <cfRule type="duplicateValues" dxfId="665" priority="41"/>
  </conditionalFormatting>
  <conditionalFormatting sqref="E109:E141">
    <cfRule type="duplicateValues" dxfId="664" priority="40"/>
  </conditionalFormatting>
  <conditionalFormatting sqref="B109:B141">
    <cfRule type="duplicateValues" dxfId="663" priority="38"/>
    <cfRule type="duplicateValues" dxfId="662" priority="39"/>
  </conditionalFormatting>
  <conditionalFormatting sqref="B109:B141">
    <cfRule type="duplicateValues" dxfId="661" priority="37"/>
  </conditionalFormatting>
  <conditionalFormatting sqref="B109:B141">
    <cfRule type="duplicateValues" dxfId="660" priority="35"/>
    <cfRule type="duplicateValues" dxfId="659" priority="36"/>
  </conditionalFormatting>
  <conditionalFormatting sqref="E109:E141">
    <cfRule type="duplicateValues" dxfId="658" priority="33"/>
    <cfRule type="duplicateValues" dxfId="657" priority="34"/>
  </conditionalFormatting>
  <conditionalFormatting sqref="E109:E141">
    <cfRule type="duplicateValues" dxfId="656" priority="30"/>
    <cfRule type="duplicateValues" dxfId="655" priority="31"/>
    <cfRule type="duplicateValues" dxfId="654" priority="32"/>
  </conditionalFormatting>
  <conditionalFormatting sqref="E109:E141">
    <cfRule type="duplicateValues" dxfId="653" priority="29"/>
  </conditionalFormatting>
  <conditionalFormatting sqref="E109:E141">
    <cfRule type="duplicateValues" dxfId="652" priority="26"/>
    <cfRule type="duplicateValues" dxfId="651" priority="27"/>
    <cfRule type="duplicateValues" dxfId="650" priority="28"/>
  </conditionalFormatting>
  <conditionalFormatting sqref="E109:E141">
    <cfRule type="duplicateValues" dxfId="649" priority="24"/>
    <cfRule type="duplicateValues" dxfId="648" priority="25"/>
  </conditionalFormatting>
  <conditionalFormatting sqref="B109:B141">
    <cfRule type="duplicateValues" dxfId="647" priority="21"/>
    <cfRule type="duplicateValues" dxfId="646" priority="22"/>
    <cfRule type="duplicateValues" dxfId="645" priority="23"/>
  </conditionalFormatting>
  <conditionalFormatting sqref="B109:B141">
    <cfRule type="duplicateValues" dxfId="644" priority="20"/>
  </conditionalFormatting>
  <conditionalFormatting sqref="E109:E141">
    <cfRule type="duplicateValues" dxfId="643" priority="18"/>
    <cfRule type="duplicateValues" dxfId="642" priority="19"/>
  </conditionalFormatting>
  <conditionalFormatting sqref="E109:E141">
    <cfRule type="duplicateValues" dxfId="641" priority="17"/>
  </conditionalFormatting>
  <conditionalFormatting sqref="E109:E141">
    <cfRule type="duplicateValues" dxfId="640" priority="14"/>
    <cfRule type="duplicateValues" dxfId="639" priority="15"/>
    <cfRule type="duplicateValues" dxfId="638" priority="16"/>
  </conditionalFormatting>
  <conditionalFormatting sqref="E109:E141">
    <cfRule type="duplicateValues" dxfId="637" priority="13"/>
  </conditionalFormatting>
  <conditionalFormatting sqref="B109:B141">
    <cfRule type="duplicateValues" dxfId="636" priority="12"/>
  </conditionalFormatting>
  <conditionalFormatting sqref="B109:B141">
    <cfRule type="duplicateValues" dxfId="635" priority="11"/>
  </conditionalFormatting>
  <conditionalFormatting sqref="B109:B141">
    <cfRule type="duplicateValues" dxfId="634" priority="9"/>
    <cfRule type="duplicateValues" dxfId="633" priority="10"/>
  </conditionalFormatting>
  <conditionalFormatting sqref="B109:B141">
    <cfRule type="duplicateValues" dxfId="632" priority="6"/>
    <cfRule type="duplicateValues" dxfId="631" priority="7"/>
    <cfRule type="duplicateValues" dxfId="630" priority="8"/>
  </conditionalFormatting>
  <conditionalFormatting sqref="E109:E141">
    <cfRule type="duplicateValues" dxfId="629" priority="5"/>
  </conditionalFormatting>
  <conditionalFormatting sqref="E109:E141">
    <cfRule type="duplicateValues" dxfId="628" priority="4"/>
  </conditionalFormatting>
  <conditionalFormatting sqref="B109:B141">
    <cfRule type="duplicateValues" dxfId="627" priority="3"/>
  </conditionalFormatting>
  <conditionalFormatting sqref="E109:E141">
    <cfRule type="duplicateValues" dxfId="626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zoomScale="70" zoomScaleNormal="70" workbookViewId="0">
      <selection activeCell="D28" sqref="D28:D29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7" t="s">
        <v>2144</v>
      </c>
      <c r="B1" s="168"/>
      <c r="C1" s="168"/>
      <c r="D1" s="168"/>
      <c r="E1" s="169"/>
      <c r="F1" s="165" t="s">
        <v>2537</v>
      </c>
      <c r="G1" s="166"/>
      <c r="H1" s="99">
        <f>COUNTIF(A:E,"2 Gavetas Vacías + 1 Fallando")</f>
        <v>3</v>
      </c>
      <c r="I1" s="99">
        <f>COUNTIF(A:E,("3 Gavetas Vacías"))</f>
        <v>10</v>
      </c>
      <c r="J1" s="120">
        <f>COUNTIF(A:E,"2 Gavetas Fallando + 1 Vacia")</f>
        <v>0</v>
      </c>
      <c r="K1" s="120"/>
    </row>
    <row r="2" spans="1:11" ht="25.5" customHeight="1" x14ac:dyDescent="0.25">
      <c r="A2" s="170" t="s">
        <v>2614</v>
      </c>
      <c r="B2" s="171"/>
      <c r="C2" s="171"/>
      <c r="D2" s="171"/>
      <c r="E2" s="172"/>
      <c r="F2" s="98" t="s">
        <v>2536</v>
      </c>
      <c r="G2" s="97">
        <f>G3+G4</f>
        <v>135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176"/>
      <c r="B3" s="177"/>
      <c r="C3" s="178"/>
      <c r="D3" s="178"/>
      <c r="E3" s="179"/>
      <c r="F3" s="98" t="s">
        <v>2535</v>
      </c>
      <c r="G3" s="97">
        <f>COUNTIF(REPORTE!A:Q,"fuera de Servicio")</f>
        <v>73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44478.708333333336</v>
      </c>
      <c r="C4" s="180"/>
      <c r="D4" s="180"/>
      <c r="E4" s="181"/>
      <c r="F4" s="98" t="s">
        <v>2532</v>
      </c>
      <c r="G4" s="97">
        <f>COUNTIF(REPORTE!A:Q,"En Servicio")</f>
        <v>62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44509.25</v>
      </c>
      <c r="C5" s="180"/>
      <c r="D5" s="180"/>
      <c r="E5" s="181"/>
      <c r="F5" s="98" t="s">
        <v>2533</v>
      </c>
      <c r="G5" s="97">
        <f>COUNTIF(REPORTE!A:Q,"REINICIO EXITOSO")</f>
        <v>0</v>
      </c>
      <c r="H5" s="98" t="s">
        <v>2538</v>
      </c>
      <c r="I5" s="97">
        <f>I1+H1+J1</f>
        <v>13</v>
      </c>
      <c r="J5" s="120"/>
      <c r="K5" s="120"/>
    </row>
    <row r="6" spans="1:11" ht="15" customHeight="1" x14ac:dyDescent="0.25">
      <c r="A6" s="184"/>
      <c r="B6" s="185"/>
      <c r="C6" s="182"/>
      <c r="D6" s="182"/>
      <c r="E6" s="183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5</v>
      </c>
      <c r="J6" s="120"/>
      <c r="K6" s="120"/>
    </row>
    <row r="7" spans="1:11" ht="18" customHeight="1" thickBot="1" x14ac:dyDescent="0.3">
      <c r="A7" s="173" t="s">
        <v>2564</v>
      </c>
      <c r="B7" s="174"/>
      <c r="C7" s="174"/>
      <c r="D7" s="174"/>
      <c r="E7" s="175"/>
      <c r="F7" s="98" t="s">
        <v>2619</v>
      </c>
      <c r="G7" s="97">
        <f>COUNTIF(A:E,"Sin Efectivo")</f>
        <v>6</v>
      </c>
      <c r="H7" s="98" t="s">
        <v>2541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49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23"/>
      <c r="C9" s="138" t="e">
        <f>VLOOKUP(B9,'[1]LISTADO ATM'!$A$2:$B$822,2,0)</f>
        <v>#N/A</v>
      </c>
      <c r="D9" s="147" t="s">
        <v>2623</v>
      </c>
      <c r="E9" s="150"/>
    </row>
    <row r="10" spans="1:11" s="107" customFormat="1" ht="18" x14ac:dyDescent="0.25">
      <c r="A10" s="138" t="e">
        <f>VLOOKUP(B10,'[1]LISTADO ATM'!$A$2:$C$922,3,0)</f>
        <v>#N/A</v>
      </c>
      <c r="B10" s="123"/>
      <c r="C10" s="138" t="e">
        <f>VLOOKUP(B10,'[1]LISTADO ATM'!$A$2:$B$822,2,0)</f>
        <v>#N/A</v>
      </c>
      <c r="D10" s="147"/>
      <c r="E10" s="150"/>
    </row>
    <row r="11" spans="1:11" s="107" customFormat="1" ht="18" x14ac:dyDescent="0.25">
      <c r="A11" s="138" t="e">
        <f>VLOOKUP(B11,'[1]LISTADO ATM'!$A$2:$C$922,3,0)</f>
        <v>#N/A</v>
      </c>
      <c r="B11" s="123"/>
      <c r="C11" s="138" t="e">
        <f>VLOOKUP(B11,'[1]LISTADO ATM'!$A$2:$B$822,2,0)</f>
        <v>#N/A</v>
      </c>
      <c r="D11" s="147"/>
      <c r="E11" s="150"/>
    </row>
    <row r="12" spans="1:11" s="107" customFormat="1" ht="18" customHeight="1" x14ac:dyDescent="0.25">
      <c r="A12" s="139" t="s">
        <v>2462</v>
      </c>
      <c r="B12" s="140">
        <f>COUNT(#REF!)</f>
        <v>0</v>
      </c>
      <c r="C12" s="197"/>
      <c r="D12" s="197"/>
      <c r="E12" s="197"/>
    </row>
    <row r="13" spans="1:11" s="107" customFormat="1" ht="18" customHeight="1" x14ac:dyDescent="0.25">
      <c r="A13" s="184"/>
      <c r="B13" s="185"/>
      <c r="C13" s="185"/>
      <c r="D13" s="185"/>
      <c r="E13" s="198"/>
    </row>
    <row r="14" spans="1:11" s="107" customFormat="1" ht="18" customHeight="1" thickBot="1" x14ac:dyDescent="0.3">
      <c r="A14" s="173" t="s">
        <v>2565</v>
      </c>
      <c r="B14" s="174"/>
      <c r="C14" s="174"/>
      <c r="D14" s="174"/>
      <c r="E14" s="175"/>
    </row>
    <row r="15" spans="1:11" s="107" customFormat="1" ht="18" x14ac:dyDescent="0.25">
      <c r="A15" s="143" t="s">
        <v>15</v>
      </c>
      <c r="B15" s="143" t="s">
        <v>2408</v>
      </c>
      <c r="C15" s="143" t="s">
        <v>46</v>
      </c>
      <c r="D15" s="186" t="s">
        <v>2411</v>
      </c>
      <c r="E15" s="187" t="s">
        <v>2409</v>
      </c>
    </row>
    <row r="16" spans="1:11" s="107" customFormat="1" ht="18" customHeight="1" x14ac:dyDescent="0.25">
      <c r="A16" s="138" t="e">
        <f>VLOOKUP(B16,'[1]LISTADO ATM'!$A$2:$C$922,3,0)</f>
        <v>#N/A</v>
      </c>
      <c r="B16" s="123"/>
      <c r="C16" s="138" t="e">
        <f>VLOOKUP(B16,'[1]LISTADO ATM'!$A$2:$B$822,2,0)</f>
        <v>#N/A</v>
      </c>
      <c r="D16" s="147" t="s">
        <v>2621</v>
      </c>
      <c r="E16" s="150"/>
    </row>
    <row r="17" spans="1:5" s="107" customFormat="1" ht="18.75" customHeight="1" x14ac:dyDescent="0.25">
      <c r="A17" s="138" t="e">
        <f>VLOOKUP(B17,'[1]LISTADO ATM'!$A$2:$C$922,3,0)</f>
        <v>#N/A</v>
      </c>
      <c r="B17" s="123"/>
      <c r="C17" s="138" t="e">
        <f>VLOOKUP(B17,'[1]LISTADO ATM'!$A$2:$B$822,2,0)</f>
        <v>#N/A</v>
      </c>
      <c r="D17" s="147"/>
      <c r="E17" s="108"/>
    </row>
    <row r="18" spans="1:5" s="107" customFormat="1" ht="18" customHeight="1" x14ac:dyDescent="0.25">
      <c r="A18" s="139" t="s">
        <v>2462</v>
      </c>
      <c r="B18" s="140">
        <f>COUNT(B16:B16)</f>
        <v>0</v>
      </c>
      <c r="C18" s="199"/>
      <c r="D18" s="200"/>
      <c r="E18" s="201"/>
    </row>
    <row r="19" spans="1:5" s="107" customFormat="1" ht="18" customHeight="1" thickBot="1" x14ac:dyDescent="0.3">
      <c r="A19" s="191"/>
      <c r="B19" s="192"/>
      <c r="C19" s="192"/>
      <c r="D19" s="192"/>
      <c r="E19" s="196"/>
    </row>
    <row r="20" spans="1:5" s="112" customFormat="1" ht="18" customHeight="1" thickBot="1" x14ac:dyDescent="0.3">
      <c r="A20" s="202" t="s">
        <v>2463</v>
      </c>
      <c r="B20" s="203"/>
      <c r="C20" s="203"/>
      <c r="D20" s="203"/>
      <c r="E20" s="204"/>
    </row>
    <row r="21" spans="1:5" s="112" customFormat="1" ht="18" customHeight="1" x14ac:dyDescent="0.25">
      <c r="A21" s="143" t="s">
        <v>15</v>
      </c>
      <c r="B21" s="143" t="s">
        <v>2408</v>
      </c>
      <c r="C21" s="143" t="s">
        <v>46</v>
      </c>
      <c r="D21" s="149" t="s">
        <v>2411</v>
      </c>
      <c r="E21" s="143" t="s">
        <v>2409</v>
      </c>
    </row>
    <row r="22" spans="1:5" s="120" customFormat="1" ht="18" customHeight="1" x14ac:dyDescent="0.25">
      <c r="A22" s="138" t="str">
        <f>VLOOKUP(B22,'[1]LISTADO ATM'!$A$2:$C$922,3,0)</f>
        <v>SUR</v>
      </c>
      <c r="B22" s="123">
        <v>829</v>
      </c>
      <c r="C22" s="138" t="str">
        <f>VLOOKUP(B22,'[1]LISTADO ATM'!$A$2:$B$922,2,0)</f>
        <v xml:space="preserve">ATM UNP Multicentro Sirena Baní </v>
      </c>
      <c r="D22" s="148" t="s">
        <v>2429</v>
      </c>
      <c r="E22" s="123" t="s">
        <v>2640</v>
      </c>
    </row>
    <row r="23" spans="1:5" s="112" customFormat="1" ht="18" customHeight="1" x14ac:dyDescent="0.25">
      <c r="A23" s="138" t="str">
        <f>VLOOKUP(B23,'[1]LISTADO ATM'!$A$2:$C$922,3,0)</f>
        <v>ESTE</v>
      </c>
      <c r="B23" s="123">
        <v>268</v>
      </c>
      <c r="C23" s="138" t="str">
        <f>VLOOKUP(B23,'[1]LISTADO ATM'!$A$2:$B$922,2,0)</f>
        <v xml:space="preserve">ATM Autobanco La Altagracia (Higuey) </v>
      </c>
      <c r="D23" s="148" t="s">
        <v>2429</v>
      </c>
      <c r="E23" s="123" t="s">
        <v>2639</v>
      </c>
    </row>
    <row r="24" spans="1:5" s="112" customFormat="1" ht="18" customHeight="1" x14ac:dyDescent="0.25">
      <c r="A24" s="138" t="str">
        <f>VLOOKUP(B24,'[1]LISTADO ATM'!$A$2:$C$922,3,0)</f>
        <v>NORTE</v>
      </c>
      <c r="B24" s="150">
        <v>256</v>
      </c>
      <c r="C24" s="138" t="str">
        <f>VLOOKUP(B24,'[1]LISTADO ATM'!$A$2:$B$922,2,0)</f>
        <v xml:space="preserve">ATM Oficina Licey Al Medio </v>
      </c>
      <c r="D24" s="148" t="s">
        <v>2429</v>
      </c>
      <c r="E24" s="123" t="s">
        <v>2661</v>
      </c>
    </row>
    <row r="25" spans="1:5" s="112" customFormat="1" ht="18" customHeight="1" x14ac:dyDescent="0.25">
      <c r="A25" s="138" t="str">
        <f>VLOOKUP(B25,'[1]LISTADO ATM'!$A$2:$C$922,3,0)</f>
        <v>SUR</v>
      </c>
      <c r="B25" s="150">
        <v>677</v>
      </c>
      <c r="C25" s="138" t="str">
        <f>VLOOKUP(B25,'[1]LISTADO ATM'!$A$2:$B$922,2,0)</f>
        <v>ATM PBG Villa Jaragua</v>
      </c>
      <c r="D25" s="148" t="s">
        <v>2429</v>
      </c>
      <c r="E25" s="123" t="s">
        <v>2660</v>
      </c>
    </row>
    <row r="26" spans="1:5" s="112" customFormat="1" ht="18.75" customHeight="1" x14ac:dyDescent="0.25">
      <c r="A26" s="138" t="str">
        <f>VLOOKUP(B26,'[1]LISTADO ATM'!$A$2:$C$922,3,0)</f>
        <v>ESTE</v>
      </c>
      <c r="B26" s="150">
        <v>742</v>
      </c>
      <c r="C26" s="138" t="str">
        <f>VLOOKUP(B26,'[1]LISTADO ATM'!$A$2:$B$922,2,0)</f>
        <v xml:space="preserve">ATM Oficina Plaza del Rey (La Romana) </v>
      </c>
      <c r="D26" s="148" t="s">
        <v>2429</v>
      </c>
      <c r="E26" s="123" t="s">
        <v>2670</v>
      </c>
    </row>
    <row r="27" spans="1:5" s="120" customFormat="1" ht="18.75" customHeight="1" x14ac:dyDescent="0.25">
      <c r="A27" s="138" t="str">
        <f>VLOOKUP(B27,'[1]LISTADO ATM'!$A$2:$C$922,3,0)</f>
        <v>DISTRITO NACIONAL</v>
      </c>
      <c r="B27" s="150">
        <v>755</v>
      </c>
      <c r="C27" s="138" t="str">
        <f>VLOOKUP(B27,'[1]LISTADO ATM'!$A$2:$B$922,2,0)</f>
        <v xml:space="preserve">ATM Oficina Galería del Este (Plaza) </v>
      </c>
      <c r="D27" s="148" t="s">
        <v>2429</v>
      </c>
      <c r="E27" s="123" t="s">
        <v>2688</v>
      </c>
    </row>
    <row r="28" spans="1:5" s="120" customFormat="1" ht="18.75" customHeight="1" x14ac:dyDescent="0.25">
      <c r="A28" s="138" t="e">
        <f>VLOOKUP(B28,'[1]LISTADO ATM'!$A$2:$C$922,3,0)</f>
        <v>#N/A</v>
      </c>
      <c r="B28" s="150"/>
      <c r="C28" s="138" t="e">
        <f>VLOOKUP(B28,'[1]LISTADO ATM'!$A$2:$B$922,2,0)</f>
        <v>#N/A</v>
      </c>
      <c r="D28" s="151"/>
      <c r="E28" s="108"/>
    </row>
    <row r="29" spans="1:5" s="120" customFormat="1" ht="18.75" customHeight="1" x14ac:dyDescent="0.25">
      <c r="A29" s="138" t="e">
        <f>VLOOKUP(B29,'[1]LISTADO ATM'!$A$2:$C$922,3,0)</f>
        <v>#N/A</v>
      </c>
      <c r="B29" s="150"/>
      <c r="C29" s="138" t="e">
        <f>VLOOKUP(B29,'[1]LISTADO ATM'!$A$2:$B$922,2,0)</f>
        <v>#N/A</v>
      </c>
      <c r="D29" s="151"/>
      <c r="E29" s="108"/>
    </row>
    <row r="30" spans="1:5" s="120" customFormat="1" ht="18.75" customHeight="1" x14ac:dyDescent="0.25">
      <c r="A30" s="139"/>
      <c r="B30" s="140">
        <f>COUNT(B22:B29)</f>
        <v>6</v>
      </c>
      <c r="C30" s="199"/>
      <c r="D30" s="200"/>
      <c r="E30" s="201"/>
    </row>
    <row r="31" spans="1:5" s="120" customFormat="1" ht="18.75" customHeight="1" thickBot="1" x14ac:dyDescent="0.3">
      <c r="A31" s="191"/>
      <c r="B31" s="192"/>
      <c r="C31" s="192"/>
      <c r="D31" s="192"/>
      <c r="E31" s="196"/>
    </row>
    <row r="32" spans="1:5" s="120" customFormat="1" ht="18.75" customHeight="1" thickBot="1" x14ac:dyDescent="0.3">
      <c r="A32" s="205" t="s">
        <v>2434</v>
      </c>
      <c r="B32" s="206"/>
      <c r="C32" s="206"/>
      <c r="D32" s="206"/>
      <c r="E32" s="207"/>
    </row>
    <row r="33" spans="1:5" s="120" customFormat="1" ht="18.75" customHeight="1" x14ac:dyDescent="0.25">
      <c r="A33" s="143" t="s">
        <v>15</v>
      </c>
      <c r="B33" s="143" t="s">
        <v>2408</v>
      </c>
      <c r="C33" s="143" t="s">
        <v>46</v>
      </c>
      <c r="D33" s="149" t="s">
        <v>2411</v>
      </c>
      <c r="E33" s="143" t="s">
        <v>2409</v>
      </c>
    </row>
    <row r="34" spans="1:5" s="120" customFormat="1" ht="18.75" customHeight="1" x14ac:dyDescent="0.25">
      <c r="A34" s="138" t="str">
        <f>VLOOKUP(B34,'[1]LISTADO ATM'!$A$2:$C$922,3,0)</f>
        <v>DISTRITO NACIONAL</v>
      </c>
      <c r="B34" s="123">
        <v>232</v>
      </c>
      <c r="C34" s="138" t="str">
        <f>VLOOKUP(B34,'[1]LISTADO ATM'!$A$2:$B$922,2,0)</f>
        <v xml:space="preserve">ATM S/M Nacional Charles de Gaulle </v>
      </c>
      <c r="D34" s="145" t="s">
        <v>2434</v>
      </c>
      <c r="E34" s="123">
        <v>3336021070</v>
      </c>
    </row>
    <row r="35" spans="1:5" s="120" customFormat="1" ht="18.75" customHeight="1" x14ac:dyDescent="0.25">
      <c r="A35" s="138" t="str">
        <f>VLOOKUP(B35,'[1]LISTADO ATM'!$A$2:$C$922,3,0)</f>
        <v>NORTE</v>
      </c>
      <c r="B35" s="152">
        <v>903</v>
      </c>
      <c r="C35" s="138" t="str">
        <f>VLOOKUP(B35,'[1]LISTADO ATM'!$A$2:$B$922,2,0)</f>
        <v xml:space="preserve">ATM Oficina La Vega Real I </v>
      </c>
      <c r="D35" s="153" t="s">
        <v>2434</v>
      </c>
      <c r="E35" s="150" t="s">
        <v>2689</v>
      </c>
    </row>
    <row r="36" spans="1:5" s="120" customFormat="1" ht="18.75" customHeight="1" x14ac:dyDescent="0.25">
      <c r="A36" s="138" t="str">
        <f>VLOOKUP(B36,'[1]LISTADO ATM'!$A$2:$C$922,3,0)</f>
        <v>DISTRITO NACIONAL</v>
      </c>
      <c r="B36" s="150">
        <v>578</v>
      </c>
      <c r="C36" s="138" t="str">
        <f>VLOOKUP(B36,'[1]LISTADO ATM'!$A$2:$B$922,2,0)</f>
        <v xml:space="preserve">ATM Procuraduría General de la República </v>
      </c>
      <c r="D36" s="153" t="s">
        <v>2434</v>
      </c>
      <c r="E36" s="150" t="s">
        <v>2675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50">
        <v>302</v>
      </c>
      <c r="C37" s="138" t="str">
        <f>VLOOKUP(B37,'[1]LISTADO ATM'!$A$2:$B$922,2,0)</f>
        <v xml:space="preserve">ATM S/M Aprezio Los Mameyes  </v>
      </c>
      <c r="D37" s="153" t="s">
        <v>2434</v>
      </c>
      <c r="E37" s="150" t="s">
        <v>2674</v>
      </c>
    </row>
    <row r="38" spans="1:5" s="120" customFormat="1" ht="18.75" customHeight="1" x14ac:dyDescent="0.25">
      <c r="A38" s="138" t="e">
        <f>VLOOKUP(B38,'[1]LISTADO ATM'!$A$2:$C$922,3,0)</f>
        <v>#N/A</v>
      </c>
      <c r="B38" s="150"/>
      <c r="C38" s="138" t="e">
        <f>VLOOKUP(B38,'[1]LISTADO ATM'!$A$2:$B$922,2,0)</f>
        <v>#N/A</v>
      </c>
      <c r="D38" s="145"/>
      <c r="E38" s="150"/>
    </row>
    <row r="39" spans="1:5" s="120" customFormat="1" ht="18.75" customHeight="1" thickBot="1" x14ac:dyDescent="0.3">
      <c r="A39" s="144" t="s">
        <v>2462</v>
      </c>
      <c r="B39" s="135">
        <f>COUNTA(B34:B37)</f>
        <v>4</v>
      </c>
      <c r="C39" s="188"/>
      <c r="D39" s="189"/>
      <c r="E39" s="190"/>
    </row>
    <row r="40" spans="1:5" s="120" customFormat="1" ht="18.75" customHeight="1" thickBot="1" x14ac:dyDescent="0.3">
      <c r="A40" s="191"/>
      <c r="B40" s="192"/>
      <c r="C40" s="192"/>
      <c r="D40" s="192"/>
      <c r="E40" s="196"/>
    </row>
    <row r="41" spans="1:5" s="120" customFormat="1" ht="18.75" customHeight="1" thickBot="1" x14ac:dyDescent="0.3">
      <c r="A41" s="216" t="s">
        <v>2578</v>
      </c>
      <c r="B41" s="217"/>
      <c r="C41" s="217"/>
      <c r="D41" s="217"/>
      <c r="E41" s="218"/>
    </row>
    <row r="42" spans="1:5" s="120" customFormat="1" ht="18.75" customHeight="1" x14ac:dyDescent="0.25">
      <c r="A42" s="143" t="s">
        <v>15</v>
      </c>
      <c r="B42" s="143" t="s">
        <v>2408</v>
      </c>
      <c r="C42" s="143" t="s">
        <v>46</v>
      </c>
      <c r="D42" s="149" t="s">
        <v>2411</v>
      </c>
      <c r="E42" s="143" t="s">
        <v>2409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23">
        <v>231</v>
      </c>
      <c r="C43" s="138" t="str">
        <f>VLOOKUP(B43,'[1]LISTADO ATM'!$A$2:$B$822,2,0)</f>
        <v xml:space="preserve">ATM Oficina Zona Oriental </v>
      </c>
      <c r="D43" s="145" t="s">
        <v>2616</v>
      </c>
      <c r="E43" s="123">
        <v>3336019853</v>
      </c>
    </row>
    <row r="44" spans="1:5" s="120" customFormat="1" ht="18.75" customHeight="1" x14ac:dyDescent="0.25">
      <c r="A44" s="138" t="str">
        <f>VLOOKUP(B44,'[1]LISTADO ATM'!$A$2:$C$922,3,0)</f>
        <v>DISTRITO NACIONAL</v>
      </c>
      <c r="B44" s="123">
        <v>946</v>
      </c>
      <c r="C44" s="138" t="str">
        <f>VLOOKUP(B44,'[1]LISTADO ATM'!$A$2:$B$822,2,0)</f>
        <v xml:space="preserve">ATM Oficina Núñez de Cáceres I </v>
      </c>
      <c r="D44" s="145" t="s">
        <v>2616</v>
      </c>
      <c r="E44" s="123">
        <v>3336020813</v>
      </c>
    </row>
    <row r="45" spans="1:5" s="120" customFormat="1" ht="18.75" customHeight="1" x14ac:dyDescent="0.25">
      <c r="A45" s="138" t="str">
        <f>VLOOKUP(B45,'[1]LISTADO ATM'!$A$2:$C$922,3,0)</f>
        <v>DISTRITO NACIONAL</v>
      </c>
      <c r="B45" s="123">
        <v>471</v>
      </c>
      <c r="C45" s="138" t="str">
        <f>VLOOKUP(B45,'[1]LISTADO ATM'!$A$2:$B$822,2,0)</f>
        <v>ATM Autoservicio DGT I</v>
      </c>
      <c r="D45" s="145" t="s">
        <v>2616</v>
      </c>
      <c r="E45" s="123">
        <v>3336021345</v>
      </c>
    </row>
    <row r="46" spans="1:5" s="120" customFormat="1" ht="18.75" customHeight="1" x14ac:dyDescent="0.25">
      <c r="A46" s="138" t="str">
        <f>VLOOKUP(B46,'[1]LISTADO ATM'!$A$2:$C$922,3,0)</f>
        <v>DISTRITO NACIONAL</v>
      </c>
      <c r="B46" s="123">
        <v>326</v>
      </c>
      <c r="C46" s="138" t="str">
        <f>VLOOKUP(B46,'[1]LISTADO ATM'!$A$2:$B$822,2,0)</f>
        <v>ATM Autoservicio Jiménez Moya II</v>
      </c>
      <c r="D46" s="145" t="s">
        <v>2616</v>
      </c>
      <c r="E46" s="123">
        <v>3336021350</v>
      </c>
    </row>
    <row r="47" spans="1:5" s="120" customFormat="1" ht="18.75" customHeight="1" x14ac:dyDescent="0.25">
      <c r="A47" s="137" t="str">
        <f>VLOOKUP(B47,'[1]LISTADO ATM'!$A$2:$C$922,3,0)</f>
        <v>NORTE</v>
      </c>
      <c r="B47" s="150">
        <v>8</v>
      </c>
      <c r="C47" s="137" t="str">
        <f>VLOOKUP(B47,'[1]LISTADO ATM'!$A$2:$B$822,2,0)</f>
        <v>ATM Autoservicio Yaque</v>
      </c>
      <c r="D47" s="145" t="s">
        <v>2616</v>
      </c>
      <c r="E47" s="150" t="s">
        <v>2645</v>
      </c>
    </row>
    <row r="48" spans="1:5" s="120" customFormat="1" ht="18.75" customHeight="1" x14ac:dyDescent="0.25">
      <c r="A48" s="137" t="str">
        <f>VLOOKUP(B48,'[1]LISTADO ATM'!$A$2:$C$922,3,0)</f>
        <v>SUR</v>
      </c>
      <c r="B48" s="150">
        <v>584</v>
      </c>
      <c r="C48" s="137" t="str">
        <f>VLOOKUP(B48,'[1]LISTADO ATM'!$A$2:$B$822,2,0)</f>
        <v xml:space="preserve">ATM Oficina San Cristóbal I </v>
      </c>
      <c r="D48" s="146" t="s">
        <v>2544</v>
      </c>
      <c r="E48" s="150" t="s">
        <v>2655</v>
      </c>
    </row>
    <row r="49" spans="1:10" s="120" customFormat="1" ht="18.75" customHeight="1" x14ac:dyDescent="0.25">
      <c r="A49" s="137" t="str">
        <f>VLOOKUP(B49,'[1]LISTADO ATM'!$A$2:$C$922,3,0)</f>
        <v>ESTE</v>
      </c>
      <c r="B49" s="150">
        <v>429</v>
      </c>
      <c r="C49" s="137" t="str">
        <f>VLOOKUP(B49,'[1]LISTADO ATM'!$A$2:$B$822,2,0)</f>
        <v xml:space="preserve">ATM Oficina Jumbo La Romana </v>
      </c>
      <c r="D49" s="146" t="s">
        <v>2544</v>
      </c>
      <c r="E49" s="150" t="s">
        <v>2663</v>
      </c>
    </row>
    <row r="50" spans="1:10" s="120" customFormat="1" ht="18.75" customHeight="1" x14ac:dyDescent="0.25">
      <c r="A50" s="137" t="str">
        <f>VLOOKUP(B50,'[1]LISTADO ATM'!$A$2:$C$922,3,0)</f>
        <v>DISTRITO NACIONAL</v>
      </c>
      <c r="B50" s="150">
        <v>338</v>
      </c>
      <c r="C50" s="137" t="str">
        <f>VLOOKUP(B50,'[1]LISTADO ATM'!$A$2:$B$822,2,0)</f>
        <v>ATM S/M Aprezio Pantoja</v>
      </c>
      <c r="D50" s="146" t="s">
        <v>2544</v>
      </c>
      <c r="E50" s="150" t="s">
        <v>2693</v>
      </c>
    </row>
    <row r="51" spans="1:10" s="120" customFormat="1" ht="18.75" customHeight="1" x14ac:dyDescent="0.25">
      <c r="A51" s="137" t="e">
        <f>VLOOKUP(B51,'[1]LISTADO ATM'!$A$2:$C$922,3,0)</f>
        <v>#N/A</v>
      </c>
      <c r="B51" s="150"/>
      <c r="C51" s="137" t="e">
        <f>VLOOKUP(B51,'[1]LISTADO ATM'!$A$2:$B$822,2,0)</f>
        <v>#N/A</v>
      </c>
      <c r="D51" s="145"/>
      <c r="E51" s="150"/>
    </row>
    <row r="52" spans="1:10" s="120" customFormat="1" ht="18.75" customHeight="1" thickBot="1" x14ac:dyDescent="0.3">
      <c r="A52" s="144" t="s">
        <v>2462</v>
      </c>
      <c r="B52" s="135">
        <f>COUNT(B43:B51)</f>
        <v>8</v>
      </c>
      <c r="C52" s="188"/>
      <c r="D52" s="189"/>
      <c r="E52" s="190"/>
    </row>
    <row r="53" spans="1:10" s="120" customFormat="1" ht="18.75" customHeight="1" thickBot="1" x14ac:dyDescent="0.3">
      <c r="A53" s="191"/>
      <c r="B53" s="192"/>
      <c r="C53" s="177"/>
      <c r="D53" s="177"/>
      <c r="E53" s="193"/>
    </row>
    <row r="54" spans="1:10" s="120" customFormat="1" ht="18.75" customHeight="1" thickBot="1" x14ac:dyDescent="0.3">
      <c r="A54" s="208" t="s">
        <v>2464</v>
      </c>
      <c r="B54" s="209"/>
      <c r="C54" s="194"/>
      <c r="D54" s="194"/>
      <c r="E54" s="195"/>
    </row>
    <row r="55" spans="1:10" s="112" customFormat="1" ht="18.75" customHeight="1" thickBot="1" x14ac:dyDescent="0.3">
      <c r="A55" s="210">
        <f>+B30+B39+B52</f>
        <v>18</v>
      </c>
      <c r="B55" s="211"/>
      <c r="C55" s="194"/>
      <c r="D55" s="194"/>
      <c r="E55" s="195"/>
    </row>
    <row r="56" spans="1:10" s="112" customFormat="1" ht="18.75" customHeight="1" thickBot="1" x14ac:dyDescent="0.3">
      <c r="A56" s="212"/>
      <c r="B56" s="213"/>
      <c r="C56" s="192"/>
      <c r="D56" s="192"/>
      <c r="E56" s="196"/>
      <c r="F56" s="120"/>
    </row>
    <row r="57" spans="1:10" s="112" customFormat="1" ht="18.75" customHeight="1" thickBot="1" x14ac:dyDescent="0.3">
      <c r="A57" s="202" t="s">
        <v>2465</v>
      </c>
      <c r="B57" s="203"/>
      <c r="C57" s="203"/>
      <c r="D57" s="203"/>
      <c r="E57" s="204"/>
      <c r="F57" s="120"/>
      <c r="G57" s="119"/>
      <c r="H57" s="119"/>
      <c r="I57" s="119"/>
      <c r="J57" s="119"/>
    </row>
    <row r="58" spans="1:10" s="119" customFormat="1" ht="18" customHeight="1" x14ac:dyDescent="0.25">
      <c r="A58" s="143" t="s">
        <v>15</v>
      </c>
      <c r="B58" s="143" t="s">
        <v>2408</v>
      </c>
      <c r="C58" s="143" t="s">
        <v>46</v>
      </c>
      <c r="D58" s="186" t="s">
        <v>2411</v>
      </c>
      <c r="E58" s="187"/>
      <c r="F58" s="120"/>
    </row>
    <row r="59" spans="1:10" s="119" customFormat="1" ht="18" customHeight="1" x14ac:dyDescent="0.25">
      <c r="A59" s="137" t="str">
        <f>VLOOKUP(B59,'[1]LISTADO ATM'!$A$2:$C$922,3,0)</f>
        <v>DISTRITO NACIONAL</v>
      </c>
      <c r="B59" s="136">
        <v>725</v>
      </c>
      <c r="C59" s="137" t="str">
        <f>VLOOKUP(B59,'[1]LISTADO ATM'!$A$2:$B$822,2,0)</f>
        <v xml:space="preserve">ATM El Huacal II  </v>
      </c>
      <c r="D59" s="214" t="s">
        <v>2624</v>
      </c>
      <c r="E59" s="215"/>
      <c r="F59" s="120"/>
    </row>
    <row r="60" spans="1:10" s="112" customFormat="1" ht="18" customHeight="1" x14ac:dyDescent="0.25">
      <c r="A60" s="137" t="str">
        <f>VLOOKUP(B60,'[1]LISTADO ATM'!$A$2:$C$922,3,0)</f>
        <v>ESTE</v>
      </c>
      <c r="B60" s="136">
        <v>673</v>
      </c>
      <c r="C60" s="137" t="str">
        <f>VLOOKUP(B60,'[1]LISTADO ATM'!$A$2:$B$822,2,0)</f>
        <v>ATM Clínica Dr. Cruz Jiminián</v>
      </c>
      <c r="D60" s="214" t="s">
        <v>2580</v>
      </c>
      <c r="E60" s="215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147</v>
      </c>
      <c r="C61" s="137" t="str">
        <f>VLOOKUP(B61,'[1]LISTADO ATM'!$A$2:$B$822,2,0)</f>
        <v xml:space="preserve">ATM Kiosco Megacentro I </v>
      </c>
      <c r="D61" s="214" t="s">
        <v>2580</v>
      </c>
      <c r="E61" s="215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769</v>
      </c>
      <c r="C62" s="137" t="str">
        <f>VLOOKUP(B62,'[1]LISTADO ATM'!$A$2:$B$822,2,0)</f>
        <v>ATM UNP Pablo Mella Morales</v>
      </c>
      <c r="D62" s="214" t="s">
        <v>2580</v>
      </c>
      <c r="E62" s="215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318</v>
      </c>
      <c r="C63" s="137" t="str">
        <f>VLOOKUP(B63,'[1]LISTADO ATM'!$A$2:$B$822,2,0)</f>
        <v>ATM Autoservicio Lope de Vega</v>
      </c>
      <c r="D63" s="214" t="s">
        <v>2624</v>
      </c>
      <c r="E63" s="215"/>
    </row>
    <row r="64" spans="1:10" s="120" customFormat="1" ht="18" customHeight="1" x14ac:dyDescent="0.25">
      <c r="A64" s="137" t="str">
        <f>VLOOKUP(B64,'[1]LISTADO ATM'!$A$2:$C$922,3,0)</f>
        <v>DISTRITO NACIONAL</v>
      </c>
      <c r="B64" s="136">
        <v>162</v>
      </c>
      <c r="C64" s="137" t="str">
        <f>VLOOKUP(B64,'[1]LISTADO ATM'!$A$2:$B$822,2,0)</f>
        <v xml:space="preserve">ATM Oficina Tiradentes I </v>
      </c>
      <c r="D64" s="214" t="s">
        <v>2580</v>
      </c>
      <c r="E64" s="215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214" t="s">
        <v>2580</v>
      </c>
      <c r="E65" s="215"/>
    </row>
    <row r="66" spans="1:5" s="120" customFormat="1" ht="18" customHeight="1" x14ac:dyDescent="0.25">
      <c r="A66" s="137" t="str">
        <f>VLOOKUP(B66,'[1]LISTADO ATM'!$A$2:$C$922,3,0)</f>
        <v>DISTRITO NACIONAL</v>
      </c>
      <c r="B66" s="136">
        <v>515</v>
      </c>
      <c r="C66" s="137" t="str">
        <f>VLOOKUP(B66,'[1]LISTADO ATM'!$A$2:$B$822,2,0)</f>
        <v xml:space="preserve">ATM Oficina Agora Mall I </v>
      </c>
      <c r="D66" s="214" t="s">
        <v>2624</v>
      </c>
      <c r="E66" s="215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900</v>
      </c>
      <c r="C67" s="137" t="str">
        <f>VLOOKUP(B67,'[1]LISTADO ATM'!$A$2:$B$822,2,0)</f>
        <v xml:space="preserve">ATM UNP Merca Santo Domingo </v>
      </c>
      <c r="D67" s="214" t="s">
        <v>2580</v>
      </c>
      <c r="E67" s="215"/>
    </row>
    <row r="68" spans="1:5" s="120" customFormat="1" ht="18" customHeight="1" x14ac:dyDescent="0.25">
      <c r="A68" s="137" t="str">
        <f>VLOOKUP(B68,'[1]LISTADO ATM'!$A$2:$C$922,3,0)</f>
        <v>ESTE</v>
      </c>
      <c r="B68" s="136">
        <v>963</v>
      </c>
      <c r="C68" s="137" t="str">
        <f>VLOOKUP(B68,'[1]LISTADO ATM'!$A$2:$B$822,2,0)</f>
        <v xml:space="preserve">ATM Multiplaza La Romana </v>
      </c>
      <c r="D68" s="214" t="s">
        <v>2580</v>
      </c>
      <c r="E68" s="215"/>
    </row>
    <row r="69" spans="1:5" s="119" customFormat="1" ht="18.75" customHeight="1" x14ac:dyDescent="0.25">
      <c r="A69" s="137" t="str">
        <f>VLOOKUP(B69,'[1]LISTADO ATM'!$A$2:$C$922,3,0)</f>
        <v>SUR</v>
      </c>
      <c r="B69" s="136">
        <v>750</v>
      </c>
      <c r="C69" s="137" t="str">
        <f>VLOOKUP(B69,'[1]LISTADO ATM'!$A$2:$B$822,2,0)</f>
        <v xml:space="preserve">ATM UNP Duvergé </v>
      </c>
      <c r="D69" s="214" t="s">
        <v>2580</v>
      </c>
      <c r="E69" s="215"/>
    </row>
    <row r="70" spans="1:5" s="119" customFormat="1" ht="18.75" customHeight="1" x14ac:dyDescent="0.25">
      <c r="A70" s="137" t="str">
        <f>VLOOKUP(B70,'[1]LISTADO ATM'!$A$2:$C$922,3,0)</f>
        <v>NORTE</v>
      </c>
      <c r="B70" s="136">
        <v>806</v>
      </c>
      <c r="C70" s="137" t="str">
        <f>VLOOKUP(B70,'[1]LISTADO ATM'!$A$2:$B$822,2,0)</f>
        <v xml:space="preserve">ATM SEWN (Zona Franca (Santiago)) </v>
      </c>
      <c r="D70" s="214" t="s">
        <v>2580</v>
      </c>
      <c r="E70" s="215"/>
    </row>
    <row r="71" spans="1:5" s="112" customFormat="1" ht="18.75" customHeight="1" x14ac:dyDescent="0.25">
      <c r="A71" s="137" t="str">
        <f>VLOOKUP(B71,'[1]LISTADO ATM'!$A$2:$C$922,3,0)</f>
        <v>DISTRITO NACIONAL</v>
      </c>
      <c r="B71" s="136">
        <v>54</v>
      </c>
      <c r="C71" s="137" t="str">
        <f>VLOOKUP(B71,'[1]LISTADO ATM'!$A$2:$B$822,2,0)</f>
        <v xml:space="preserve">ATM Autoservicio Galería 360 </v>
      </c>
      <c r="D71" s="214" t="s">
        <v>2580</v>
      </c>
      <c r="E71" s="215"/>
    </row>
    <row r="72" spans="1:5" s="112" customFormat="1" ht="18" customHeight="1" x14ac:dyDescent="0.25">
      <c r="A72" s="137" t="e">
        <f>VLOOKUP(B72,'[1]LISTADO ATM'!$A$2:$C$922,3,0)</f>
        <v>#N/A</v>
      </c>
      <c r="B72" s="136"/>
      <c r="C72" s="137" t="e">
        <f>VLOOKUP(B72,'[1]LISTADO ATM'!$A$2:$B$822,2,0)</f>
        <v>#N/A</v>
      </c>
      <c r="D72" s="214"/>
      <c r="E72" s="215"/>
    </row>
    <row r="73" spans="1:5" ht="18.75" customHeight="1" x14ac:dyDescent="0.25">
      <c r="A73" s="137" t="e">
        <f>VLOOKUP(B73,'[1]LISTADO ATM'!$A$2:$C$922,3,0)</f>
        <v>#N/A</v>
      </c>
      <c r="B73" s="136"/>
      <c r="C73" s="137" t="e">
        <f>VLOOKUP(B73,'[1]LISTADO ATM'!$A$2:$B$822,2,0)</f>
        <v>#N/A</v>
      </c>
      <c r="D73" s="214"/>
      <c r="E73" s="215"/>
    </row>
    <row r="74" spans="1:5" ht="18.75" customHeight="1" thickBot="1" x14ac:dyDescent="0.3">
      <c r="A74" s="144" t="s">
        <v>2462</v>
      </c>
      <c r="B74" s="135">
        <f>COUNT(B59:B71)</f>
        <v>13</v>
      </c>
      <c r="C74" s="188"/>
      <c r="D74" s="189"/>
      <c r="E74" s="190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C196" s="120"/>
      <c r="D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4" x14ac:dyDescent="0.25">
      <c r="A289" s="120"/>
      <c r="C289" s="120"/>
      <c r="D289" s="120"/>
    </row>
    <row r="290" spans="1:4" x14ac:dyDescent="0.25">
      <c r="A290" s="120"/>
      <c r="C290" s="120"/>
      <c r="D290" s="120"/>
    </row>
    <row r="291" spans="1:4" x14ac:dyDescent="0.25">
      <c r="A291" s="120"/>
      <c r="C291" s="120"/>
      <c r="D291" s="120"/>
    </row>
    <row r="292" spans="1:4" x14ac:dyDescent="0.25">
      <c r="A292" s="120"/>
      <c r="C292" s="120"/>
      <c r="D292" s="120"/>
    </row>
    <row r="293" spans="1:4" x14ac:dyDescent="0.25">
      <c r="A293" s="120"/>
      <c r="C293" s="120"/>
      <c r="D293" s="120"/>
    </row>
    <row r="294" spans="1:4" x14ac:dyDescent="0.25">
      <c r="A294" s="120"/>
      <c r="C294" s="120"/>
      <c r="D294" s="120"/>
    </row>
    <row r="295" spans="1:4" x14ac:dyDescent="0.25">
      <c r="A295" s="120"/>
      <c r="C295" s="120"/>
      <c r="D295" s="120"/>
    </row>
    <row r="296" spans="1:4" x14ac:dyDescent="0.25">
      <c r="A296" s="120"/>
      <c r="C296" s="120"/>
      <c r="D296" s="120"/>
    </row>
    <row r="297" spans="1:4" x14ac:dyDescent="0.25">
      <c r="A297" s="120"/>
      <c r="C297" s="120"/>
      <c r="D297" s="120"/>
    </row>
    <row r="298" spans="1:4" x14ac:dyDescent="0.25">
      <c r="A298" s="120"/>
      <c r="C298" s="120"/>
      <c r="D298" s="120"/>
    </row>
    <row r="299" spans="1:4" x14ac:dyDescent="0.25">
      <c r="A299" s="120"/>
      <c r="C299" s="120"/>
      <c r="D299" s="120"/>
    </row>
    <row r="300" spans="1:4" x14ac:dyDescent="0.25">
      <c r="A300" s="120"/>
      <c r="C300" s="120"/>
      <c r="D300" s="120"/>
    </row>
    <row r="301" spans="1:4" x14ac:dyDescent="0.25">
      <c r="A301" s="120"/>
      <c r="C301" s="120"/>
      <c r="D301" s="120"/>
    </row>
    <row r="302" spans="1:4" x14ac:dyDescent="0.25">
      <c r="A302" s="120"/>
      <c r="C302" s="120"/>
      <c r="D302" s="120"/>
    </row>
    <row r="303" spans="1:4" x14ac:dyDescent="0.25">
      <c r="A303" s="120"/>
      <c r="C303" s="120"/>
      <c r="D303" s="120"/>
    </row>
    <row r="304" spans="1:4" x14ac:dyDescent="0.25">
      <c r="A304" s="120"/>
      <c r="C304" s="120"/>
      <c r="D304" s="120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44">
    <mergeCell ref="C30:E30"/>
    <mergeCell ref="A31:E31"/>
    <mergeCell ref="C39:E39"/>
    <mergeCell ref="A40:E40"/>
    <mergeCell ref="A41:E41"/>
    <mergeCell ref="C74:E74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8:E58"/>
    <mergeCell ref="C52:E52"/>
    <mergeCell ref="A53:B53"/>
    <mergeCell ref="C53:E56"/>
    <mergeCell ref="C12:E12"/>
    <mergeCell ref="A13:E13"/>
    <mergeCell ref="A14:E14"/>
    <mergeCell ref="D15:E15"/>
    <mergeCell ref="C18:E18"/>
    <mergeCell ref="A19:E19"/>
    <mergeCell ref="A20:E20"/>
    <mergeCell ref="A32:E32"/>
    <mergeCell ref="A54:B54"/>
    <mergeCell ref="A55:B55"/>
    <mergeCell ref="A56:B56"/>
    <mergeCell ref="A57:E57"/>
    <mergeCell ref="F1:G1"/>
    <mergeCell ref="A1:E1"/>
    <mergeCell ref="A2:E2"/>
    <mergeCell ref="A7:E7"/>
    <mergeCell ref="A3:B3"/>
    <mergeCell ref="C3:E6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2" t="s">
        <v>2405</v>
      </c>
    </row>
    <row r="3" spans="2:5" s="120" customFormat="1" ht="18.75" thickBot="1" x14ac:dyDescent="0.3">
      <c r="B3" s="123">
        <v>449</v>
      </c>
      <c r="C3" s="132" t="s">
        <v>2405</v>
      </c>
    </row>
    <row r="4" spans="2:5" s="120" customFormat="1" ht="18.75" thickBot="1" x14ac:dyDescent="0.3">
      <c r="B4" s="123">
        <v>525</v>
      </c>
      <c r="C4" s="132" t="s">
        <v>2405</v>
      </c>
    </row>
    <row r="5" spans="2:5" s="120" customFormat="1" ht="18.75" thickBot="1" x14ac:dyDescent="0.3">
      <c r="B5" s="123"/>
      <c r="C5" s="132" t="s">
        <v>2405</v>
      </c>
    </row>
    <row r="6" spans="2:5" s="120" customFormat="1" ht="18.75" thickBot="1" x14ac:dyDescent="0.3">
      <c r="B6" s="123"/>
      <c r="C6" s="132" t="s">
        <v>2405</v>
      </c>
    </row>
    <row r="7" spans="2:5" s="120" customFormat="1" ht="18.75" thickBot="1" x14ac:dyDescent="0.3">
      <c r="B7" s="123"/>
      <c r="C7" s="132" t="s">
        <v>2405</v>
      </c>
    </row>
    <row r="8" spans="2:5" s="120" customFormat="1" ht="18.75" thickBot="1" x14ac:dyDescent="0.3">
      <c r="B8" s="123"/>
      <c r="C8" s="132" t="s">
        <v>2405</v>
      </c>
    </row>
    <row r="9" spans="2:5" s="120" customFormat="1" ht="18.75" thickBot="1" x14ac:dyDescent="0.3">
      <c r="B9" s="123"/>
      <c r="C9" s="132" t="s">
        <v>2405</v>
      </c>
    </row>
    <row r="10" spans="2:5" s="120" customFormat="1" ht="18.75" thickBot="1" x14ac:dyDescent="0.3">
      <c r="B10" s="123"/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1463" priority="292"/>
  </conditionalFormatting>
  <conditionalFormatting sqref="B61:B67">
    <cfRule type="duplicateValues" dxfId="1462" priority="291"/>
  </conditionalFormatting>
  <conditionalFormatting sqref="B57:B60">
    <cfRule type="duplicateValues" dxfId="1461" priority="289"/>
  </conditionalFormatting>
  <conditionalFormatting sqref="B57:B60">
    <cfRule type="duplicateValues" dxfId="1460" priority="290"/>
  </conditionalFormatting>
  <conditionalFormatting sqref="B40:B56">
    <cfRule type="duplicateValues" dxfId="1459" priority="288"/>
  </conditionalFormatting>
  <conditionalFormatting sqref="B39">
    <cfRule type="duplicateValues" dxfId="1458" priority="287"/>
  </conditionalFormatting>
  <conditionalFormatting sqref="B20:B38">
    <cfRule type="duplicateValues" dxfId="1457" priority="281"/>
  </conditionalFormatting>
  <conditionalFormatting sqref="B20:B38">
    <cfRule type="duplicateValues" dxfId="1456" priority="282"/>
    <cfRule type="duplicateValues" dxfId="1455" priority="283"/>
  </conditionalFormatting>
  <conditionalFormatting sqref="B20:B38">
    <cfRule type="duplicateValues" dxfId="1454" priority="284"/>
  </conditionalFormatting>
  <conditionalFormatting sqref="B20:B38">
    <cfRule type="duplicateValues" dxfId="1453" priority="280"/>
  </conditionalFormatting>
  <conditionalFormatting sqref="B20:B38">
    <cfRule type="duplicateValues" dxfId="1452" priority="285"/>
  </conditionalFormatting>
  <conditionalFormatting sqref="B20:B38">
    <cfRule type="duplicateValues" dxfId="1451" priority="286"/>
  </conditionalFormatting>
  <conditionalFormatting sqref="B17:B19">
    <cfRule type="duplicateValues" dxfId="1450" priority="274"/>
  </conditionalFormatting>
  <conditionalFormatting sqref="B17:B19">
    <cfRule type="duplicateValues" dxfId="1449" priority="275"/>
    <cfRule type="duplicateValues" dxfId="1448" priority="276"/>
  </conditionalFormatting>
  <conditionalFormatting sqref="B17:B19">
    <cfRule type="duplicateValues" dxfId="1447" priority="277"/>
  </conditionalFormatting>
  <conditionalFormatting sqref="B17:B19">
    <cfRule type="duplicateValues" dxfId="1446" priority="273"/>
  </conditionalFormatting>
  <conditionalFormatting sqref="B17:B19">
    <cfRule type="duplicateValues" dxfId="1445" priority="278"/>
  </conditionalFormatting>
  <conditionalFormatting sqref="B17:B19">
    <cfRule type="duplicateValues" dxfId="1444" priority="279"/>
  </conditionalFormatting>
  <conditionalFormatting sqref="B16">
    <cfRule type="duplicateValues" dxfId="1443" priority="271"/>
  </conditionalFormatting>
  <conditionalFormatting sqref="B16">
    <cfRule type="duplicateValues" dxfId="1442" priority="272"/>
  </conditionalFormatting>
  <conditionalFormatting sqref="B15">
    <cfRule type="duplicateValues" dxfId="1441" priority="141"/>
  </conditionalFormatting>
  <conditionalFormatting sqref="B15">
    <cfRule type="duplicateValues" dxfId="1440" priority="133"/>
    <cfRule type="duplicateValues" dxfId="1439" priority="134"/>
  </conditionalFormatting>
  <conditionalFormatting sqref="B15">
    <cfRule type="duplicateValues" dxfId="1438" priority="132"/>
  </conditionalFormatting>
  <conditionalFormatting sqref="B15">
    <cfRule type="duplicateValues" dxfId="1437" priority="130"/>
    <cfRule type="duplicateValues" dxfId="1436" priority="131"/>
  </conditionalFormatting>
  <conditionalFormatting sqref="B15">
    <cfRule type="duplicateValues" dxfId="1435" priority="127"/>
    <cfRule type="duplicateValues" dxfId="1434" priority="128"/>
    <cfRule type="duplicateValues" dxfId="1433" priority="129"/>
  </conditionalFormatting>
  <conditionalFormatting sqref="B6:B14">
    <cfRule type="duplicateValues" dxfId="1432" priority="120"/>
  </conditionalFormatting>
  <conditionalFormatting sqref="B6:B14">
    <cfRule type="duplicateValues" dxfId="1431" priority="118"/>
    <cfRule type="duplicateValues" dxfId="1430" priority="119"/>
  </conditionalFormatting>
  <conditionalFormatting sqref="B6:B14">
    <cfRule type="duplicateValues" dxfId="1429" priority="115"/>
    <cfRule type="duplicateValues" dxfId="1428" priority="116"/>
    <cfRule type="duplicateValues" dxfId="1427" priority="117"/>
  </conditionalFormatting>
  <conditionalFormatting sqref="B6:B14">
    <cfRule type="duplicateValues" dxfId="1426" priority="114"/>
  </conditionalFormatting>
  <conditionalFormatting sqref="B6:B14">
    <cfRule type="duplicateValues" dxfId="1425" priority="111"/>
    <cfRule type="duplicateValues" dxfId="1424" priority="112"/>
    <cfRule type="duplicateValues" dxfId="1423" priority="113"/>
  </conditionalFormatting>
  <conditionalFormatting sqref="B6:B14">
    <cfRule type="duplicateValues" dxfId="1422" priority="109"/>
    <cfRule type="duplicateValues" dxfId="1421" priority="110"/>
  </conditionalFormatting>
  <conditionalFormatting sqref="B6:B14">
    <cfRule type="duplicateValues" dxfId="1420" priority="107"/>
    <cfRule type="duplicateValues" dxfId="1419" priority="108"/>
  </conditionalFormatting>
  <conditionalFormatting sqref="B6:B14">
    <cfRule type="duplicateValues" dxfId="1418" priority="106"/>
  </conditionalFormatting>
  <conditionalFormatting sqref="B6:B14">
    <cfRule type="duplicateValues" dxfId="1417" priority="103"/>
    <cfRule type="duplicateValues" dxfId="1416" priority="104"/>
    <cfRule type="duplicateValues" dxfId="1415" priority="105"/>
  </conditionalFormatting>
  <conditionalFormatting sqref="B6:B14">
    <cfRule type="duplicateValues" dxfId="1414" priority="102"/>
  </conditionalFormatting>
  <conditionalFormatting sqref="B5">
    <cfRule type="duplicateValues" dxfId="1413" priority="95"/>
  </conditionalFormatting>
  <conditionalFormatting sqref="B5">
    <cfRule type="duplicateValues" dxfId="1412" priority="93"/>
    <cfRule type="duplicateValues" dxfId="1411" priority="94"/>
  </conditionalFormatting>
  <conditionalFormatting sqref="B5">
    <cfRule type="duplicateValues" dxfId="1410" priority="90"/>
    <cfRule type="duplicateValues" dxfId="1409" priority="91"/>
    <cfRule type="duplicateValues" dxfId="1408" priority="92"/>
  </conditionalFormatting>
  <conditionalFormatting sqref="B5">
    <cfRule type="duplicateValues" dxfId="1407" priority="89"/>
  </conditionalFormatting>
  <conditionalFormatting sqref="B5">
    <cfRule type="duplicateValues" dxfId="1406" priority="86"/>
    <cfRule type="duplicateValues" dxfId="1405" priority="87"/>
    <cfRule type="duplicateValues" dxfId="1404" priority="88"/>
  </conditionalFormatting>
  <conditionalFormatting sqref="B5">
    <cfRule type="duplicateValues" dxfId="1403" priority="84"/>
    <cfRule type="duplicateValues" dxfId="1402" priority="85"/>
  </conditionalFormatting>
  <conditionalFormatting sqref="B5">
    <cfRule type="duplicateValues" dxfId="1401" priority="82"/>
    <cfRule type="duplicateValues" dxfId="1400" priority="83"/>
  </conditionalFormatting>
  <conditionalFormatting sqref="B5">
    <cfRule type="duplicateValues" dxfId="1399" priority="81"/>
  </conditionalFormatting>
  <conditionalFormatting sqref="B5">
    <cfRule type="duplicateValues" dxfId="1398" priority="78"/>
    <cfRule type="duplicateValues" dxfId="1397" priority="79"/>
    <cfRule type="duplicateValues" dxfId="1396" priority="80"/>
  </conditionalFormatting>
  <conditionalFormatting sqref="B5">
    <cfRule type="duplicateValues" dxfId="1395" priority="77"/>
  </conditionalFormatting>
  <conditionalFormatting sqref="B1">
    <cfRule type="duplicateValues" dxfId="1394" priority="38"/>
  </conditionalFormatting>
  <conditionalFormatting sqref="B1">
    <cfRule type="duplicateValues" dxfId="1393" priority="36"/>
    <cfRule type="duplicateValues" dxfId="1392" priority="37"/>
  </conditionalFormatting>
  <conditionalFormatting sqref="B1">
    <cfRule type="duplicateValues" dxfId="1391" priority="33"/>
    <cfRule type="duplicateValues" dxfId="1390" priority="34"/>
    <cfRule type="duplicateValues" dxfId="1389" priority="35"/>
  </conditionalFormatting>
  <conditionalFormatting sqref="B1">
    <cfRule type="duplicateValues" dxfId="1388" priority="32"/>
  </conditionalFormatting>
  <conditionalFormatting sqref="B1">
    <cfRule type="duplicateValues" dxfId="1387" priority="29"/>
    <cfRule type="duplicateValues" dxfId="1386" priority="30"/>
    <cfRule type="duplicateValues" dxfId="1385" priority="31"/>
  </conditionalFormatting>
  <conditionalFormatting sqref="B1">
    <cfRule type="duplicateValues" dxfId="1384" priority="27"/>
    <cfRule type="duplicateValues" dxfId="1383" priority="28"/>
  </conditionalFormatting>
  <conditionalFormatting sqref="B1">
    <cfRule type="duplicateValues" dxfId="1382" priority="25"/>
    <cfRule type="duplicateValues" dxfId="1381" priority="26"/>
  </conditionalFormatting>
  <conditionalFormatting sqref="B1">
    <cfRule type="duplicateValues" dxfId="1380" priority="24"/>
  </conditionalFormatting>
  <conditionalFormatting sqref="B1">
    <cfRule type="duplicateValues" dxfId="1379" priority="21"/>
    <cfRule type="duplicateValues" dxfId="1378" priority="22"/>
    <cfRule type="duplicateValues" dxfId="1377" priority="23"/>
  </conditionalFormatting>
  <conditionalFormatting sqref="B1">
    <cfRule type="duplicateValues" dxfId="1376" priority="20"/>
  </conditionalFormatting>
  <conditionalFormatting sqref="B2:B4">
    <cfRule type="duplicateValues" dxfId="1375" priority="19"/>
  </conditionalFormatting>
  <conditionalFormatting sqref="B2:B4">
    <cfRule type="duplicateValues" dxfId="1374" priority="17"/>
    <cfRule type="duplicateValues" dxfId="1373" priority="18"/>
  </conditionalFormatting>
  <conditionalFormatting sqref="B2:B4">
    <cfRule type="duplicateValues" dxfId="1372" priority="14"/>
    <cfRule type="duplicateValues" dxfId="1371" priority="15"/>
    <cfRule type="duplicateValues" dxfId="1370" priority="16"/>
  </conditionalFormatting>
  <conditionalFormatting sqref="B2:B4">
    <cfRule type="duplicateValues" dxfId="1369" priority="13"/>
  </conditionalFormatting>
  <conditionalFormatting sqref="B2:B4">
    <cfRule type="duplicateValues" dxfId="1368" priority="10"/>
    <cfRule type="duplicateValues" dxfId="1367" priority="11"/>
    <cfRule type="duplicateValues" dxfId="1366" priority="12"/>
  </conditionalFormatting>
  <conditionalFormatting sqref="B2:B4">
    <cfRule type="duplicateValues" dxfId="1365" priority="8"/>
    <cfRule type="duplicateValues" dxfId="1364" priority="9"/>
  </conditionalFormatting>
  <conditionalFormatting sqref="B2:B4">
    <cfRule type="duplicateValues" dxfId="1363" priority="6"/>
    <cfRule type="duplicateValues" dxfId="1362" priority="7"/>
  </conditionalFormatting>
  <conditionalFormatting sqref="B2:B4">
    <cfRule type="duplicateValues" dxfId="1361" priority="5"/>
  </conditionalFormatting>
  <conditionalFormatting sqref="B2:B4">
    <cfRule type="duplicateValues" dxfId="1360" priority="2"/>
    <cfRule type="duplicateValues" dxfId="1359" priority="3"/>
    <cfRule type="duplicateValues" dxfId="1358" priority="4"/>
  </conditionalFormatting>
  <conditionalFormatting sqref="B2:B4">
    <cfRule type="duplicateValues" dxfId="135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135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355" priority="20"/>
  </conditionalFormatting>
  <conditionalFormatting sqref="A830">
    <cfRule type="duplicateValues" dxfId="1354" priority="19"/>
  </conditionalFormatting>
  <conditionalFormatting sqref="A831">
    <cfRule type="duplicateValues" dxfId="1353" priority="18"/>
  </conditionalFormatting>
  <conditionalFormatting sqref="A832">
    <cfRule type="duplicateValues" dxfId="1352" priority="17"/>
  </conditionalFormatting>
  <conditionalFormatting sqref="A833">
    <cfRule type="duplicateValues" dxfId="1351" priority="16"/>
  </conditionalFormatting>
  <conditionalFormatting sqref="A844:A1048576 A1:A833">
    <cfRule type="duplicateValues" dxfId="1350" priority="15"/>
  </conditionalFormatting>
  <conditionalFormatting sqref="A834:A840">
    <cfRule type="duplicateValues" dxfId="1349" priority="14"/>
  </conditionalFormatting>
  <conditionalFormatting sqref="A834:A840">
    <cfRule type="duplicateValues" dxfId="1348" priority="13"/>
  </conditionalFormatting>
  <conditionalFormatting sqref="A844:A1048576 A1:A840">
    <cfRule type="duplicateValues" dxfId="1347" priority="12"/>
  </conditionalFormatting>
  <conditionalFormatting sqref="A841">
    <cfRule type="duplicateValues" dxfId="1346" priority="11"/>
  </conditionalFormatting>
  <conditionalFormatting sqref="A841">
    <cfRule type="duplicateValues" dxfId="1345" priority="10"/>
  </conditionalFormatting>
  <conditionalFormatting sqref="A841">
    <cfRule type="duplicateValues" dxfId="1344" priority="9"/>
  </conditionalFormatting>
  <conditionalFormatting sqref="A842">
    <cfRule type="duplicateValues" dxfId="1343" priority="8"/>
  </conditionalFormatting>
  <conditionalFormatting sqref="A842">
    <cfRule type="duplicateValues" dxfId="1342" priority="7"/>
  </conditionalFormatting>
  <conditionalFormatting sqref="A842">
    <cfRule type="duplicateValues" dxfId="1341" priority="6"/>
  </conditionalFormatting>
  <conditionalFormatting sqref="A1:A842 A844:A1048576">
    <cfRule type="duplicateValues" dxfId="1340" priority="5"/>
  </conditionalFormatting>
  <conditionalFormatting sqref="A843">
    <cfRule type="duplicateValues" dxfId="1339" priority="4"/>
  </conditionalFormatting>
  <conditionalFormatting sqref="A843">
    <cfRule type="duplicateValues" dxfId="1338" priority="3"/>
  </conditionalFormatting>
  <conditionalFormatting sqref="A843">
    <cfRule type="duplicateValues" dxfId="1337" priority="2"/>
  </conditionalFormatting>
  <conditionalFormatting sqref="A843">
    <cfRule type="duplicateValues" dxfId="133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9" t="s">
        <v>2413</v>
      </c>
      <c r="B1" s="220"/>
      <c r="C1" s="220"/>
      <c r="D1" s="22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9" t="s">
        <v>2422</v>
      </c>
      <c r="B18" s="220"/>
      <c r="C18" s="220"/>
      <c r="D18" s="22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35" priority="18"/>
  </conditionalFormatting>
  <conditionalFormatting sqref="B7:B8">
    <cfRule type="duplicateValues" dxfId="1334" priority="17"/>
  </conditionalFormatting>
  <conditionalFormatting sqref="A7:A8">
    <cfRule type="duplicateValues" dxfId="1333" priority="15"/>
    <cfRule type="duplicateValues" dxfId="1332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2021-09-12T03:36:19Z</dcterms:modified>
</cp:coreProperties>
</file>