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13\"/>
    </mc:Choice>
  </mc:AlternateContent>
  <bookViews>
    <workbookView xWindow="0" yWindow="0" windowWidth="8250" windowHeight="6390" tabRatio="596" firstSheet="7" activeTab="8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REPORTE!$A$4:$Q$153</definedName>
    <definedName name="_xlnm._FilterDatabase" localSheetId="8" hidden="1">'Sin Efectivo'!$A$33:$E$40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1" i="16" l="1"/>
  <c r="B128" i="16"/>
  <c r="B91" i="16"/>
  <c r="B70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A94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B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B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34" i="1" l="1"/>
  <c r="G34" i="1"/>
  <c r="H34" i="1"/>
  <c r="I34" i="1"/>
  <c r="J34" i="1"/>
  <c r="K34" i="1"/>
  <c r="F51" i="1"/>
  <c r="G51" i="1"/>
  <c r="H51" i="1"/>
  <c r="I51" i="1"/>
  <c r="J51" i="1"/>
  <c r="K51" i="1"/>
  <c r="F56" i="1"/>
  <c r="G56" i="1"/>
  <c r="H56" i="1"/>
  <c r="I56" i="1"/>
  <c r="J56" i="1"/>
  <c r="K56" i="1"/>
  <c r="F54" i="1"/>
  <c r="G54" i="1"/>
  <c r="H54" i="1"/>
  <c r="I54" i="1"/>
  <c r="J54" i="1"/>
  <c r="K54" i="1"/>
  <c r="F55" i="1"/>
  <c r="G55" i="1"/>
  <c r="H55" i="1"/>
  <c r="I55" i="1"/>
  <c r="J55" i="1"/>
  <c r="K55" i="1"/>
  <c r="F53" i="1"/>
  <c r="G53" i="1"/>
  <c r="H53" i="1"/>
  <c r="I53" i="1"/>
  <c r="J53" i="1"/>
  <c r="K53" i="1"/>
  <c r="F135" i="1"/>
  <c r="G135" i="1"/>
  <c r="H135" i="1"/>
  <c r="I135" i="1"/>
  <c r="J135" i="1"/>
  <c r="K135" i="1"/>
  <c r="F145" i="1"/>
  <c r="G145" i="1"/>
  <c r="H145" i="1"/>
  <c r="I145" i="1"/>
  <c r="J145" i="1"/>
  <c r="K145" i="1"/>
  <c r="F146" i="1"/>
  <c r="G146" i="1"/>
  <c r="H146" i="1"/>
  <c r="I146" i="1"/>
  <c r="J146" i="1"/>
  <c r="K146" i="1"/>
  <c r="F136" i="1"/>
  <c r="G136" i="1"/>
  <c r="H136" i="1"/>
  <c r="I136" i="1"/>
  <c r="J136" i="1"/>
  <c r="K136" i="1"/>
  <c r="F147" i="1"/>
  <c r="G147" i="1"/>
  <c r="H147" i="1"/>
  <c r="I147" i="1"/>
  <c r="J147" i="1"/>
  <c r="K147" i="1"/>
  <c r="F148" i="1"/>
  <c r="G148" i="1"/>
  <c r="H148" i="1"/>
  <c r="I148" i="1"/>
  <c r="J148" i="1"/>
  <c r="K148" i="1"/>
  <c r="F149" i="1"/>
  <c r="G149" i="1"/>
  <c r="H149" i="1"/>
  <c r="I149" i="1"/>
  <c r="J149" i="1"/>
  <c r="K149" i="1"/>
  <c r="F130" i="1"/>
  <c r="G130" i="1"/>
  <c r="H130" i="1"/>
  <c r="I130" i="1"/>
  <c r="J130" i="1"/>
  <c r="K130" i="1"/>
  <c r="F36" i="1"/>
  <c r="G36" i="1"/>
  <c r="H36" i="1"/>
  <c r="I36" i="1"/>
  <c r="J36" i="1"/>
  <c r="K36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150" i="1"/>
  <c r="G150" i="1"/>
  <c r="H150" i="1"/>
  <c r="I150" i="1"/>
  <c r="J150" i="1"/>
  <c r="K150" i="1"/>
  <c r="F140" i="1"/>
  <c r="G140" i="1"/>
  <c r="H140" i="1"/>
  <c r="I140" i="1"/>
  <c r="J140" i="1"/>
  <c r="K140" i="1"/>
  <c r="F142" i="1"/>
  <c r="G142" i="1"/>
  <c r="H142" i="1"/>
  <c r="I142" i="1"/>
  <c r="J142" i="1"/>
  <c r="K142" i="1"/>
  <c r="F58" i="1"/>
  <c r="G58" i="1"/>
  <c r="H58" i="1"/>
  <c r="I58" i="1"/>
  <c r="J58" i="1"/>
  <c r="K58" i="1"/>
  <c r="F49" i="1"/>
  <c r="G49" i="1"/>
  <c r="H49" i="1"/>
  <c r="I49" i="1"/>
  <c r="J49" i="1"/>
  <c r="K49" i="1"/>
  <c r="F125" i="1"/>
  <c r="G125" i="1"/>
  <c r="H125" i="1"/>
  <c r="I125" i="1"/>
  <c r="J125" i="1"/>
  <c r="K125" i="1"/>
  <c r="F45" i="1"/>
  <c r="G45" i="1"/>
  <c r="H45" i="1"/>
  <c r="I45" i="1"/>
  <c r="J45" i="1"/>
  <c r="K45" i="1"/>
  <c r="F65" i="1"/>
  <c r="G65" i="1"/>
  <c r="H65" i="1"/>
  <c r="I65" i="1"/>
  <c r="J65" i="1"/>
  <c r="K65" i="1"/>
  <c r="F137" i="1"/>
  <c r="G137" i="1"/>
  <c r="H137" i="1"/>
  <c r="I137" i="1"/>
  <c r="J137" i="1"/>
  <c r="K137" i="1"/>
  <c r="F126" i="1"/>
  <c r="G126" i="1"/>
  <c r="H126" i="1"/>
  <c r="I126" i="1"/>
  <c r="J126" i="1"/>
  <c r="K126" i="1"/>
  <c r="F32" i="1"/>
  <c r="G32" i="1"/>
  <c r="H32" i="1"/>
  <c r="I32" i="1"/>
  <c r="J32" i="1"/>
  <c r="K32" i="1"/>
  <c r="F127" i="1"/>
  <c r="G127" i="1"/>
  <c r="H127" i="1"/>
  <c r="I127" i="1"/>
  <c r="J127" i="1"/>
  <c r="K127" i="1"/>
  <c r="F128" i="1"/>
  <c r="G128" i="1"/>
  <c r="H128" i="1"/>
  <c r="I128" i="1"/>
  <c r="J128" i="1"/>
  <c r="K128" i="1"/>
  <c r="F30" i="1"/>
  <c r="G30" i="1"/>
  <c r="H30" i="1"/>
  <c r="I30" i="1"/>
  <c r="J30" i="1"/>
  <c r="K30" i="1"/>
  <c r="F114" i="1"/>
  <c r="G114" i="1"/>
  <c r="H114" i="1"/>
  <c r="I114" i="1"/>
  <c r="J114" i="1"/>
  <c r="K114" i="1"/>
  <c r="F115" i="1"/>
  <c r="G115" i="1"/>
  <c r="H115" i="1"/>
  <c r="I115" i="1"/>
  <c r="J115" i="1"/>
  <c r="K115" i="1"/>
  <c r="F116" i="1"/>
  <c r="G116" i="1"/>
  <c r="H116" i="1"/>
  <c r="I116" i="1"/>
  <c r="J116" i="1"/>
  <c r="K116" i="1"/>
  <c r="F59" i="1"/>
  <c r="G59" i="1"/>
  <c r="H59" i="1"/>
  <c r="I59" i="1"/>
  <c r="J59" i="1"/>
  <c r="K59" i="1"/>
  <c r="F62" i="1"/>
  <c r="G62" i="1"/>
  <c r="H62" i="1"/>
  <c r="I62" i="1"/>
  <c r="J62" i="1"/>
  <c r="K62" i="1"/>
  <c r="F61" i="1"/>
  <c r="G61" i="1"/>
  <c r="H61" i="1"/>
  <c r="I61" i="1"/>
  <c r="J61" i="1"/>
  <c r="K61" i="1"/>
  <c r="F64" i="1"/>
  <c r="G64" i="1"/>
  <c r="H64" i="1"/>
  <c r="I64" i="1"/>
  <c r="J64" i="1"/>
  <c r="K64" i="1"/>
  <c r="F138" i="1"/>
  <c r="G138" i="1"/>
  <c r="H138" i="1"/>
  <c r="I138" i="1"/>
  <c r="J138" i="1"/>
  <c r="K138" i="1"/>
  <c r="F5" i="1"/>
  <c r="G5" i="1"/>
  <c r="H5" i="1"/>
  <c r="I5" i="1"/>
  <c r="J5" i="1"/>
  <c r="K5" i="1"/>
  <c r="F50" i="1"/>
  <c r="G50" i="1"/>
  <c r="H50" i="1"/>
  <c r="I50" i="1"/>
  <c r="J50" i="1"/>
  <c r="K50" i="1"/>
  <c r="F6" i="1"/>
  <c r="G6" i="1"/>
  <c r="H6" i="1"/>
  <c r="I6" i="1"/>
  <c r="J6" i="1"/>
  <c r="K6" i="1"/>
  <c r="F7" i="1"/>
  <c r="G7" i="1"/>
  <c r="H7" i="1"/>
  <c r="I7" i="1"/>
  <c r="J7" i="1"/>
  <c r="K7" i="1"/>
  <c r="F88" i="1"/>
  <c r="G88" i="1"/>
  <c r="H88" i="1"/>
  <c r="I88" i="1"/>
  <c r="J88" i="1"/>
  <c r="K88" i="1"/>
  <c r="F139" i="1"/>
  <c r="G139" i="1"/>
  <c r="H139" i="1"/>
  <c r="I139" i="1"/>
  <c r="J139" i="1"/>
  <c r="K139" i="1"/>
  <c r="F89" i="1"/>
  <c r="G89" i="1"/>
  <c r="H89" i="1"/>
  <c r="I89" i="1"/>
  <c r="J89" i="1"/>
  <c r="K89" i="1"/>
  <c r="F39" i="1"/>
  <c r="G39" i="1"/>
  <c r="H39" i="1"/>
  <c r="I39" i="1"/>
  <c r="J39" i="1"/>
  <c r="K39" i="1"/>
  <c r="A34" i="1"/>
  <c r="A51" i="1"/>
  <c r="A56" i="1"/>
  <c r="A54" i="1"/>
  <c r="A55" i="1"/>
  <c r="A53" i="1"/>
  <c r="A135" i="1"/>
  <c r="A145" i="1"/>
  <c r="A146" i="1"/>
  <c r="A136" i="1"/>
  <c r="A147" i="1"/>
  <c r="A148" i="1"/>
  <c r="A149" i="1"/>
  <c r="A130" i="1"/>
  <c r="A36" i="1"/>
  <c r="A123" i="1"/>
  <c r="A124" i="1"/>
  <c r="A150" i="1"/>
  <c r="A140" i="1"/>
  <c r="A142" i="1"/>
  <c r="A58" i="1"/>
  <c r="A49" i="1"/>
  <c r="A125" i="1"/>
  <c r="A45" i="1"/>
  <c r="A65" i="1"/>
  <c r="A137" i="1"/>
  <c r="A126" i="1"/>
  <c r="A32" i="1"/>
  <c r="A127" i="1"/>
  <c r="A128" i="1"/>
  <c r="A30" i="1"/>
  <c r="A114" i="1"/>
  <c r="A115" i="1"/>
  <c r="A116" i="1"/>
  <c r="A59" i="1"/>
  <c r="A62" i="1"/>
  <c r="A61" i="1"/>
  <c r="A64" i="1"/>
  <c r="A138" i="1"/>
  <c r="A5" i="1"/>
  <c r="A50" i="1"/>
  <c r="A6" i="1"/>
  <c r="A7" i="1"/>
  <c r="A88" i="1"/>
  <c r="A139" i="1"/>
  <c r="A89" i="1"/>
  <c r="A39" i="1"/>
  <c r="F87" i="1" l="1"/>
  <c r="G87" i="1"/>
  <c r="H87" i="1"/>
  <c r="I87" i="1"/>
  <c r="J87" i="1"/>
  <c r="K87" i="1"/>
  <c r="F76" i="1"/>
  <c r="G76" i="1"/>
  <c r="H76" i="1"/>
  <c r="I76" i="1"/>
  <c r="J76" i="1"/>
  <c r="K76" i="1"/>
  <c r="F17" i="1"/>
  <c r="G17" i="1"/>
  <c r="H17" i="1"/>
  <c r="I17" i="1"/>
  <c r="J17" i="1"/>
  <c r="K17" i="1"/>
  <c r="F14" i="1"/>
  <c r="G14" i="1"/>
  <c r="H14" i="1"/>
  <c r="I14" i="1"/>
  <c r="J14" i="1"/>
  <c r="K14" i="1"/>
  <c r="F67" i="1"/>
  <c r="G67" i="1"/>
  <c r="H67" i="1"/>
  <c r="I67" i="1"/>
  <c r="J67" i="1"/>
  <c r="K67" i="1"/>
  <c r="F97" i="1"/>
  <c r="G97" i="1"/>
  <c r="H97" i="1"/>
  <c r="I97" i="1"/>
  <c r="J97" i="1"/>
  <c r="K97" i="1"/>
  <c r="F113" i="1"/>
  <c r="G113" i="1"/>
  <c r="H113" i="1"/>
  <c r="I113" i="1"/>
  <c r="J113" i="1"/>
  <c r="K113" i="1"/>
  <c r="F27" i="1"/>
  <c r="G27" i="1"/>
  <c r="H27" i="1"/>
  <c r="I27" i="1"/>
  <c r="J27" i="1"/>
  <c r="K27" i="1"/>
  <c r="F13" i="1"/>
  <c r="G13" i="1"/>
  <c r="H13" i="1"/>
  <c r="I13" i="1"/>
  <c r="J13" i="1"/>
  <c r="K13" i="1"/>
  <c r="F63" i="1"/>
  <c r="G63" i="1"/>
  <c r="H63" i="1"/>
  <c r="I63" i="1"/>
  <c r="J63" i="1"/>
  <c r="K63" i="1"/>
  <c r="F141" i="1"/>
  <c r="G141" i="1"/>
  <c r="H141" i="1"/>
  <c r="I141" i="1"/>
  <c r="J141" i="1"/>
  <c r="K141" i="1"/>
  <c r="F60" i="1"/>
  <c r="G60" i="1"/>
  <c r="H60" i="1"/>
  <c r="I60" i="1"/>
  <c r="J60" i="1"/>
  <c r="K60" i="1"/>
  <c r="F81" i="1"/>
  <c r="G81" i="1"/>
  <c r="H81" i="1"/>
  <c r="I81" i="1"/>
  <c r="J81" i="1"/>
  <c r="K81" i="1"/>
  <c r="F38" i="1"/>
  <c r="G38" i="1"/>
  <c r="H38" i="1"/>
  <c r="I38" i="1"/>
  <c r="J38" i="1"/>
  <c r="K38" i="1"/>
  <c r="F144" i="1"/>
  <c r="G144" i="1"/>
  <c r="H144" i="1"/>
  <c r="I144" i="1"/>
  <c r="J144" i="1"/>
  <c r="K144" i="1"/>
  <c r="F47" i="1"/>
  <c r="G47" i="1"/>
  <c r="H47" i="1"/>
  <c r="I47" i="1"/>
  <c r="J47" i="1"/>
  <c r="K47" i="1"/>
  <c r="F74" i="1"/>
  <c r="G74" i="1"/>
  <c r="H74" i="1"/>
  <c r="I74" i="1"/>
  <c r="J74" i="1"/>
  <c r="K74" i="1"/>
  <c r="F37" i="1"/>
  <c r="G37" i="1"/>
  <c r="H37" i="1"/>
  <c r="I37" i="1"/>
  <c r="J37" i="1"/>
  <c r="K37" i="1"/>
  <c r="F83" i="1"/>
  <c r="G83" i="1"/>
  <c r="H83" i="1"/>
  <c r="I83" i="1"/>
  <c r="J83" i="1"/>
  <c r="K83" i="1"/>
  <c r="A87" i="1"/>
  <c r="A76" i="1"/>
  <c r="A17" i="1"/>
  <c r="A14" i="1"/>
  <c r="A67" i="1"/>
  <c r="A97" i="1"/>
  <c r="A113" i="1"/>
  <c r="A27" i="1"/>
  <c r="A13" i="1"/>
  <c r="A63" i="1"/>
  <c r="A141" i="1"/>
  <c r="A60" i="1"/>
  <c r="A81" i="1"/>
  <c r="A38" i="1"/>
  <c r="A144" i="1"/>
  <c r="A47" i="1"/>
  <c r="A74" i="1"/>
  <c r="A37" i="1"/>
  <c r="A83" i="1"/>
  <c r="I3" i="16" l="1"/>
  <c r="H112" i="1" l="1"/>
  <c r="I112" i="1"/>
  <c r="J112" i="1"/>
  <c r="K112" i="1"/>
  <c r="H70" i="1"/>
  <c r="I70" i="1"/>
  <c r="J70" i="1"/>
  <c r="K70" i="1"/>
  <c r="H29" i="1"/>
  <c r="I29" i="1"/>
  <c r="J29" i="1"/>
  <c r="K29" i="1"/>
  <c r="H122" i="1"/>
  <c r="I122" i="1"/>
  <c r="J122" i="1"/>
  <c r="K122" i="1"/>
  <c r="G112" i="1"/>
  <c r="G70" i="1"/>
  <c r="G29" i="1"/>
  <c r="G122" i="1"/>
  <c r="F112" i="1"/>
  <c r="F70" i="1"/>
  <c r="F29" i="1"/>
  <c r="F122" i="1"/>
  <c r="A112" i="1"/>
  <c r="A70" i="1"/>
  <c r="A29" i="1"/>
  <c r="A122" i="1"/>
  <c r="F20" i="1" l="1"/>
  <c r="G20" i="1"/>
  <c r="H20" i="1"/>
  <c r="I20" i="1"/>
  <c r="J20" i="1"/>
  <c r="K20" i="1"/>
  <c r="F16" i="1"/>
  <c r="G16" i="1"/>
  <c r="H16" i="1"/>
  <c r="I16" i="1"/>
  <c r="J16" i="1"/>
  <c r="K16" i="1"/>
  <c r="F121" i="1"/>
  <c r="G121" i="1"/>
  <c r="H121" i="1"/>
  <c r="I121" i="1"/>
  <c r="J121" i="1"/>
  <c r="K121" i="1"/>
  <c r="F21" i="1"/>
  <c r="G21" i="1"/>
  <c r="H21" i="1"/>
  <c r="I21" i="1"/>
  <c r="J21" i="1"/>
  <c r="K21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1" i="1"/>
  <c r="G11" i="1"/>
  <c r="H11" i="1"/>
  <c r="I11" i="1"/>
  <c r="J11" i="1"/>
  <c r="K11" i="1"/>
  <c r="F78" i="1"/>
  <c r="G78" i="1"/>
  <c r="H78" i="1"/>
  <c r="I78" i="1"/>
  <c r="J78" i="1"/>
  <c r="K78" i="1"/>
  <c r="F33" i="1"/>
  <c r="G33" i="1"/>
  <c r="H33" i="1"/>
  <c r="I33" i="1"/>
  <c r="J33" i="1"/>
  <c r="K33" i="1"/>
  <c r="F22" i="1"/>
  <c r="G22" i="1"/>
  <c r="H22" i="1"/>
  <c r="I22" i="1"/>
  <c r="J22" i="1"/>
  <c r="K22" i="1"/>
  <c r="F24" i="1"/>
  <c r="G24" i="1"/>
  <c r="H24" i="1"/>
  <c r="I24" i="1"/>
  <c r="J24" i="1"/>
  <c r="K24" i="1"/>
  <c r="F23" i="1"/>
  <c r="G23" i="1"/>
  <c r="H23" i="1"/>
  <c r="I23" i="1"/>
  <c r="J23" i="1"/>
  <c r="K23" i="1"/>
  <c r="F120" i="1"/>
  <c r="G120" i="1"/>
  <c r="H120" i="1"/>
  <c r="I120" i="1"/>
  <c r="J120" i="1"/>
  <c r="K120" i="1"/>
  <c r="F28" i="1"/>
  <c r="G28" i="1"/>
  <c r="H28" i="1"/>
  <c r="I28" i="1"/>
  <c r="J28" i="1"/>
  <c r="K28" i="1"/>
  <c r="F31" i="1"/>
  <c r="G31" i="1"/>
  <c r="H31" i="1"/>
  <c r="I31" i="1"/>
  <c r="J31" i="1"/>
  <c r="K31" i="1"/>
  <c r="F101" i="1"/>
  <c r="G101" i="1"/>
  <c r="H101" i="1"/>
  <c r="I101" i="1"/>
  <c r="J101" i="1"/>
  <c r="K101" i="1"/>
  <c r="F95" i="1"/>
  <c r="G95" i="1"/>
  <c r="H95" i="1"/>
  <c r="I95" i="1"/>
  <c r="J95" i="1"/>
  <c r="K95" i="1"/>
  <c r="F100" i="1"/>
  <c r="G100" i="1"/>
  <c r="H100" i="1"/>
  <c r="I100" i="1"/>
  <c r="J100" i="1"/>
  <c r="K100" i="1"/>
  <c r="A20" i="1"/>
  <c r="A16" i="1"/>
  <c r="A121" i="1"/>
  <c r="A21" i="1"/>
  <c r="A111" i="1"/>
  <c r="A110" i="1"/>
  <c r="A11" i="1"/>
  <c r="A78" i="1"/>
  <c r="A33" i="1"/>
  <c r="A22" i="1"/>
  <c r="A24" i="1"/>
  <c r="A23" i="1"/>
  <c r="A120" i="1"/>
  <c r="A28" i="1"/>
  <c r="A31" i="1"/>
  <c r="A101" i="1"/>
  <c r="A95" i="1"/>
  <c r="A100" i="1"/>
  <c r="F80" i="1" l="1"/>
  <c r="G80" i="1"/>
  <c r="H80" i="1"/>
  <c r="I80" i="1"/>
  <c r="J80" i="1"/>
  <c r="K80" i="1"/>
  <c r="A80" i="1"/>
  <c r="F86" i="1" l="1"/>
  <c r="G86" i="1"/>
  <c r="H86" i="1"/>
  <c r="I86" i="1"/>
  <c r="J86" i="1"/>
  <c r="K86" i="1"/>
  <c r="A86" i="1"/>
  <c r="F153" i="1" l="1"/>
  <c r="G153" i="1"/>
  <c r="H153" i="1"/>
  <c r="I153" i="1"/>
  <c r="J153" i="1"/>
  <c r="K153" i="1"/>
  <c r="F73" i="1"/>
  <c r="G73" i="1"/>
  <c r="H73" i="1"/>
  <c r="I73" i="1"/>
  <c r="J73" i="1"/>
  <c r="K73" i="1"/>
  <c r="F43" i="1"/>
  <c r="G43" i="1"/>
  <c r="H43" i="1"/>
  <c r="I43" i="1"/>
  <c r="J43" i="1"/>
  <c r="K43" i="1"/>
  <c r="F69" i="1"/>
  <c r="G69" i="1"/>
  <c r="H69" i="1"/>
  <c r="I69" i="1"/>
  <c r="J69" i="1"/>
  <c r="K69" i="1"/>
  <c r="F72" i="1"/>
  <c r="G72" i="1"/>
  <c r="H72" i="1"/>
  <c r="I72" i="1"/>
  <c r="J72" i="1"/>
  <c r="K72" i="1"/>
  <c r="F99" i="1"/>
  <c r="G99" i="1"/>
  <c r="H99" i="1"/>
  <c r="I99" i="1"/>
  <c r="J99" i="1"/>
  <c r="K99" i="1"/>
  <c r="F98" i="1"/>
  <c r="G98" i="1"/>
  <c r="H98" i="1"/>
  <c r="I98" i="1"/>
  <c r="J98" i="1"/>
  <c r="K98" i="1"/>
  <c r="F91" i="1"/>
  <c r="G91" i="1"/>
  <c r="H91" i="1"/>
  <c r="I91" i="1"/>
  <c r="J91" i="1"/>
  <c r="K91" i="1"/>
  <c r="F92" i="1"/>
  <c r="G92" i="1"/>
  <c r="H92" i="1"/>
  <c r="I92" i="1"/>
  <c r="J92" i="1"/>
  <c r="K92" i="1"/>
  <c r="F9" i="1"/>
  <c r="G9" i="1"/>
  <c r="H9" i="1"/>
  <c r="I9" i="1"/>
  <c r="J9" i="1"/>
  <c r="K9" i="1"/>
  <c r="F12" i="1"/>
  <c r="G12" i="1"/>
  <c r="H12" i="1"/>
  <c r="I12" i="1"/>
  <c r="J12" i="1"/>
  <c r="K12" i="1"/>
  <c r="F52" i="1"/>
  <c r="G52" i="1"/>
  <c r="H52" i="1"/>
  <c r="I52" i="1"/>
  <c r="J52" i="1"/>
  <c r="K52" i="1"/>
  <c r="F48" i="1"/>
  <c r="G48" i="1"/>
  <c r="H48" i="1"/>
  <c r="I48" i="1"/>
  <c r="J48" i="1"/>
  <c r="K48" i="1"/>
  <c r="F109" i="1"/>
  <c r="G109" i="1"/>
  <c r="H109" i="1"/>
  <c r="I109" i="1"/>
  <c r="J109" i="1"/>
  <c r="K109" i="1"/>
  <c r="F85" i="1"/>
  <c r="G85" i="1"/>
  <c r="H85" i="1"/>
  <c r="I85" i="1"/>
  <c r="J85" i="1"/>
  <c r="K85" i="1"/>
  <c r="F42" i="1"/>
  <c r="G42" i="1"/>
  <c r="H42" i="1"/>
  <c r="I42" i="1"/>
  <c r="J42" i="1"/>
  <c r="K42" i="1"/>
  <c r="A153" i="1"/>
  <c r="A73" i="1"/>
  <c r="A43" i="1"/>
  <c r="A69" i="1"/>
  <c r="A72" i="1"/>
  <c r="A99" i="1"/>
  <c r="A98" i="1"/>
  <c r="A91" i="1"/>
  <c r="A92" i="1"/>
  <c r="A9" i="1"/>
  <c r="A12" i="1"/>
  <c r="A52" i="1"/>
  <c r="A48" i="1"/>
  <c r="A109" i="1"/>
  <c r="A85" i="1"/>
  <c r="A42" i="1"/>
  <c r="F77" i="1"/>
  <c r="G77" i="1"/>
  <c r="H77" i="1"/>
  <c r="I77" i="1"/>
  <c r="J77" i="1"/>
  <c r="K77" i="1"/>
  <c r="F82" i="1"/>
  <c r="G82" i="1"/>
  <c r="H82" i="1"/>
  <c r="I82" i="1"/>
  <c r="J82" i="1"/>
  <c r="K82" i="1"/>
  <c r="F71" i="1"/>
  <c r="G71" i="1"/>
  <c r="H71" i="1"/>
  <c r="I71" i="1"/>
  <c r="J71" i="1"/>
  <c r="K71" i="1"/>
  <c r="F129" i="1"/>
  <c r="G129" i="1"/>
  <c r="H129" i="1"/>
  <c r="I129" i="1"/>
  <c r="J129" i="1"/>
  <c r="K129" i="1"/>
  <c r="A77" i="1"/>
  <c r="A82" i="1"/>
  <c r="A71" i="1"/>
  <c r="A129" i="1"/>
  <c r="F134" i="1" l="1"/>
  <c r="G134" i="1"/>
  <c r="H134" i="1"/>
  <c r="I134" i="1"/>
  <c r="J134" i="1"/>
  <c r="K134" i="1"/>
  <c r="F25" i="1"/>
  <c r="G25" i="1"/>
  <c r="H25" i="1"/>
  <c r="I25" i="1"/>
  <c r="J25" i="1"/>
  <c r="K25" i="1"/>
  <c r="F26" i="1"/>
  <c r="G26" i="1"/>
  <c r="H26" i="1"/>
  <c r="I26" i="1"/>
  <c r="J26" i="1"/>
  <c r="K26" i="1"/>
  <c r="F152" i="1"/>
  <c r="G152" i="1"/>
  <c r="H152" i="1"/>
  <c r="I152" i="1"/>
  <c r="J152" i="1"/>
  <c r="K152" i="1"/>
  <c r="A134" i="1"/>
  <c r="A25" i="1"/>
  <c r="A26" i="1"/>
  <c r="A152" i="1"/>
  <c r="A46" i="1" l="1"/>
  <c r="F46" i="1"/>
  <c r="G46" i="1"/>
  <c r="H46" i="1"/>
  <c r="I46" i="1"/>
  <c r="J46" i="1"/>
  <c r="K46" i="1"/>
  <c r="A41" i="1"/>
  <c r="F41" i="1"/>
  <c r="G41" i="1"/>
  <c r="H41" i="1"/>
  <c r="I41" i="1"/>
  <c r="J41" i="1"/>
  <c r="K41" i="1"/>
  <c r="A84" i="1"/>
  <c r="F84" i="1"/>
  <c r="G84" i="1"/>
  <c r="H84" i="1"/>
  <c r="I84" i="1"/>
  <c r="J84" i="1"/>
  <c r="K84" i="1"/>
  <c r="A94" i="1"/>
  <c r="F94" i="1"/>
  <c r="G94" i="1"/>
  <c r="H94" i="1"/>
  <c r="I94" i="1"/>
  <c r="J94" i="1"/>
  <c r="K94" i="1"/>
  <c r="A19" i="1"/>
  <c r="F19" i="1"/>
  <c r="G19" i="1"/>
  <c r="H19" i="1"/>
  <c r="I19" i="1"/>
  <c r="J19" i="1"/>
  <c r="K19" i="1"/>
  <c r="A96" i="1"/>
  <c r="F96" i="1"/>
  <c r="G96" i="1"/>
  <c r="H96" i="1"/>
  <c r="I96" i="1"/>
  <c r="J96" i="1"/>
  <c r="K96" i="1"/>
  <c r="A68" i="1"/>
  <c r="F68" i="1"/>
  <c r="G68" i="1"/>
  <c r="H68" i="1"/>
  <c r="I68" i="1"/>
  <c r="J68" i="1"/>
  <c r="K68" i="1"/>
  <c r="A79" i="1"/>
  <c r="F79" i="1"/>
  <c r="G79" i="1"/>
  <c r="H79" i="1"/>
  <c r="I79" i="1"/>
  <c r="J79" i="1"/>
  <c r="K79" i="1"/>
  <c r="A108" i="1"/>
  <c r="F108" i="1"/>
  <c r="G108" i="1"/>
  <c r="H108" i="1"/>
  <c r="I108" i="1"/>
  <c r="J108" i="1"/>
  <c r="K108" i="1"/>
  <c r="A15" i="1"/>
  <c r="F15" i="1"/>
  <c r="G15" i="1"/>
  <c r="H15" i="1"/>
  <c r="I15" i="1"/>
  <c r="J15" i="1"/>
  <c r="K15" i="1"/>
  <c r="A66" i="1"/>
  <c r="F66" i="1"/>
  <c r="G66" i="1"/>
  <c r="H66" i="1"/>
  <c r="I66" i="1"/>
  <c r="J66" i="1"/>
  <c r="K66" i="1"/>
  <c r="F132" i="1" l="1"/>
  <c r="G132" i="1"/>
  <c r="H132" i="1"/>
  <c r="I132" i="1"/>
  <c r="J132" i="1"/>
  <c r="K132" i="1"/>
  <c r="F107" i="1"/>
  <c r="G107" i="1"/>
  <c r="H107" i="1"/>
  <c r="I107" i="1"/>
  <c r="J107" i="1"/>
  <c r="K107" i="1"/>
  <c r="F40" i="1"/>
  <c r="G40" i="1"/>
  <c r="H40" i="1"/>
  <c r="I40" i="1"/>
  <c r="J40" i="1"/>
  <c r="K40" i="1"/>
  <c r="A132" i="1"/>
  <c r="A107" i="1"/>
  <c r="A40" i="1"/>
  <c r="F106" i="1"/>
  <c r="G106" i="1"/>
  <c r="H106" i="1"/>
  <c r="I106" i="1"/>
  <c r="J106" i="1"/>
  <c r="K106" i="1"/>
  <c r="F18" i="1"/>
  <c r="G18" i="1"/>
  <c r="H18" i="1"/>
  <c r="I18" i="1"/>
  <c r="J18" i="1"/>
  <c r="K18" i="1"/>
  <c r="A106" i="1"/>
  <c r="A18" i="1"/>
  <c r="F57" i="1" l="1"/>
  <c r="G57" i="1"/>
  <c r="H57" i="1"/>
  <c r="I57" i="1"/>
  <c r="J57" i="1"/>
  <c r="K57" i="1"/>
  <c r="F131" i="1"/>
  <c r="G131" i="1"/>
  <c r="H131" i="1"/>
  <c r="I131" i="1"/>
  <c r="J131" i="1"/>
  <c r="K131" i="1"/>
  <c r="F117" i="1"/>
  <c r="G117" i="1"/>
  <c r="H117" i="1"/>
  <c r="I117" i="1"/>
  <c r="J117" i="1"/>
  <c r="K117" i="1"/>
  <c r="A57" i="1"/>
  <c r="A131" i="1"/>
  <c r="A117" i="1"/>
  <c r="F44" i="1"/>
  <c r="G44" i="1"/>
  <c r="H44" i="1"/>
  <c r="I44" i="1"/>
  <c r="J44" i="1"/>
  <c r="K44" i="1"/>
  <c r="F143" i="1"/>
  <c r="G143" i="1"/>
  <c r="H143" i="1"/>
  <c r="I143" i="1"/>
  <c r="J143" i="1"/>
  <c r="K143" i="1"/>
  <c r="F105" i="1"/>
  <c r="G105" i="1"/>
  <c r="H105" i="1"/>
  <c r="I105" i="1"/>
  <c r="J105" i="1"/>
  <c r="K105" i="1"/>
  <c r="A44" i="1"/>
  <c r="A143" i="1"/>
  <c r="A105" i="1"/>
  <c r="A35" i="1" l="1"/>
  <c r="A104" i="1"/>
  <c r="A103" i="1"/>
  <c r="A8" i="1"/>
  <c r="F35" i="1"/>
  <c r="G35" i="1"/>
  <c r="H35" i="1"/>
  <c r="I35" i="1"/>
  <c r="J35" i="1"/>
  <c r="K3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8" i="1"/>
  <c r="G8" i="1"/>
  <c r="H8" i="1"/>
  <c r="I8" i="1"/>
  <c r="J8" i="1"/>
  <c r="K8" i="1"/>
  <c r="A102" i="1" l="1"/>
  <c r="A90" i="1"/>
  <c r="A151" i="1"/>
  <c r="F102" i="1"/>
  <c r="G102" i="1"/>
  <c r="H102" i="1"/>
  <c r="I102" i="1"/>
  <c r="J102" i="1"/>
  <c r="K102" i="1"/>
  <c r="F90" i="1"/>
  <c r="G90" i="1"/>
  <c r="H90" i="1"/>
  <c r="I90" i="1"/>
  <c r="J90" i="1"/>
  <c r="K90" i="1"/>
  <c r="F151" i="1"/>
  <c r="G151" i="1"/>
  <c r="H151" i="1"/>
  <c r="I151" i="1"/>
  <c r="J151" i="1"/>
  <c r="K151" i="1"/>
  <c r="F75" i="1" l="1"/>
  <c r="G75" i="1"/>
  <c r="H75" i="1"/>
  <c r="I75" i="1"/>
  <c r="J75" i="1"/>
  <c r="K75" i="1"/>
  <c r="A75" i="1"/>
  <c r="F133" i="1" l="1"/>
  <c r="G133" i="1"/>
  <c r="H133" i="1"/>
  <c r="I133" i="1"/>
  <c r="J133" i="1"/>
  <c r="K133" i="1"/>
  <c r="A133" i="1"/>
  <c r="F118" i="1"/>
  <c r="G118" i="1"/>
  <c r="H118" i="1"/>
  <c r="I118" i="1"/>
  <c r="J118" i="1"/>
  <c r="K118" i="1"/>
  <c r="F93" i="1"/>
  <c r="G93" i="1"/>
  <c r="H93" i="1"/>
  <c r="I93" i="1"/>
  <c r="J93" i="1"/>
  <c r="K93" i="1"/>
  <c r="F10" i="1"/>
  <c r="G10" i="1"/>
  <c r="H10" i="1"/>
  <c r="I10" i="1"/>
  <c r="J10" i="1"/>
  <c r="K10" i="1"/>
  <c r="F119" i="1"/>
  <c r="G119" i="1"/>
  <c r="H119" i="1"/>
  <c r="I119" i="1"/>
  <c r="J119" i="1"/>
  <c r="K119" i="1"/>
  <c r="A93" i="1"/>
  <c r="A10" i="1"/>
  <c r="A119" i="1"/>
  <c r="A118" i="1" l="1"/>
  <c r="H1" i="16" l="1"/>
  <c r="K4" i="16" l="1"/>
  <c r="E1" i="32" l="1"/>
  <c r="I2" i="16" l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<sst xmlns="http://schemas.openxmlformats.org/spreadsheetml/2006/main" count="14309" uniqueCount="2844">
  <si>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</si>
  <si>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</si>
  <si>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</si>
  <si>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</si>
  <si>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</si>
  <si>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</si>
  <si>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</si>
  <si>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</si>
  <si>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</si>
  <si>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</si>
  <si>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</si>
  <si>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</si>
  <si>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</si>
  <si>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</si>
  <si>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</si>
  <si>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</si>
  <si>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</si>
  <si>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</si>
  <si>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</si>
  <si>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</si>
  <si>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</si>
  <si>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</si>
  <si>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</si>
  <si>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</si>
  <si>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</si>
  <si>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</si>
  <si>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</si>
  <si>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</si>
  <si>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</si>
  <si>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</si>
  <si>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</si>
  <si>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</si>
  <si>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</si>
  <si>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</si>
  <si>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</si>
  <si>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</si>
  <si>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</si>
  <si>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</si>
  <si>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</si>
  <si>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</si>
  <si>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</si>
  <si>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</si>
  <si>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</si>
  <si>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</si>
  <si>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</si>
  <si>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</si>
  <si>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</si>
  <si>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</si>
  <si>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</si>
  <si>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</si>
  <si>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</si>
  <si>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</si>
  <si>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</si>
  <si>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</si>
  <si>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</si>
  <si>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</si>
  <si>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</si>
  <si>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</si>
  <si>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</si>
  <si>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</si>
  <si>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</si>
  <si>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</si>
  <si>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</si>
  <si>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</si>
  <si>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</si>
  <si>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</si>
  <si>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</si>
  <si>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</si>
  <si>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</si>
  <si>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</si>
  <si>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</si>
  <si>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</si>
  <si>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</si>
  <si>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</si>
  <si>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</si>
  <si>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</si>
  <si>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</si>
  <si>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</si>
  <si>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</si>
  <si>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</si>
  <si>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</si>
  <si>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</si>
  <si>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</si>
  <si>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</si>
  <si>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</si>
  <si>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</si>
  <si>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</si>
  <si>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</si>
  <si>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</si>
  <si>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</si>
  <si>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</si>
  <si>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</si>
  <si>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</si>
  <si>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</si>
  <si>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</si>
  <si>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</si>
  <si>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</si>
  <si>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</si>
  <si>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</si>
  <si>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</si>
  <si>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</si>
  <si>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</si>
  <si>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</si>
  <si>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</si>
  <si>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</si>
  <si>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</si>
  <si>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</si>
  <si>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</si>
  <si>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</si>
  <si>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</si>
  <si>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</si>
  <si>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</si>
  <si>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</si>
  <si>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</si>
  <si>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</si>
  <si>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</si>
  <si>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</si>
  <si>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</si>
  <si>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</si>
  <si>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</si>
  <si>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</si>
  <si>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</si>
  <si>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</si>
  <si>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</si>
  <si>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</si>
  <si>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</si>
  <si>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</si>
  <si>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</si>
  <si>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</si>
  <si>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</si>
  <si>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</si>
  <si>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</si>
  <si>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</si>
  <si>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</si>
  <si>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</si>
  <si>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</si>
  <si>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</si>
  <si>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</si>
  <si>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</si>
  <si>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</si>
  <si>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</si>
  <si>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</si>
  <si>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</si>
  <si>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</si>
  <si>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</si>
  <si>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</si>
  <si>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</si>
  <si>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</si>
  <si>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</si>
  <si>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</si>
  <si>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</si>
  <si>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</si>
  <si>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</si>
  <si>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</si>
  <si>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</si>
  <si>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</si>
  <si>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</si>
  <si>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</si>
  <si>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</si>
  <si>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</si>
  <si>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</si>
  <si>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</si>
  <si>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</si>
  <si>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</si>
  <si>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</si>
  <si>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</si>
  <si>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</si>
  <si>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</si>
  <si>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</si>
  <si>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</si>
  <si>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</si>
  <si>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</si>
  <si>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</si>
  <si>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</si>
  <si>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</si>
  <si>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</si>
  <si>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</si>
  <si>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</si>
  <si>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</si>
  <si>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</si>
  <si>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</si>
  <si>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</si>
  <si>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</si>
  <si>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</si>
  <si>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</si>
  <si>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</si>
  <si>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</si>
  <si>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</si>
  <si>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</si>
  <si>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</si>
  <si>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</si>
  <si>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</si>
  <si>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</si>
  <si>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</si>
  <si>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</si>
  <si>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</si>
  <si>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</si>
  <si>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</si>
  <si>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</si>
  <si>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</si>
  <si>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</si>
  <si>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</si>
  <si>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</si>
  <si>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</si>
  <si>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</si>
  <si>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</si>
  <si>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</si>
  <si>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</si>
  <si>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</si>
  <si>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</si>
  <si>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</si>
  <si>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</si>
  <si>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</si>
  <si>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</si>
  <si>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</si>
  <si>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</si>
  <si>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</si>
  <si>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</si>
  <si>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</si>
  <si>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</si>
  <si>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</si>
  <si>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</si>
  <si>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</si>
  <si>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</si>
  <si>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</si>
  <si>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</si>
  <si>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</si>
  <si>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</si>
  <si>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</si>
  <si>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</si>
  <si>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</si>
  <si>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</si>
  <si>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</si>
  <si>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</si>
  <si>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</si>
  <si>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</si>
  <si>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</si>
  <si>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</si>
  <si>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</si>
  <si>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</si>
  <si>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</si>
  <si>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</si>
  <si>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</si>
  <si>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</si>
  <si>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</si>
  <si>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</si>
  <si>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</si>
  <si>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</si>
  <si>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</si>
  <si>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</si>
  <si>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</si>
  <si>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</si>
  <si>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</si>
  <si>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</si>
  <si>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</si>
  <si>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</si>
  <si>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</si>
  <si>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</si>
  <si>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</si>
  <si>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</si>
  <si>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</si>
  <si>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</si>
  <si>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</si>
  <si>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</si>
  <si>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</si>
  <si>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</si>
  <si>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</si>
  <si>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</si>
  <si>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</si>
  <si>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</si>
  <si>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</si>
  <si>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</si>
  <si>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</si>
  <si>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</si>
  <si>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</si>
  <si>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</si>
  <si>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</si>
  <si>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</si>
  <si>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</si>
  <si>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</si>
  <si>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</si>
  <si>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</si>
  <si>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</si>
  <si>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</si>
  <si>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</si>
  <si>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</si>
  <si>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</si>
  <si>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</si>
  <si>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</si>
  <si>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</si>
  <si>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</si>
  <si>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</si>
  <si>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</si>
  <si>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</si>
  <si>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</si>
  <si>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</si>
  <si>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</si>
  <si>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</si>
  <si>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</si>
  <si>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</si>
  <si>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</si>
  <si>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</si>
  <si>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</si>
  <si>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</si>
  <si>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</si>
  <si>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</si>
  <si>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</si>
  <si>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</si>
  <si>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</si>
  <si>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</si>
  <si>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</si>
  <si>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</si>
  <si>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</si>
  <si>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</si>
  <si>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</si>
  <si>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</si>
  <si>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</si>
  <si>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</si>
  <si>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</si>
  <si>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</si>
  <si>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</si>
  <si>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</si>
  <si>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</si>
  <si>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</si>
  <si>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</si>
  <si>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</si>
  <si>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</si>
  <si>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</si>
  <si>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</si>
  <si>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</si>
  <si>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</si>
  <si>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</si>
  <si>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</si>
  <si>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</si>
  <si>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</si>
  <si>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</si>
  <si>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</si>
  <si>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</si>
  <si>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</si>
  <si>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</si>
  <si>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</si>
  <si>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</si>
  <si>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</si>
  <si>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</si>
  <si>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</si>
  <si>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</si>
  <si>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</si>
  <si>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</si>
  <si>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</si>
  <si>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</si>
  <si>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</si>
  <si>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</si>
  <si>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</si>
  <si>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</si>
  <si>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</si>
  <si>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</si>
  <si>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</si>
  <si>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</si>
  <si>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</si>
  <si>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</si>
  <si>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</si>
  <si>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</si>
  <si>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</si>
  <si>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</si>
  <si>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</si>
  <si>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</si>
  <si>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</si>
  <si>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</si>
  <si>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</si>
  <si>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</si>
  <si>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</si>
  <si>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</si>
  <si>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</si>
  <si>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</si>
  <si>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</si>
  <si>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</si>
  <si>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</si>
  <si>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</si>
  <si>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</si>
  <si>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</si>
  <si>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</si>
  <si>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</si>
  <si>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</si>
  <si>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</si>
  <si>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</si>
  <si>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</si>
  <si>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</si>
  <si>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</si>
  <si>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</si>
  <si>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</si>
  <si>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</si>
  <si>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</si>
  <si>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</si>
  <si>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</si>
  <si>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</si>
  <si>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</si>
  <si>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</si>
  <si>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</si>
  <si>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</si>
  <si>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</si>
  <si>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</si>
  <si>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</si>
  <si>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</si>
  <si>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</si>
  <si>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</si>
  <si>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</si>
  <si>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</si>
  <si>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</si>
  <si>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</si>
  <si>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</si>
  <si>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</si>
  <si>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</si>
  <si>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</si>
  <si>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</si>
  <si>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</si>
  <si>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</si>
  <si>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</si>
  <si>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</si>
  <si>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</si>
  <si>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</si>
  <si>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</si>
  <si>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</si>
  <si>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</si>
  <si>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</si>
  <si>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</si>
  <si>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</si>
  <si>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</si>
  <si>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</si>
  <si>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</si>
  <si>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</si>
  <si>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</si>
  <si>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</si>
  <si>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</si>
  <si>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</si>
  <si>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</si>
  <si>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</si>
  <si>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</si>
  <si>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</si>
  <si>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</si>
  <si>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</si>
  <si>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</si>
  <si>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</si>
  <si>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</si>
  <si>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</si>
  <si>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</si>
  <si>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</si>
  <si>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</si>
  <si>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</si>
  <si>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</si>
  <si>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</si>
  <si>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</si>
  <si>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</si>
  <si>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</si>
  <si>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</si>
  <si>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</si>
  <si>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</si>
  <si>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</si>
  <si>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</si>
  <si>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</si>
  <si>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</si>
  <si>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</si>
  <si>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</si>
  <si>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</si>
  <si>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</si>
  <si>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</si>
  <si>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</si>
  <si>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</si>
  <si>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</si>
  <si>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</si>
  <si>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</si>
  <si>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</si>
  <si>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</si>
  <si>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</si>
  <si>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</si>
  <si>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</si>
  <si>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</si>
  <si>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</si>
  <si>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</si>
  <si>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</si>
  <si>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</si>
  <si>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</si>
  <si>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</si>
  <si>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</si>
  <si>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</si>
  <si>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</si>
  <si>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</si>
  <si>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</si>
  <si>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</si>
  <si>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</si>
  <si>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</si>
  <si>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</si>
  <si>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</si>
  <si>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</si>
  <si>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</si>
  <si>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</si>
  <si>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</si>
  <si>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</si>
  <si>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</si>
  <si>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</si>
  <si>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</si>
  <si>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</si>
  <si>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</si>
  <si>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</si>
  <si>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</si>
  <si>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</si>
  <si>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</si>
  <si>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</si>
  <si>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</si>
  <si>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</si>
  <si>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</si>
  <si>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</si>
  <si>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</si>
  <si>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</si>
  <si>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</si>
  <si>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</si>
  <si>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</si>
  <si>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</si>
  <si>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</si>
  <si>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</si>
  <si>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</si>
  <si>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</si>
  <si>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</si>
  <si>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</si>
  <si>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</si>
  <si>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</si>
  <si>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</si>
  <si>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</si>
  <si>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</si>
  <si>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</si>
  <si>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</si>
  <si>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</si>
  <si>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</si>
  <si>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</si>
  <si>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</si>
  <si>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</si>
  <si>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</si>
  <si>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</si>
  <si>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</si>
  <si>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</si>
  <si>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</si>
  <si>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</si>
  <si>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</si>
  <si>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</si>
  <si>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</si>
  <si>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</si>
  <si>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</si>
  <si>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</si>
  <si>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</si>
  <si>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</si>
  <si>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</si>
  <si>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</si>
  <si>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</si>
  <si>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</si>
  <si>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</si>
  <si>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</si>
  <si>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</si>
  <si>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</si>
  <si>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</si>
  <si>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</si>
  <si>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</si>
  <si>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</si>
  <si>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</si>
  <si>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</si>
  <si>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</si>
  <si>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</si>
  <si>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</si>
  <si>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</si>
  <si>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</si>
  <si>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</si>
  <si>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</si>
  <si>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</si>
  <si>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</si>
  <si>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</si>
  <si>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</si>
  <si>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</si>
  <si>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</si>
  <si>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</si>
  <si>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</si>
  <si>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</si>
  <si>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</si>
  <si>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</si>
  <si>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</si>
  <si>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</si>
  <si>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</si>
  <si>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</si>
  <si>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</si>
  <si>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</si>
  <si>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</si>
  <si>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</si>
  <si>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</si>
  <si>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</si>
  <si>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</si>
  <si>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</si>
  <si>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</si>
  <si>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</si>
  <si>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</si>
  <si>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</si>
  <si>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</si>
  <si>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</si>
  <si>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</si>
  <si>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</si>
  <si>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</si>
  <si>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</si>
  <si>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</si>
  <si>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</si>
  <si>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</si>
  <si>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</si>
  <si>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</si>
  <si>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</si>
  <si>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</si>
  <si>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</si>
  <si>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</si>
  <si>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</si>
  <si>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</si>
  <si>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</si>
  <si>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</si>
  <si>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</si>
  <si>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</si>
  <si>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</si>
  <si>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</si>
  <si>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</si>
  <si>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</si>
  <si>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</si>
  <si>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</si>
  <si>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</si>
  <si>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</si>
  <si>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</si>
  <si>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</si>
  <si>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</si>
  <si>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</si>
  <si>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</si>
  <si>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</si>
  <si>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</si>
  <si>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</si>
  <si>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</si>
  <si>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</si>
  <si>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</si>
  <si>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</si>
  <si>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</si>
  <si>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</si>
  <si>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</si>
  <si>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</si>
  <si>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</si>
  <si>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</si>
  <si>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</si>
  <si>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</si>
  <si>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</si>
  <si>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</si>
  <si>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</si>
  <si>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</si>
  <si>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</si>
  <si>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</si>
  <si>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</si>
  <si>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</si>
  <si>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</si>
  <si>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</si>
  <si>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</si>
  <si>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</si>
  <si>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</si>
  <si>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</si>
  <si>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</si>
  <si>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</si>
  <si>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</si>
  <si>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</si>
  <si>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</si>
  <si>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</si>
  <si>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</si>
  <si>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</si>
  <si>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</si>
  <si>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</si>
  <si>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</si>
  <si>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</si>
  <si>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</si>
  <si>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</si>
  <si>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</si>
  <si>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</si>
  <si>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</si>
  <si>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</si>
  <si>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</si>
  <si>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</si>
  <si>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</si>
  <si>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</si>
  <si>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</si>
  <si>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</si>
  <si>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</si>
  <si>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</si>
  <si>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</si>
  <si>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</si>
  <si>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</si>
  <si>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</si>
  <si>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</si>
  <si>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</si>
  <si>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</si>
  <si>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</si>
  <si>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</si>
  <si>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</si>
  <si>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</si>
  <si>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</si>
  <si>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</si>
  <si>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</si>
  <si>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</si>
  <si>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</si>
  <si>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</si>
  <si>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</si>
  <si>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</si>
  <si>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</si>
  <si>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</si>
  <si>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</si>
  <si>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</si>
  <si>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</si>
  <si>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</si>
  <si>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</si>
  <si>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</si>
  <si>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</si>
  <si>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</si>
  <si>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</si>
  <si>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</si>
  <si>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</si>
  <si>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</si>
  <si>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</si>
  <si>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</si>
  <si>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</si>
  <si>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</si>
  <si>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</si>
  <si>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</si>
  <si>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</si>
  <si>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</si>
  <si>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</si>
  <si>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</si>
  <si>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</si>
  <si>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</si>
  <si>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</si>
  <si>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</si>
  <si>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</si>
  <si>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</si>
  <si>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</si>
  <si>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</si>
  <si>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</si>
  <si>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</si>
  <si>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</si>
  <si>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</si>
  <si>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</si>
  <si>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</si>
  <si>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</si>
  <si>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</si>
  <si>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</si>
  <si>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</si>
  <si>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</si>
  <si>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</si>
  <si>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</si>
  <si>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</si>
  <si>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</si>
  <si>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</si>
  <si>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</si>
  <si>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</si>
  <si>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</si>
  <si>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</si>
  <si>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</si>
  <si>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</si>
  <si>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</si>
  <si>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</si>
  <si>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</si>
  <si>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</si>
  <si>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</si>
  <si>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</si>
  <si>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</si>
  <si>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</si>
  <si>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</si>
  <si>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</si>
  <si>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</si>
  <si>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</si>
  <si>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</si>
  <si>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</si>
  <si>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</si>
  <si>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</si>
  <si>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</si>
  <si>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</si>
  <si>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</si>
  <si>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</si>
  <si>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</si>
  <si>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</si>
  <si>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</si>
  <si>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</si>
  <si>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</si>
  <si>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</si>
  <si>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</si>
  <si>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</si>
  <si>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</si>
  <si>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</si>
  <si>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</si>
  <si>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</si>
  <si>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</si>
  <si>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</si>
  <si>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</si>
  <si>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</si>
  <si>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</si>
  <si>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</si>
  <si>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</si>
  <si>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</si>
  <si>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</si>
  <si>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</si>
  <si>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</si>
  <si>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</si>
  <si>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</si>
  <si>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</si>
  <si>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</si>
  <si>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</si>
  <si>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</si>
  <si>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</si>
  <si>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</si>
  <si>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</si>
  <si>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</si>
  <si>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</si>
  <si>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</si>
  <si>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</si>
  <si>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</si>
  <si>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</si>
  <si>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</si>
  <si>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</si>
  <si>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</si>
  <si>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</si>
  <si>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</si>
  <si>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</si>
  <si>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</si>
  <si>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</si>
  <si>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</si>
  <si>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</si>
  <si>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</si>
  <si>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</si>
  <si>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</si>
  <si>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</si>
  <si>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</si>
  <si>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</si>
  <si>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</si>
  <si>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</si>
  <si>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</si>
  <si>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</si>
  <si>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</si>
  <si>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</si>
  <si>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</si>
  <si>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</si>
  <si>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</si>
  <si>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</si>
  <si>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</si>
  <si>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</si>
  <si>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</si>
  <si>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</si>
  <si>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</si>
  <si>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</si>
  <si>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</si>
  <si>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</si>
  <si>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</si>
  <si>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</si>
  <si>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</si>
  <si>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</si>
  <si>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</si>
  <si>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</si>
  <si>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</si>
  <si>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</si>
  <si>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</si>
  <si>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</si>
  <si>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</si>
  <si>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</si>
  <si>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</si>
  <si>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</si>
  <si>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</si>
  <si>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</si>
  <si>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</si>
  <si>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</si>
  <si>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</si>
  <si>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</si>
  <si>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</si>
  <si>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</si>
  <si>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</si>
  <si>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</si>
  <si>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</si>
  <si>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</si>
  <si>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</si>
  <si>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</si>
  <si>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</si>
  <si>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</si>
  <si>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</si>
  <si>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</si>
  <si>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</si>
  <si>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</si>
  <si>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</si>
  <si>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</si>
  <si>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</si>
  <si>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</si>
  <si>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</si>
  <si>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</si>
  <si>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</si>
  <si>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</si>
  <si>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</si>
  <si>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</si>
  <si>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</si>
  <si>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</si>
  <si>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</si>
  <si>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</si>
  <si>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</si>
  <si>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</si>
  <si>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</si>
  <si>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</si>
  <si>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</si>
  <si>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</si>
  <si>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</si>
  <si>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</si>
  <si>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</si>
  <si>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</si>
  <si>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</si>
  <si>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</si>
  <si>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</si>
  <si>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</si>
  <si>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</si>
  <si>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</si>
  <si>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</si>
  <si>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</si>
  <si>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</si>
  <si>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</si>
  <si>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</si>
  <si>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</si>
  <si>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</si>
  <si>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</si>
  <si>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</si>
  <si>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</si>
  <si>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</si>
  <si>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</si>
  <si>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</si>
  <si>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</si>
  <si>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</si>
  <si>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</si>
  <si>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</si>
  <si>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</si>
  <si>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</si>
  <si>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</si>
  <si>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</si>
  <si>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</si>
  <si>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</si>
  <si>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</si>
  <si>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</si>
  <si>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</si>
  <si>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</si>
  <si>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</si>
  <si>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</si>
  <si>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</si>
  <si>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</si>
  <si>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</si>
  <si>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</si>
  <si>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</si>
  <si>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</si>
  <si>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</si>
  <si>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</si>
  <si>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</si>
  <si>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</si>
  <si>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</si>
  <si>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</si>
  <si>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</si>
  <si>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</si>
  <si>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</si>
  <si>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</si>
  <si>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</si>
  <si>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</si>
  <si>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</si>
  <si>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</si>
  <si>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</si>
  <si>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</si>
  <si>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</si>
  <si>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</si>
  <si>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</si>
  <si>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</si>
  <si>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</si>
  <si>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</si>
  <si>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</si>
  <si>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</si>
  <si>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</si>
  <si>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</si>
  <si>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</si>
  <si>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</si>
  <si>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</si>
  <si>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</si>
  <si>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</si>
  <si>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</si>
  <si>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</si>
  <si>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</si>
  <si>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</si>
  <si>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</si>
  <si>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</si>
  <si>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</si>
  <si>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</si>
  <si>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</si>
  <si>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</si>
  <si>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</si>
  <si>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</si>
  <si>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</si>
  <si>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</si>
  <si>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</si>
  <si>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</si>
  <si>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</si>
  <si>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</si>
  <si>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</si>
  <si>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</si>
  <si>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</si>
  <si>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</si>
  <si>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</si>
  <si>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</si>
  <si>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</si>
  <si>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</si>
  <si>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</si>
  <si>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</si>
  <si>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</si>
  <si>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</si>
  <si>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</si>
  <si>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</si>
  <si>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</si>
  <si>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</si>
  <si>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</si>
  <si>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</si>
  <si>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</si>
  <si>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</si>
  <si>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</si>
  <si>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</si>
  <si>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</si>
  <si>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</si>
  <si>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</si>
  <si>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</si>
  <si>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</si>
  <si>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</si>
  <si>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</si>
  <si>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</si>
  <si>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</si>
  <si>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</si>
  <si>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</si>
  <si>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</si>
  <si>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</si>
  <si>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</si>
  <si>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</si>
  <si>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</si>
  <si>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</si>
  <si>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</si>
  <si>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</si>
  <si>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</si>
  <si>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</si>
  <si>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</si>
  <si>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</si>
  <si>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</si>
  <si>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</si>
  <si>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</si>
  <si>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</si>
  <si>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</si>
  <si>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</si>
  <si>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</si>
  <si>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</si>
  <si>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</si>
  <si>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</si>
  <si>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</si>
  <si>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</si>
  <si>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</si>
  <si>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</si>
  <si>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</si>
  <si>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</si>
  <si>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</si>
  <si>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</si>
  <si>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</si>
  <si>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</si>
  <si>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</si>
  <si>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</si>
  <si>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</si>
  <si>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</si>
  <si>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</si>
  <si>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</si>
  <si>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</si>
  <si>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</si>
  <si>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</si>
  <si>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</si>
  <si>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</si>
  <si>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</si>
  <si>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</si>
  <si>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</si>
  <si>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</si>
  <si>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</si>
  <si>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</si>
  <si>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</si>
  <si>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</si>
  <si>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</si>
  <si>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</si>
  <si>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</si>
  <si>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</si>
  <si>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</si>
  <si>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</si>
  <si>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</si>
  <si>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</si>
  <si>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</si>
  <si>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</si>
  <si>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</si>
  <si>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</si>
  <si>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</si>
  <si>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</si>
  <si>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</si>
  <si>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</si>
  <si>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</si>
  <si>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</si>
  <si>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</si>
  <si>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</si>
  <si>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</si>
  <si>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</si>
  <si>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</si>
  <si>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</si>
  <si>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</si>
  <si>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</si>
  <si>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</si>
  <si>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</si>
  <si>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</si>
  <si>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</si>
  <si>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</si>
  <si>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</si>
  <si>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</si>
  <si>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</si>
  <si>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</si>
  <si>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</si>
  <si>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</si>
  <si>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</si>
  <si>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</si>
  <si>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</si>
  <si>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</si>
  <si>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</si>
  <si>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</si>
  <si>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</si>
  <si>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</si>
  <si>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</si>
  <si>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</si>
  <si>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</si>
  <si>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</si>
  <si>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</si>
  <si>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</si>
  <si>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</si>
  <si>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</si>
  <si>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</si>
  <si>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</si>
  <si>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</si>
  <si>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</si>
  <si>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</si>
  <si>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</si>
  <si>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</si>
  <si>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</si>
  <si>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</si>
  <si>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</si>
  <si>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</si>
  <si>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</si>
  <si>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</si>
  <si>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</si>
  <si>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</si>
  <si>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</si>
  <si>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</si>
  <si>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</si>
  <si>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</si>
  <si>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</si>
  <si>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</si>
  <si>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</si>
  <si>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</si>
  <si>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</si>
  <si>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</si>
  <si>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</si>
  <si>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</si>
  <si>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</si>
  <si>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</si>
  <si>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</si>
  <si>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</si>
  <si>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</si>
  <si>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</si>
  <si>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</si>
  <si>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</si>
  <si>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</si>
  <si>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</si>
  <si>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</si>
  <si>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</si>
  <si>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</si>
  <si>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</si>
  <si>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</si>
  <si>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</si>
  <si>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</si>
  <si>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</si>
  <si>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</si>
  <si>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</si>
  <si>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</si>
  <si>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</si>
  <si>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</si>
  <si>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</si>
  <si>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</si>
  <si>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</si>
  <si>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</si>
  <si>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</si>
  <si>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</si>
  <si>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</si>
  <si>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</si>
  <si>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</si>
  <si>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</si>
  <si>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</si>
  <si>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</si>
  <si>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</si>
  <si>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</si>
  <si>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</si>
  <si>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</si>
  <si>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</si>
  <si>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</si>
  <si>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</si>
  <si>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</si>
  <si>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</si>
  <si>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</si>
  <si>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</si>
  <si>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</si>
  <si>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</si>
  <si>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</si>
  <si>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</si>
  <si>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</si>
  <si>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</si>
  <si>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</si>
  <si>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</si>
  <si>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</si>
  <si>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</si>
  <si>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</si>
  <si>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</si>
  <si>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</si>
  <si>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</si>
  <si>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</si>
  <si>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</si>
  <si>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</si>
  <si>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</si>
  <si>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</si>
  <si>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</si>
  <si>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</si>
  <si>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</si>
  <si>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</si>
  <si>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</si>
  <si>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</si>
  <si>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</si>
  <si>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</si>
  <si>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</si>
  <si>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</si>
  <si>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</si>
  <si>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</si>
  <si>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</si>
  <si>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</si>
  <si>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</si>
  <si>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</si>
  <si>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</si>
  <si>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</si>
  <si>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</si>
  <si>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</si>
  <si>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</si>
  <si>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</si>
  <si>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</si>
  <si>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</si>
  <si>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</si>
  <si>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</si>
  <si>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</si>
  <si>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</si>
  <si>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</si>
  <si>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</si>
  <si>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</si>
  <si>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</si>
  <si>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</si>
  <si>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</si>
  <si>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</si>
  <si>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</si>
  <si>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</si>
  <si>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</si>
  <si>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</si>
  <si>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</si>
  <si>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</si>
  <si>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</si>
  <si>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</si>
  <si>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</si>
  <si>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</si>
  <si>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</si>
  <si>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</si>
  <si>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</si>
  <si>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</si>
  <si>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</si>
  <si>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</si>
  <si>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</si>
  <si>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</si>
  <si>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</si>
  <si>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</si>
  <si>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</si>
  <si>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</si>
  <si>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</si>
  <si>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</si>
  <si>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</si>
  <si>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</si>
  <si>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</si>
  <si>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</si>
  <si>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</si>
  <si>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</si>
  <si>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</si>
  <si>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</si>
  <si>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</si>
  <si>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</si>
  <si>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</si>
  <si>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</si>
  <si>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</si>
  <si>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</si>
  <si>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</si>
  <si>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</si>
  <si>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</si>
  <si>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</si>
  <si>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</si>
  <si>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</si>
  <si>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</si>
  <si>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</si>
  <si>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</si>
  <si>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</si>
  <si>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</si>
  <si>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</si>
  <si>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</si>
  <si>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</si>
  <si>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</si>
  <si>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</si>
  <si>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</si>
  <si>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</si>
  <si>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</si>
  <si>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</si>
  <si>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</si>
  <si>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</si>
  <si>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</si>
  <si>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</si>
  <si>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</si>
  <si>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</si>
  <si>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</si>
  <si>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</si>
  <si>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</si>
  <si>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</si>
  <si>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</si>
  <si>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</si>
  <si>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</si>
  <si>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</si>
  <si>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</si>
  <si>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</si>
  <si>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</si>
  <si>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</si>
  <si>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</si>
  <si>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</si>
  <si>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</si>
  <si>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</si>
  <si>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</si>
  <si>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</si>
  <si>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</si>
  <si>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</si>
  <si>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</si>
  <si>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</si>
  <si>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</si>
  <si>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</si>
  <si>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</si>
  <si>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</si>
  <si>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</si>
  <si>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</si>
  <si>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</si>
  <si>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</si>
  <si>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</si>
  <si>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</si>
  <si>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</si>
  <si>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</si>
  <si>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</si>
  <si>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</si>
  <si>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</si>
  <si>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</si>
  <si>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</si>
  <si>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</si>
  <si>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</si>
  <si>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</si>
  <si>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</si>
  <si>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</si>
  <si>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</si>
  <si>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</si>
  <si>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</si>
  <si>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</si>
  <si>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</si>
  <si>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</si>
  <si>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</si>
  <si>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</si>
  <si>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</si>
  <si>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</si>
  <si>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</si>
  <si>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</si>
  <si>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</si>
  <si>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</si>
  <si>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</si>
  <si>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</si>
  <si>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</si>
  <si>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</si>
  <si>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</si>
  <si>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</si>
  <si>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</si>
  <si>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</si>
  <si>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</si>
  <si>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</si>
  <si>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</si>
  <si>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</si>
  <si>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</si>
  <si>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</si>
  <si>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</si>
  <si>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</si>
  <si>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</si>
  <si>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</si>
  <si>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</si>
  <si>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</si>
  <si>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</si>
  <si>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</si>
  <si>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</si>
  <si>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</si>
  <si>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</si>
  <si>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</si>
  <si>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</si>
  <si>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</si>
  <si>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</si>
  <si>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</si>
  <si>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</si>
  <si>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</si>
  <si>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</si>
  <si>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</si>
  <si>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</si>
  <si>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</si>
  <si>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</si>
  <si>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</si>
  <si>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</si>
  <si>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</si>
  <si>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</si>
  <si>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</si>
  <si>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</si>
  <si>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</si>
  <si>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</si>
  <si>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</si>
  <si>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</si>
  <si>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</si>
  <si>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</si>
  <si>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</si>
  <si>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</si>
  <si>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</si>
  <si>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</si>
  <si>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</si>
  <si>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</si>
  <si>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</si>
  <si>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</si>
  <si>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</si>
  <si>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</si>
  <si>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</si>
  <si>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</si>
  <si>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</si>
  <si>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</si>
  <si>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</si>
  <si>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</si>
  <si>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</si>
  <si>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</si>
  <si>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</si>
  <si>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</si>
  <si>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</si>
  <si>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</si>
  <si>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</si>
  <si>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</si>
  <si>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</si>
  <si>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</si>
  <si>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</si>
  <si>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</si>
  <si>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</si>
  <si>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</si>
  <si>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</si>
  <si>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</si>
  <si>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</si>
  <si>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</si>
  <si>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</si>
  <si>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</si>
  <si>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</si>
  <si>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</si>
  <si>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</si>
  <si>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</si>
  <si>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</si>
  <si>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</si>
  <si>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</si>
  <si>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</si>
  <si>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</si>
  <si>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</si>
  <si>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</si>
  <si>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</si>
  <si>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</si>
  <si>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</si>
  <si>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</si>
  <si>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</si>
  <si>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</si>
  <si>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</si>
  <si>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</si>
  <si>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</si>
  <si>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</si>
  <si>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</si>
  <si>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</si>
  <si>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</si>
  <si>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</si>
  <si>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</si>
  <si>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</si>
  <si>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</si>
  <si>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</si>
  <si>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</si>
  <si>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</si>
  <si>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</si>
  <si>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</si>
  <si>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</si>
  <si>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</si>
  <si>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</si>
  <si>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</si>
  <si>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</si>
  <si>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</si>
  <si>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</si>
  <si>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</si>
  <si>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</si>
  <si>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</si>
  <si>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</si>
  <si>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</si>
  <si>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</si>
  <si>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</si>
  <si>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</si>
  <si>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</si>
  <si>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</si>
  <si>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</si>
  <si>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</si>
  <si>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</si>
  <si>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</si>
  <si>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</si>
  <si>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</si>
  <si>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</si>
  <si>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</si>
  <si>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</si>
  <si>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</si>
  <si>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</si>
  <si>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</si>
  <si>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</si>
  <si>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</si>
  <si>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</si>
  <si>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</si>
  <si>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</si>
  <si>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</si>
  <si>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</si>
  <si>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</si>
  <si>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</si>
  <si>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</si>
  <si>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</si>
  <si>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</si>
  <si>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</si>
  <si>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</si>
  <si>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</si>
  <si>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</si>
  <si>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</si>
  <si>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</si>
  <si>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</si>
  <si>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</si>
  <si>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</si>
  <si>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</si>
  <si>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</si>
  <si>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</si>
  <si>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</si>
  <si>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</si>
  <si>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</si>
  <si>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</si>
  <si>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</si>
  <si>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</si>
  <si>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</si>
  <si>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</si>
  <si>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</si>
  <si>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</si>
  <si>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</si>
  <si>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</si>
  <si>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</si>
  <si>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</si>
  <si>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</si>
  <si>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</si>
  <si>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</si>
  <si>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</si>
  <si>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</si>
  <si>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</si>
  <si>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</si>
  <si>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</si>
  <si>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</si>
  <si>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</si>
  <si>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</si>
  <si>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</si>
  <si>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</si>
  <si>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</si>
  <si>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</si>
  <si>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</si>
  <si>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</si>
  <si>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</si>
  <si>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</si>
  <si>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</si>
  <si>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</si>
  <si>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</si>
  <si>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</si>
  <si>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</si>
  <si>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</si>
  <si>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</si>
  <si>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</si>
  <si>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</si>
  <si>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</si>
  <si>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</si>
  <si>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</si>
  <si>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</si>
  <si>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</si>
  <si>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</si>
  <si>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</si>
  <si>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</si>
  <si>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</si>
  <si>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</si>
  <si>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</si>
  <si>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</si>
  <si>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</si>
  <si>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</si>
  <si>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</si>
  <si>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</si>
  <si>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</si>
  <si>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</si>
  <si>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</si>
  <si>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</si>
  <si>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</si>
  <si>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</si>
  <si>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</si>
  <si>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</si>
  <si>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</si>
  <si>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</si>
  <si>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</si>
  <si>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</si>
  <si>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</si>
  <si>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</si>
  <si>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</si>
  <si>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</si>
  <si>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</si>
  <si>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</si>
  <si>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</si>
  <si>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</si>
  <si>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</si>
  <si>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</si>
  <si>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</si>
  <si>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</si>
  <si>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</si>
  <si>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</si>
  <si>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</si>
  <si>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</si>
  <si>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</si>
  <si>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</si>
  <si>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</si>
  <si>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</si>
  <si>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</si>
  <si>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</si>
  <si>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</si>
  <si>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</si>
  <si>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</si>
  <si>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</si>
  <si>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</si>
  <si>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</si>
  <si>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</si>
  <si>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</si>
  <si>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</si>
  <si>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</si>
  <si>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</si>
  <si>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</si>
  <si>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</si>
  <si>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</si>
  <si>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</si>
  <si>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</si>
  <si>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</si>
  <si>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</si>
  <si>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</si>
  <si>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</si>
  <si>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</si>
  <si>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</si>
  <si>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</si>
  <si>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</si>
  <si>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</si>
  <si>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</si>
  <si>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</si>
  <si>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</si>
  <si>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</si>
  <si>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</si>
  <si>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</si>
  <si>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</si>
  <si>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</si>
  <si>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</si>
  <si>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</si>
  <si>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</si>
  <si>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</si>
  <si>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</si>
  <si>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</si>
  <si>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</si>
  <si>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</si>
  <si>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</si>
  <si>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</si>
  <si>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</si>
  <si>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</si>
  <si>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</si>
  <si>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</si>
  <si>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</si>
  <si>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</si>
  <si>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</si>
  <si>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</si>
  <si>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</si>
  <si>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</si>
  <si>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</si>
  <si>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</si>
  <si>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</si>
  <si>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</si>
  <si>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</si>
  <si>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</si>
  <si>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</si>
  <si>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</si>
  <si>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</si>
  <si>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</si>
  <si>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</si>
  <si>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</si>
  <si>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</si>
  <si>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</si>
  <si>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</si>
  <si>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</si>
  <si>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</si>
  <si>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</si>
  <si>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</si>
  <si>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</si>
  <si>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</si>
  <si>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</si>
  <si>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</si>
  <si>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</si>
  <si>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</si>
  <si>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</si>
  <si>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</si>
  <si>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</si>
  <si>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</si>
  <si>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</si>
  <si>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</si>
  <si>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</si>
  <si>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</si>
  <si>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</si>
  <si>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</si>
  <si>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</si>
  <si>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</si>
  <si>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</si>
  <si>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</si>
  <si>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</si>
  <si>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</si>
  <si>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</si>
  <si>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</si>
  <si>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</si>
  <si>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</si>
  <si>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</si>
  <si>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</si>
  <si>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</si>
  <si>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</si>
  <si>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</si>
  <si>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</si>
  <si>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</si>
  <si>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</si>
  <si>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</si>
  <si>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</si>
  <si>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</si>
  <si>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</si>
  <si>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</si>
  <si>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</si>
  <si>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</si>
  <si>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</si>
  <si>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</si>
  <si>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</si>
  <si>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</si>
  <si>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</si>
  <si>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</si>
  <si>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</si>
  <si>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</si>
  <si>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</si>
  <si>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</si>
  <si>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</si>
  <si>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</si>
  <si>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</si>
  <si>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</si>
  <si>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</si>
  <si>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</si>
  <si>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</si>
  <si>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</si>
  <si>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</si>
  <si>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</si>
  <si>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</si>
  <si>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</si>
  <si>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</si>
  <si>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</si>
  <si>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</si>
  <si>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</si>
  <si>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</si>
  <si>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</si>
  <si>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</si>
  <si>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</si>
  <si>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</si>
  <si>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</si>
  <si>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</si>
  <si>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</si>
  <si>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</si>
  <si>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</si>
  <si>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</si>
  <si>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</si>
  <si>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</si>
  <si>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</si>
  <si>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</si>
  <si>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</si>
  <si>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</si>
  <si>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</si>
  <si>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</si>
  <si>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</si>
  <si>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</si>
  <si>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</si>
  <si>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</si>
  <si>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</si>
  <si>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</si>
  <si>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</si>
  <si>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</si>
  <si>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</si>
  <si>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</si>
  <si>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</si>
  <si>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</si>
  <si>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</si>
  <si>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</si>
  <si>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</si>
  <si>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</si>
  <si>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</si>
  <si>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</si>
  <si>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</si>
  <si>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</si>
  <si>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</si>
  <si>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</si>
  <si>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</si>
  <si>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</si>
  <si>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</si>
  <si>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</si>
  <si>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</si>
  <si>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</si>
  <si>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</si>
  <si>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</si>
  <si>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</si>
  <si>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</si>
  <si>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</si>
  <si>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</si>
  <si>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</si>
  <si>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</si>
  <si>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</si>
  <si>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</si>
  <si>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</si>
  <si>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</si>
  <si>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</si>
  <si>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</si>
  <si>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</si>
  <si>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</si>
  <si>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</si>
  <si>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</si>
  <si>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</si>
  <si>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</si>
  <si>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</si>
  <si>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</si>
  <si>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</si>
  <si>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</si>
  <si>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</si>
  <si>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</si>
  <si>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</si>
  <si>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</si>
  <si>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</si>
  <si>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</si>
  <si>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</si>
  <si>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</si>
  <si>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</si>
  <si>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</si>
  <si>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</si>
  <si>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</si>
  <si>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</si>
  <si>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</si>
  <si>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</si>
  <si>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</si>
  <si>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</si>
  <si>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</si>
  <si>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</si>
  <si>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</si>
  <si>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</si>
  <si>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</si>
  <si>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</si>
  <si>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</si>
  <si>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</si>
  <si>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</si>
  <si>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</si>
  <si>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</si>
  <si>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</si>
  <si>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</si>
  <si>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</si>
  <si>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</si>
  <si>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</si>
  <si>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</si>
  <si>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</si>
  <si>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</si>
  <si>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</si>
  <si>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</si>
  <si>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</si>
  <si>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</si>
  <si>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</si>
  <si>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</si>
  <si>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</si>
  <si>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</si>
  <si>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</si>
  <si>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</si>
  <si>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</si>
  <si>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</si>
  <si>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</si>
  <si>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</si>
  <si>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</si>
  <si>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</si>
  <si>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</si>
  <si>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</si>
  <si>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</si>
  <si>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</si>
  <si>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</si>
  <si>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</si>
  <si>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</si>
  <si>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</si>
  <si>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</si>
  <si>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</si>
  <si>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</si>
  <si>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</si>
  <si>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</si>
  <si>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</si>
  <si>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</si>
  <si>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</si>
  <si>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</si>
  <si>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</si>
  <si>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</si>
  <si>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</si>
  <si>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</si>
  <si>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</si>
  <si>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</si>
  <si>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</si>
  <si>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</si>
  <si>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</si>
  <si>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</si>
  <si>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</si>
  <si>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</si>
  <si>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</si>
  <si>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</si>
  <si>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</si>
  <si>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</si>
  <si>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</si>
  <si>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</si>
  <si>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</si>
  <si>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</si>
  <si>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</si>
  <si>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</si>
  <si>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</si>
  <si>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</si>
  <si>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</si>
  <si>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</si>
  <si>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</si>
  <si>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</si>
  <si>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</si>
  <si>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</si>
  <si>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</si>
  <si>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</si>
  <si>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</si>
  <si>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</si>
  <si>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</si>
  <si>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</si>
  <si>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</si>
  <si>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</si>
  <si>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</si>
  <si>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</si>
  <si>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</si>
  <si>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</si>
  <si>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</si>
  <si>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</si>
  <si>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</si>
  <si>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</si>
  <si>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</si>
  <si>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</si>
  <si>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</si>
  <si>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</si>
  <si>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</si>
  <si>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</si>
  <si>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</si>
  <si>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</si>
  <si>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</si>
  <si>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</si>
  <si>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</si>
  <si>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</si>
  <si>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</si>
  <si>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</si>
  <si>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</si>
  <si>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</si>
  <si>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</si>
  <si>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</si>
  <si>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</si>
  <si>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</si>
  <si>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</si>
  <si>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</si>
  <si>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</si>
  <si>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</si>
  <si>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</si>
  <si>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</si>
  <si>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</si>
  <si>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</si>
  <si>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</si>
  <si>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</si>
  <si>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</si>
  <si>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</si>
  <si>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</si>
  <si>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</si>
  <si>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</si>
  <si>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</si>
  <si>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</si>
  <si>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</si>
  <si>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</si>
  <si>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</si>
  <si>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</si>
  <si>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</si>
  <si>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</si>
  <si>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</si>
  <si>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</si>
  <si>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</si>
  <si>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</si>
  <si>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</si>
  <si>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</si>
  <si>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</si>
  <si>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</si>
  <si>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</si>
  <si>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</si>
  <si>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</si>
  <si>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</si>
  <si>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</si>
  <si>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</si>
  <si>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</si>
  <si>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</si>
  <si>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</si>
  <si>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</si>
  <si>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</si>
  <si>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</si>
  <si>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</si>
  <si>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</si>
  <si>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</si>
  <si>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</si>
  <si>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</si>
  <si>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</si>
  <si>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</si>
  <si>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</si>
  <si>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</si>
  <si>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</si>
  <si>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</si>
  <si>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</si>
  <si>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</si>
  <si>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</si>
  <si>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</si>
  <si>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</si>
  <si>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</si>
  <si>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</si>
  <si>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</si>
  <si>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</si>
  <si>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</si>
  <si>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</si>
  <si>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</si>
  <si>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</si>
  <si>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</si>
  <si>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</si>
  <si>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</si>
  <si>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</si>
  <si>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</si>
  <si>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</si>
  <si>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</si>
  <si>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</si>
  <si>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</si>
  <si>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</si>
  <si>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</si>
  <si>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</si>
  <si>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</si>
  <si>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</si>
  <si>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</si>
  <si>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</si>
  <si>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</si>
  <si>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</si>
  <si>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</si>
  <si>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</si>
  <si>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</si>
  <si>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</si>
  <si>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</si>
  <si>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</si>
  <si>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</si>
  <si>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</si>
  <si>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</si>
  <si>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</si>
  <si>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</si>
  <si>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</si>
  <si>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</si>
  <si>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</si>
  <si>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</si>
  <si>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</si>
  <si>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</si>
  <si>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</si>
  <si>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</si>
  <si>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</si>
  <si>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</si>
  <si>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</si>
  <si>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</si>
  <si>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</si>
  <si>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</si>
  <si>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</si>
  <si>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</si>
  <si>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</si>
  <si>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</si>
  <si>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</si>
  <si>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</si>
  <si>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</si>
  <si>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</si>
  <si>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</si>
  <si>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</si>
  <si>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</si>
  <si>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</si>
  <si>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</si>
  <si>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</si>
  <si>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</si>
  <si>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</si>
  <si>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</si>
  <si>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</si>
  <si>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</si>
  <si>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</si>
  <si>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</si>
  <si>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</si>
  <si>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</si>
  <si>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</si>
  <si>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</si>
  <si>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</si>
  <si>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</si>
  <si>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</si>
  <si>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</si>
  <si>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</si>
  <si>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</si>
  <si>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</si>
  <si>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</si>
  <si>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</si>
  <si>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</si>
  <si>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</si>
  <si>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</si>
  <si>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</si>
  <si>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</si>
  <si>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</si>
  <si>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</si>
  <si>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</si>
  <si>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</si>
  <si>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</si>
  <si>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</si>
  <si>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</si>
  <si>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</si>
  <si>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</si>
  <si>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</si>
  <si>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</si>
  <si>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</si>
  <si>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</si>
  <si>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</si>
  <si>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</si>
  <si>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</si>
  <si>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</si>
  <si>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</si>
  <si>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</si>
  <si>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</si>
  <si>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</si>
  <si>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</si>
  <si>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</si>
  <si>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</si>
  <si>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</si>
  <si>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</si>
  <si>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</si>
  <si>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</si>
  <si>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</si>
  <si>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</si>
  <si>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</si>
  <si>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</si>
  <si>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</si>
  <si>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</si>
  <si>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</si>
  <si>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</si>
  <si>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</si>
  <si>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</si>
  <si>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</si>
  <si>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</si>
  <si>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</si>
  <si>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</si>
  <si>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</si>
  <si>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</si>
  <si>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</si>
  <si>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</si>
  <si>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</si>
  <si>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</si>
  <si>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</si>
  <si>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</si>
  <si>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</si>
  <si>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</si>
  <si>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</si>
  <si>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</si>
  <si>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</si>
  <si>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</si>
  <si>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</si>
  <si>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</si>
  <si>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</si>
  <si>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</si>
  <si>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</si>
  <si>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</si>
  <si>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</si>
  <si>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</si>
  <si>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</si>
  <si>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</si>
  <si>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</si>
  <si>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</si>
  <si>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</si>
  <si>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</si>
  <si>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</si>
  <si>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</si>
  <si>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</si>
  <si>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</si>
  <si>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</si>
  <si>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</si>
  <si>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</si>
  <si>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</si>
  <si>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</si>
  <si>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</si>
  <si>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</si>
  <si>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</si>
  <si>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</si>
  <si>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</si>
  <si>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</si>
  <si>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</si>
  <si>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</si>
  <si>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</si>
  <si>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</si>
  <si>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</si>
  <si>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</si>
  <si>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</si>
  <si>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</si>
  <si>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</si>
  <si>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</si>
  <si>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</si>
  <si>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</si>
  <si>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</si>
  <si>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</si>
  <si>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</si>
  <si>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</si>
  <si>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</si>
  <si>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</si>
  <si>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</si>
  <si>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</si>
  <si>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</si>
  <si>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</si>
  <si>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</si>
  <si>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</si>
  <si>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</si>
  <si>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</si>
  <si>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</si>
  <si>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</si>
  <si>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</si>
  <si>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</si>
  <si>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</si>
  <si>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</si>
  <si>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</si>
  <si>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</si>
  <si>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</si>
  <si>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</si>
  <si>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</si>
  <si>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</si>
  <si>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</si>
  <si>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</si>
  <si>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</si>
  <si>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</si>
  <si>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</si>
  <si>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</si>
  <si>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</si>
  <si>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</si>
  <si>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</si>
  <si>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</si>
  <si>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</si>
  <si>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</si>
  <si>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</si>
  <si>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</si>
  <si>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</si>
  <si>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</si>
  <si>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</si>
  <si>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</si>
  <si>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</si>
  <si>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</si>
  <si>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</si>
  <si>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</si>
  <si>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</si>
  <si>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</si>
  <si>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</si>
  <si>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</si>
  <si>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</si>
  <si>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</si>
  <si>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</si>
  <si>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</si>
  <si>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</si>
  <si>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</si>
  <si>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</si>
  <si>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</si>
  <si>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</si>
  <si>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</si>
  <si>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</si>
  <si>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</si>
  <si>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</si>
  <si>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</si>
  <si>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</si>
  <si>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</si>
  <si>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</si>
  <si>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</si>
  <si>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</si>
  <si>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</si>
  <si>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</si>
  <si>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</si>
  <si>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</si>
  <si>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</si>
  <si>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</si>
  <si>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</si>
  <si>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</si>
  <si>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</si>
  <si>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</si>
  <si>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</si>
  <si>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</si>
  <si>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</si>
  <si>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</si>
  <si>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</si>
  <si>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</si>
  <si>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</si>
  <si>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</si>
  <si>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</si>
  <si>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</si>
  <si>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</si>
  <si>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</si>
  <si>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</si>
  <si>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</si>
  <si>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</si>
  <si>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</si>
  <si>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</si>
  <si>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</si>
  <si>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</si>
  <si>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</si>
  <si>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</si>
  <si>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</si>
  <si>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</si>
  <si>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</si>
  <si>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</si>
  <si>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</si>
  <si>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</si>
  <si>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</si>
  <si>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</si>
  <si>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</si>
  <si>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</si>
  <si>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</si>
  <si>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</si>
  <si>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</si>
  <si>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</si>
  <si>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</si>
  <si>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</si>
  <si>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</si>
  <si>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</si>
  <si>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</si>
  <si>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</si>
  <si>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</si>
  <si>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</si>
  <si>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</si>
  <si>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</si>
  <si>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</si>
  <si>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</si>
  <si>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</si>
  <si>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</si>
  <si>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</si>
  <si>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</si>
  <si>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</si>
  <si>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</si>
  <si>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</si>
  <si>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</si>
  <si>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</si>
  <si>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</si>
  <si>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</si>
  <si>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</si>
  <si>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</si>
  <si>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</si>
  <si>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</si>
  <si>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</si>
  <si>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</si>
  <si>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</si>
  <si>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</si>
  <si>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</si>
  <si>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</si>
  <si>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</si>
  <si>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</si>
  <si>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</si>
  <si>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</si>
  <si>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</si>
  <si>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</si>
  <si>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</si>
  <si>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</si>
  <si>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</si>
  <si>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</si>
  <si>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</si>
  <si>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</si>
  <si>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</si>
  <si>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</si>
  <si>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</si>
  <si>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</si>
  <si>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</si>
  <si>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</si>
  <si>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</si>
  <si>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</si>
  <si>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</si>
  <si>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</si>
  <si>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</si>
  <si>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</si>
  <si>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</si>
  <si>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</si>
  <si>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</si>
  <si>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</si>
  <si>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</si>
  <si>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</si>
  <si>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</si>
  <si>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</si>
  <si>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</si>
  <si>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</si>
  <si>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</si>
  <si>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</si>
  <si>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</si>
  <si>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</si>
  <si>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</si>
  <si>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</si>
  <si>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</si>
  <si>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</si>
  <si>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</si>
  <si>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</si>
  <si>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</si>
  <si>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</si>
  <si>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</si>
  <si>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</si>
  <si>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</si>
  <si>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</si>
  <si>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</si>
  <si>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</si>
  <si>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</si>
  <si>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</si>
  <si>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</si>
  <si>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</si>
  <si>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</si>
  <si>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</si>
  <si>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</si>
  <si>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</si>
  <si>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</si>
  <si>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</si>
  <si>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</si>
  <si>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</si>
  <si>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</si>
  <si>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</si>
  <si>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</si>
  <si>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</si>
  <si>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</si>
  <si>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</si>
  <si>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</si>
  <si>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</si>
  <si>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</si>
  <si>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</si>
  <si>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</si>
  <si>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</si>
  <si>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</si>
  <si>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</si>
  <si>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</si>
  <si>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</si>
  <si>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</si>
  <si>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</si>
  <si>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</si>
  <si>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</si>
  <si>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</si>
  <si>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</si>
  <si>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</si>
  <si>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</si>
  <si>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</si>
  <si>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</si>
  <si>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</si>
  <si>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</si>
  <si>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</si>
  <si>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</si>
  <si>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</si>
  <si>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</si>
  <si>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</si>
  <si>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</si>
  <si>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</si>
  <si>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</si>
  <si>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</si>
  <si>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</si>
  <si>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</si>
  <si>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</si>
  <si>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</si>
  <si>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</si>
  <si>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</si>
  <si>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</si>
  <si>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</si>
  <si>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</si>
  <si>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</si>
  <si>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</si>
  <si>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</si>
  <si>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</si>
  <si>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</si>
  <si>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</si>
  <si>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</si>
  <si>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</si>
  <si>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</si>
  <si>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</si>
  <si>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</si>
  <si>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</si>
  <si>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</si>
  <si>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</si>
  <si>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</si>
  <si>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</si>
  <si>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</si>
  <si>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</si>
  <si>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</si>
  <si>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</si>
  <si>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</si>
  <si>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</si>
  <si>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</si>
  <si>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</si>
  <si>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</si>
  <si>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</si>
  <si>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</si>
  <si>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</si>
  <si>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</si>
  <si>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</si>
  <si>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</si>
  <si>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</si>
  <si>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</si>
  <si>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</si>
  <si>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</si>
  <si>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</si>
  <si>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</si>
  <si>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</si>
  <si>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</si>
  <si>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</si>
  <si>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</si>
  <si>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</si>
  <si>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</si>
  <si>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</si>
  <si>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</si>
  <si>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</si>
  <si>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</si>
  <si>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</si>
  <si>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</si>
  <si>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</si>
  <si>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</si>
  <si>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</si>
  <si>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</si>
  <si>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</si>
  <si>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</si>
  <si>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</si>
  <si>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</si>
  <si>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</si>
  <si>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</si>
  <si>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</si>
  <si>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</si>
  <si>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</si>
  <si>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</si>
  <si>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</si>
  <si>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</si>
  <si>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</si>
  <si>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</si>
  <si>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</si>
  <si>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</si>
  <si>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</si>
  <si>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</si>
  <si>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</si>
  <si>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</si>
  <si>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</si>
  <si>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</si>
  <si>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</si>
  <si>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</si>
  <si>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</si>
  <si>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</si>
  <si>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</si>
  <si>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</si>
  <si>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</si>
  <si>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</si>
  <si>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</si>
  <si>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</si>
  <si>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</si>
  <si>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</si>
  <si>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</si>
  <si>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</si>
  <si>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</si>
  <si>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</si>
  <si>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</si>
  <si>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</si>
  <si>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</si>
  <si>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</si>
  <si>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</si>
  <si>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</si>
  <si>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</si>
  <si>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</si>
  <si>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</si>
  <si>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</si>
  <si>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</si>
  <si>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</si>
  <si>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</si>
  <si>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</si>
  <si>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</si>
  <si>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</si>
  <si>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</si>
  <si>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</si>
  <si>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</si>
  <si>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</si>
  <si>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</si>
  <si>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</si>
  <si>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</si>
  <si>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GAVETA DE DEPOSITO LLENA</t>
  </si>
  <si>
    <t>Hold</t>
  </si>
  <si>
    <t>DRBR863</t>
  </si>
  <si>
    <t xml:space="preserve">Sin Efectivo </t>
  </si>
  <si>
    <t>Gavetas Rechazo/Deposito  Atendido</t>
  </si>
  <si>
    <t>Solucionado</t>
  </si>
  <si>
    <t>Gavetas Vacias/Gavetas Fallando</t>
  </si>
  <si>
    <t>2 Gavetas Vacías + 1 Fallando</t>
  </si>
  <si>
    <t xml:space="preserve">Gonzalez Ceballos, Dionisio </t>
  </si>
  <si>
    <t>Toribio Batista, Junior De Jesus</t>
  </si>
  <si>
    <t xml:space="preserve">Gil Carrera, Santiago </t>
  </si>
  <si>
    <t>SIN ACTIVIDAD DE RETIRO</t>
  </si>
  <si>
    <t>DISPENSADOR.</t>
  </si>
  <si>
    <t>LECTOR</t>
  </si>
  <si>
    <t>PRINTER</t>
  </si>
  <si>
    <t>ReservaC Norte</t>
  </si>
  <si>
    <t xml:space="preserve">Brioso Luciano, Cristino </t>
  </si>
  <si>
    <t>12 Septiembre de 2021</t>
  </si>
  <si>
    <t>3336022941</t>
  </si>
  <si>
    <t>3336022940</t>
  </si>
  <si>
    <t>3336022939</t>
  </si>
  <si>
    <t>3336022934</t>
  </si>
  <si>
    <t>3336022950</t>
  </si>
  <si>
    <t>3336022946</t>
  </si>
  <si>
    <t>3336022945</t>
  </si>
  <si>
    <t>3336022944</t>
  </si>
  <si>
    <t>3336022975</t>
  </si>
  <si>
    <t>3336022973</t>
  </si>
  <si>
    <t>3336022972</t>
  </si>
  <si>
    <t>3336022971</t>
  </si>
  <si>
    <t>3336022970</t>
  </si>
  <si>
    <t>3336022967</t>
  </si>
  <si>
    <t>3336022961</t>
  </si>
  <si>
    <t>3336022960</t>
  </si>
  <si>
    <t>3336022959</t>
  </si>
  <si>
    <t>3336022958</t>
  </si>
  <si>
    <t>3336022957</t>
  </si>
  <si>
    <t>3336022955</t>
  </si>
  <si>
    <t>3336022954</t>
  </si>
  <si>
    <t>3336022953</t>
  </si>
  <si>
    <t>3336022952</t>
  </si>
  <si>
    <t>3336022951</t>
  </si>
  <si>
    <t>Morales Payano, Wilfredy Leandro</t>
  </si>
  <si>
    <t>3336022995</t>
  </si>
  <si>
    <t>ATM 570 S/M Liverpool Villa Mella</t>
  </si>
  <si>
    <t>ATM 264 S/M Nacional Independencia</t>
  </si>
  <si>
    <t>3336023024</t>
  </si>
  <si>
    <t>3336023023</t>
  </si>
  <si>
    <t>3336023022</t>
  </si>
  <si>
    <t>3336023021</t>
  </si>
  <si>
    <t>3336023020</t>
  </si>
  <si>
    <t>3336023019</t>
  </si>
  <si>
    <t>3336023018</t>
  </si>
  <si>
    <t>3336023017</t>
  </si>
  <si>
    <t>3336023016</t>
  </si>
  <si>
    <t>3336023015</t>
  </si>
  <si>
    <t>3336023014</t>
  </si>
  <si>
    <t>3336023013</t>
  </si>
  <si>
    <t>3336023012</t>
  </si>
  <si>
    <t>3336023010</t>
  </si>
  <si>
    <t>3336023009</t>
  </si>
  <si>
    <t>3336023007</t>
  </si>
  <si>
    <t>3336023006</t>
  </si>
  <si>
    <t>3336023004</t>
  </si>
  <si>
    <t>ERROR DE PRINTER</t>
  </si>
  <si>
    <t>3336023079</t>
  </si>
  <si>
    <t>3336023029</t>
  </si>
  <si>
    <t>3336023028</t>
  </si>
  <si>
    <t>3336023027</t>
  </si>
  <si>
    <t>Abastecido</t>
  </si>
  <si>
    <t>3336023140 </t>
  </si>
  <si>
    <t>3336023207 </t>
  </si>
  <si>
    <t>3336023807</t>
  </si>
  <si>
    <t>3336023797</t>
  </si>
  <si>
    <t>3336023759</t>
  </si>
  <si>
    <t>3336023755</t>
  </si>
  <si>
    <t>3336023743</t>
  </si>
  <si>
    <t>3336023740</t>
  </si>
  <si>
    <t>3336023694</t>
  </si>
  <si>
    <t>3336023523</t>
  </si>
  <si>
    <t>3336023513</t>
  </si>
  <si>
    <t>3336023462</t>
  </si>
  <si>
    <t>REINICIO FALLIDO POR LECTOR</t>
  </si>
  <si>
    <t>3336023439</t>
  </si>
  <si>
    <t>3336023432</t>
  </si>
  <si>
    <t>REINICIO EXITOSO POR LECTOR</t>
  </si>
  <si>
    <t>Closed</t>
  </si>
  <si>
    <t>Moreta, Christian Aury</t>
  </si>
  <si>
    <t>3336023425</t>
  </si>
  <si>
    <t>3336023350</t>
  </si>
  <si>
    <t>GAVETAS VACIAS + GAVETAS FALLAND...</t>
  </si>
  <si>
    <t>3336023289</t>
  </si>
  <si>
    <t>3336023248</t>
  </si>
  <si>
    <t>3336023207</t>
  </si>
  <si>
    <t>3336023156</t>
  </si>
  <si>
    <t>3336023140</t>
  </si>
  <si>
    <t>13/09/2021 10:54</t>
  </si>
  <si>
    <t>13/09/2021 10:51</t>
  </si>
  <si>
    <t>13/09/2021 10:58</t>
  </si>
  <si>
    <t>13/09/2021 10:53</t>
  </si>
  <si>
    <t>13/09/2021 10:57</t>
  </si>
  <si>
    <t>13/09/2021 11:00</t>
  </si>
  <si>
    <t>13/09/2021 11:01</t>
  </si>
  <si>
    <t>13/09/2021 11:02</t>
  </si>
  <si>
    <t>13/09/2021 10:56</t>
  </si>
  <si>
    <t>13/09/2021 11:03</t>
  </si>
  <si>
    <t>13/09/2021 11:05</t>
  </si>
  <si>
    <t>13/09/2021 11:08</t>
  </si>
  <si>
    <t>13/09/2021 11:09</t>
  </si>
  <si>
    <t>13/09/2021 10:35</t>
  </si>
  <si>
    <t>13/09/2021 11:11</t>
  </si>
  <si>
    <t>13/09/2021 11:14</t>
  </si>
  <si>
    <t>13/09/2021 11:16</t>
  </si>
  <si>
    <t>13/09/2021 11:17</t>
  </si>
  <si>
    <t>13/09/2021 11:15</t>
  </si>
  <si>
    <t>13/09/2021 11:18</t>
  </si>
  <si>
    <t>13/09/2021 11:12</t>
  </si>
  <si>
    <t>13/09/2021 10:41</t>
  </si>
  <si>
    <t>13/09/2021 11:20</t>
  </si>
  <si>
    <t>13/09/2021 11:21</t>
  </si>
  <si>
    <t>REINICIO EXITOSO</t>
  </si>
  <si>
    <t>REINICIO FALLIDO</t>
  </si>
  <si>
    <t>3336023289 </t>
  </si>
  <si>
    <t>3336023425 </t>
  </si>
  <si>
    <t>3336023797 </t>
  </si>
  <si>
    <t>3336023807 </t>
  </si>
  <si>
    <t>3336023248 </t>
  </si>
  <si>
    <t>3336023350 </t>
  </si>
  <si>
    <t>3336023863 </t>
  </si>
  <si>
    <t>3336024554</t>
  </si>
  <si>
    <t>Acevedo Dominguez, Victor Leonardo</t>
  </si>
  <si>
    <t>3336024552</t>
  </si>
  <si>
    <t>3336024549</t>
  </si>
  <si>
    <t>LECTOR VANDALIZADO</t>
  </si>
  <si>
    <t>3336024545</t>
  </si>
  <si>
    <t>3336024544</t>
  </si>
  <si>
    <t>3336024542</t>
  </si>
  <si>
    <t>3336024540</t>
  </si>
  <si>
    <t>3336024528</t>
  </si>
  <si>
    <t>3336024514</t>
  </si>
  <si>
    <t>3336024493</t>
  </si>
  <si>
    <t>3336024482</t>
  </si>
  <si>
    <t>3336024478</t>
  </si>
  <si>
    <t>3336024450</t>
  </si>
  <si>
    <t>3336024427</t>
  </si>
  <si>
    <t>3336024409</t>
  </si>
  <si>
    <t>GAVETA...</t>
  </si>
  <si>
    <t>3336024389</t>
  </si>
  <si>
    <t>3336024386</t>
  </si>
  <si>
    <t>3336024377</t>
  </si>
  <si>
    <t>3336024373</t>
  </si>
  <si>
    <t>REINICIO FALLIDO POR INHIBIDO</t>
  </si>
  <si>
    <t>3336024361</t>
  </si>
  <si>
    <t>3336024355</t>
  </si>
  <si>
    <t>REINICIO EXITOSO POR INHIBIDO</t>
  </si>
  <si>
    <t>3336024313</t>
  </si>
  <si>
    <t>3336024272</t>
  </si>
  <si>
    <t>3336024226</t>
  </si>
  <si>
    <t>3336024225</t>
  </si>
  <si>
    <t>3336024222</t>
  </si>
  <si>
    <t>3336024215</t>
  </si>
  <si>
    <t>3336024192</t>
  </si>
  <si>
    <t>3336024189</t>
  </si>
  <si>
    <t>3336024187</t>
  </si>
  <si>
    <t>3336024169</t>
  </si>
  <si>
    <t>3336024163</t>
  </si>
  <si>
    <t>3336024159</t>
  </si>
  <si>
    <t>3336024147</t>
  </si>
  <si>
    <t>De Leon Gonzalez, Jose Ciprian</t>
  </si>
  <si>
    <t>3336024140</t>
  </si>
  <si>
    <t>3336024138</t>
  </si>
  <si>
    <t>REINICIO EXITOSO POR LECTOR...</t>
  </si>
  <si>
    <t>3336024136</t>
  </si>
  <si>
    <t>3336024134</t>
  </si>
  <si>
    <t>3336024132</t>
  </si>
  <si>
    <t>3336024078</t>
  </si>
  <si>
    <t>CARGA EXITOSA POR INHIBIDO</t>
  </si>
  <si>
    <t>3336024077</t>
  </si>
  <si>
    <t>3336024072</t>
  </si>
  <si>
    <t>3336024071</t>
  </si>
  <si>
    <t>3336024070</t>
  </si>
  <si>
    <t>3336024068</t>
  </si>
  <si>
    <t>3336023947</t>
  </si>
  <si>
    <t>3336023863</t>
  </si>
  <si>
    <t>13/09/2021 15:53</t>
  </si>
  <si>
    <t>13/09/2021 15:59</t>
  </si>
  <si>
    <t>13/09/2021 16:02</t>
  </si>
  <si>
    <t>13/09/2021 15:43</t>
  </si>
  <si>
    <t>13/09/2021 16:03</t>
  </si>
  <si>
    <t>13/09/2021 15:58</t>
  </si>
  <si>
    <t>13/09/2021 15:39</t>
  </si>
  <si>
    <t>13/09/2021 14:09</t>
  </si>
  <si>
    <t>13/09/2021 14:43</t>
  </si>
  <si>
    <t>13/09/2021 16:06</t>
  </si>
  <si>
    <t>13/09/2021 15:14</t>
  </si>
  <si>
    <t>13/09/2021 16:07</t>
  </si>
  <si>
    <t>13/09/2021 15:52</t>
  </si>
  <si>
    <t>13/09/2021 16:08</t>
  </si>
  <si>
    <t>13/09/2021 16:09</t>
  </si>
  <si>
    <t>13/09/2021 15:57</t>
  </si>
  <si>
    <t>13/09/2021 16:10</t>
  </si>
  <si>
    <t>13/09/2021 10:21</t>
  </si>
  <si>
    <t>13/09/20121 16:09</t>
  </si>
  <si>
    <t>13/09/2021 16:00</t>
  </si>
  <si>
    <t>13/09/2021 16:12</t>
  </si>
  <si>
    <t>13/09/2021 15:47</t>
  </si>
  <si>
    <t>13/09/2021 15:54</t>
  </si>
  <si>
    <t>13/09/2021 15:35</t>
  </si>
  <si>
    <t>13/09/2021 16:13</t>
  </si>
  <si>
    <t>13/09/2021 16:11</t>
  </si>
  <si>
    <t>13/09/2021 16:01</t>
  </si>
  <si>
    <t>13/09/2021 16:14</t>
  </si>
  <si>
    <t>13/09/2021 16:16</t>
  </si>
  <si>
    <t>13/09/2021 14:51</t>
  </si>
  <si>
    <t>13/09/2021 16:15</t>
  </si>
  <si>
    <t>13/09/2021 16:17</t>
  </si>
  <si>
    <t>CARGA EXITOSA</t>
  </si>
  <si>
    <t>3336024077 </t>
  </si>
  <si>
    <t>3336023947 </t>
  </si>
  <si>
    <t>3336024070 </t>
  </si>
  <si>
    <t>3336024377 </t>
  </si>
  <si>
    <t>3336024450 </t>
  </si>
  <si>
    <t>3336024478 </t>
  </si>
  <si>
    <t>3336024482 </t>
  </si>
  <si>
    <t>3336024514 </t>
  </si>
  <si>
    <t>3336024528 </t>
  </si>
  <si>
    <t>3336024068 </t>
  </si>
  <si>
    <t>3336024409 </t>
  </si>
  <si>
    <t>3336024493 </t>
  </si>
  <si>
    <t>3336024540 </t>
  </si>
  <si>
    <t>3336024427 </t>
  </si>
  <si>
    <t>GAVETAS VACIAS + GAVETAS FALLANDO.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</si>
</sst>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25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11" fillId="5" borderId="59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55" fillId="5" borderId="59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5" borderId="59" xfId="0" applyFont="1" applyFill="1" applyBorder="1" applyAlignment="1">
      <alignment horizontal="center" vertical="center"/>
    </xf>
  </cellXfs>
  <cellStyles count="669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3" xfId="660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3 3" xfId="604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2 3" xfId="632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4 3" xfId="577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3" xfId="669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3 3" xfId="614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2 3" xfId="641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4 3" xfId="586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3" xfId="650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3 3" xfId="595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2 3" xfId="6232"/>
    <cellStyle name="Cambios de Turno 2 5 3" xfId="2917"/>
    <cellStyle name="Cambios de Turno 2 5 4" xfId="5127"/>
    <cellStyle name="Cambios de Turno 2 6" xfId="1259"/>
    <cellStyle name="Cambios de Turno 2 6 2" xfId="3470"/>
    <cellStyle name="Cambios de Turno 2 6 3" xfId="568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3" xfId="655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3 3" xfId="600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2 3" xfId="6278"/>
    <cellStyle name="Cambios de Turno 3 3 3" xfId="2963"/>
    <cellStyle name="Cambios de Turno 3 3 4" xfId="5173"/>
    <cellStyle name="Cambios de Turno 3 4" xfId="1305"/>
    <cellStyle name="Cambios de Turno 3 4 2" xfId="3516"/>
    <cellStyle name="Cambios de Turno 3 4 3" xfId="572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3" xfId="664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3 3" xfId="609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2 3" xfId="6370"/>
    <cellStyle name="Cambios de Turno 4 3 3" xfId="3055"/>
    <cellStyle name="Cambios de Turno 4 3 4" xfId="5265"/>
    <cellStyle name="Cambios de Turno 4 4" xfId="1397"/>
    <cellStyle name="Cambios de Turno 4 4 2" xfId="3608"/>
    <cellStyle name="Cambios de Turno 4 4 3" xfId="581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2 3" xfId="6462"/>
    <cellStyle name="Cambios de Turno 5 2 3" xfId="3147"/>
    <cellStyle name="Cambios de Turno 5 2 4" xfId="5357"/>
    <cellStyle name="Cambios de Turno 5 3" xfId="1489"/>
    <cellStyle name="Cambios de Turno 5 3 2" xfId="3700"/>
    <cellStyle name="Cambios de Turno 5 3 3" xfId="591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2 3" xfId="6186"/>
    <cellStyle name="Cambios de Turno 6 3" xfId="2871"/>
    <cellStyle name="Cambios de Turno 6 4" xfId="5081"/>
    <cellStyle name="Cambios de Turno 7" xfId="1213"/>
    <cellStyle name="Cambios de Turno 7 2" xfId="3424"/>
    <cellStyle name="Cambios de Turno 7 3" xfId="563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3" xfId="6595"/>
    <cellStyle name="CambioTurno 2 2 2 2 3" xfId="3280"/>
    <cellStyle name="CambioTurno 2 2 2 2 4" xfId="5490"/>
    <cellStyle name="CambioTurno 2 2 2 3" xfId="1622"/>
    <cellStyle name="CambioTurno 2 2 2 3 2" xfId="3833"/>
    <cellStyle name="CambioTurno 2 2 2 3 3" xfId="604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2 3" xfId="6319"/>
    <cellStyle name="CambioTurno 2 2 3 3" xfId="3004"/>
    <cellStyle name="CambioTurno 2 2 3 4" xfId="5214"/>
    <cellStyle name="CambioTurno 2 2 4" xfId="1346"/>
    <cellStyle name="CambioTurno 2 2 4 2" xfId="3557"/>
    <cellStyle name="CambioTurno 2 2 4 3" xfId="576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3" xfId="6687"/>
    <cellStyle name="CambioTurno 2 3 2 2 3" xfId="3372"/>
    <cellStyle name="CambioTurno 2 3 2 2 4" xfId="5582"/>
    <cellStyle name="CambioTurno 2 3 2 3" xfId="1714"/>
    <cellStyle name="CambioTurno 2 3 2 3 2" xfId="3925"/>
    <cellStyle name="CambioTurno 2 3 2 3 3" xfId="613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2 3" xfId="6411"/>
    <cellStyle name="CambioTurno 2 3 3 3" xfId="3096"/>
    <cellStyle name="CambioTurno 2 3 3 4" xfId="5306"/>
    <cellStyle name="CambioTurno 2 3 4" xfId="1438"/>
    <cellStyle name="CambioTurno 2 3 4 2" xfId="3649"/>
    <cellStyle name="CambioTurno 2 3 4 3" xfId="585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2 3" xfId="6503"/>
    <cellStyle name="CambioTurno 2 4 2 3" xfId="3188"/>
    <cellStyle name="CambioTurno 2 4 2 4" xfId="5398"/>
    <cellStyle name="CambioTurno 2 4 3" xfId="1530"/>
    <cellStyle name="CambioTurno 2 4 3 2" xfId="3741"/>
    <cellStyle name="CambioTurno 2 4 3 3" xfId="595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2 3" xfId="6227"/>
    <cellStyle name="CambioTurno 2 5 3" xfId="2912"/>
    <cellStyle name="CambioTurno 2 5 4" xfId="5122"/>
    <cellStyle name="CambioTurno 2 6" xfId="1254"/>
    <cellStyle name="CambioTurno 2 6 2" xfId="3465"/>
    <cellStyle name="CambioTurno 2 6 3" xfId="567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3" xfId="6549"/>
    <cellStyle name="CambioTurno 3 2 2 3" xfId="3234"/>
    <cellStyle name="CambioTurno 3 2 2 4" xfId="5444"/>
    <cellStyle name="CambioTurno 3 2 3" xfId="1576"/>
    <cellStyle name="CambioTurno 3 2 3 2" xfId="3787"/>
    <cellStyle name="CambioTurno 3 2 3 3" xfId="599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2 3" xfId="6273"/>
    <cellStyle name="CambioTurno 3 3 3" xfId="2958"/>
    <cellStyle name="CambioTurno 3 3 4" xfId="5168"/>
    <cellStyle name="CambioTurno 3 4" xfId="1300"/>
    <cellStyle name="CambioTurno 3 4 2" xfId="3511"/>
    <cellStyle name="CambioTurno 3 4 3" xfId="572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3" xfId="6641"/>
    <cellStyle name="CambioTurno 4 2 2 3" xfId="3326"/>
    <cellStyle name="CambioTurno 4 2 2 4" xfId="5536"/>
    <cellStyle name="CambioTurno 4 2 3" xfId="1668"/>
    <cellStyle name="CambioTurno 4 2 3 2" xfId="3879"/>
    <cellStyle name="CambioTurno 4 2 3 3" xfId="608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2 3" xfId="6365"/>
    <cellStyle name="CambioTurno 4 3 3" xfId="3050"/>
    <cellStyle name="CambioTurno 4 3 4" xfId="5260"/>
    <cellStyle name="CambioTurno 4 4" xfId="1392"/>
    <cellStyle name="CambioTurno 4 4 2" xfId="3603"/>
    <cellStyle name="CambioTurno 4 4 3" xfId="581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2 3" xfId="6457"/>
    <cellStyle name="CambioTurno 5 2 3" xfId="3142"/>
    <cellStyle name="CambioTurno 5 2 4" xfId="5352"/>
    <cellStyle name="CambioTurno 5 3" xfId="1484"/>
    <cellStyle name="CambioTurno 5 3 2" xfId="3695"/>
    <cellStyle name="CambioTurno 5 3 3" xfId="590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2 3" xfId="6181"/>
    <cellStyle name="CambioTurno 6 3" xfId="2866"/>
    <cellStyle name="CambioTurno 6 4" xfId="5076"/>
    <cellStyle name="CambioTurno 7" xfId="1208"/>
    <cellStyle name="CambioTurno 7 2" xfId="3419"/>
    <cellStyle name="CambioTurno 7 3" xfId="562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3" xfId="6509"/>
    <cellStyle name="Hyperlink 10 2 2 3" xfId="3194"/>
    <cellStyle name="Hyperlink 10 2 2 4" xfId="5404"/>
    <cellStyle name="Hyperlink 10 2 3" xfId="1536"/>
    <cellStyle name="Hyperlink 10 2 3 2" xfId="3747"/>
    <cellStyle name="Hyperlink 10 2 3 3" xfId="595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2 3" xfId="6233"/>
    <cellStyle name="Hyperlink 10 3 3" xfId="2918"/>
    <cellStyle name="Hyperlink 10 3 4" xfId="5128"/>
    <cellStyle name="Hyperlink 10 4" xfId="1260"/>
    <cellStyle name="Hyperlink 10 4 2" xfId="3471"/>
    <cellStyle name="Hyperlink 10 4 3" xfId="568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3" xfId="6601"/>
    <cellStyle name="Hyperlink 11 2 2 3" xfId="3286"/>
    <cellStyle name="Hyperlink 11 2 2 4" xfId="5496"/>
    <cellStyle name="Hyperlink 11 2 3" xfId="1628"/>
    <cellStyle name="Hyperlink 11 2 3 2" xfId="3839"/>
    <cellStyle name="Hyperlink 11 2 3 3" xfId="604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2 3" xfId="6325"/>
    <cellStyle name="Hyperlink 11 3 3" xfId="3010"/>
    <cellStyle name="Hyperlink 11 3 4" xfId="5220"/>
    <cellStyle name="Hyperlink 11 4" xfId="1352"/>
    <cellStyle name="Hyperlink 11 4 2" xfId="3563"/>
    <cellStyle name="Hyperlink 11 4 3" xfId="577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2 3" xfId="6417"/>
    <cellStyle name="Hyperlink 12 2 3" xfId="3102"/>
    <cellStyle name="Hyperlink 12 2 4" xfId="5312"/>
    <cellStyle name="Hyperlink 12 3" xfId="1444"/>
    <cellStyle name="Hyperlink 12 3 2" xfId="3655"/>
    <cellStyle name="Hyperlink 12 3 3" xfId="586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2 3" xfId="614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2 3" xfId="6693"/>
    <cellStyle name="Hyperlink 14 3" xfId="3378"/>
    <cellStyle name="Hyperlink 14 4" xfId="5588"/>
    <cellStyle name="Hyperlink 15" xfId="1168"/>
    <cellStyle name="Hyperlink 15 2" xfId="3379"/>
    <cellStyle name="Hyperlink 15 3" xfId="558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3" xfId="6418"/>
    <cellStyle name="Hyperlink 2 10 2 3" xfId="3103"/>
    <cellStyle name="Hyperlink 2 10 2 4" xfId="5313"/>
    <cellStyle name="Hyperlink 2 10 3" xfId="1445"/>
    <cellStyle name="Hyperlink 2 10 3 2" xfId="3656"/>
    <cellStyle name="Hyperlink 2 10 3 3" xfId="586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2 3" xfId="6142"/>
    <cellStyle name="Hyperlink 2 11 3" xfId="2827"/>
    <cellStyle name="Hyperlink 2 11 4" xfId="5037"/>
    <cellStyle name="Hyperlink 2 12" xfId="1169"/>
    <cellStyle name="Hyperlink 2 12 2" xfId="3380"/>
    <cellStyle name="Hyperlink 2 12 3" xfId="559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2 3" xfId="6144"/>
    <cellStyle name="Hyperlink 2 2 10 3" xfId="2829"/>
    <cellStyle name="Hyperlink 2 2 10 4" xfId="5039"/>
    <cellStyle name="Hyperlink 2 2 11" xfId="1171"/>
    <cellStyle name="Hyperlink 2 2 11 2" xfId="3382"/>
    <cellStyle name="Hyperlink 2 2 11 3" xfId="559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3" xfId="659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3 3" xfId="604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2 3" xfId="631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4 3" xfId="576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3" xfId="668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3 3" xfId="613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2 3" xfId="640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4 3" xfId="585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3" xfId="650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3 3" xfId="594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2 3" xfId="622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6 3" xfId="567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3" xfId="654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3 3" xfId="599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2 3" xfId="627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4 3" xfId="571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3" xfId="663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3 3" xfId="608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2 3" xfId="636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4 3" xfId="581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3" xfId="645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3 3" xfId="590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2 3" xfId="617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7 3" xfId="562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3" xfId="657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3 3" xfId="602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2 3" xfId="629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4 3" xfId="574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3" xfId="666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3 3" xfId="611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2 3" xfId="638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4 3" xfId="583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3" xfId="648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3 3" xfId="592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2 3" xfId="620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6 3" xfId="565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3" xfId="652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3 3" xfId="597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2 3" xfId="625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4 3" xfId="569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3" xfId="661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3 3" xfId="606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2 3" xfId="634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4 3" xfId="579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3" xfId="643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3 3" xfId="588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2 3" xfId="6159"/>
    <cellStyle name="Hyperlink 2 2 2 2 7 3" xfId="2844"/>
    <cellStyle name="Hyperlink 2 2 2 2 7 4" xfId="5054"/>
    <cellStyle name="Hyperlink 2 2 2 2 8" xfId="1186"/>
    <cellStyle name="Hyperlink 2 2 2 2 8 2" xfId="3397"/>
    <cellStyle name="Hyperlink 2 2 2 2 8 3" xfId="560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3" xfId="658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3 3" xfId="603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2 3" xfId="630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4 3" xfId="575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3" xfId="667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3 3" xfId="612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2 3" xfId="639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4 3" xfId="584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3" xfId="649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3 3" xfId="593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2 3" xfId="621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6 3" xfId="566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3" xfId="653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3 3" xfId="598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2 3" xfId="626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4 3" xfId="570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3" xfId="662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3 3" xfId="607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2 3" xfId="635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4 3" xfId="580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3" xfId="644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3 3" xfId="589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2 3" xfId="6169"/>
    <cellStyle name="Hyperlink 2 2 2 3 6 3" xfId="2854"/>
    <cellStyle name="Hyperlink 2 2 2 3 6 4" xfId="5064"/>
    <cellStyle name="Hyperlink 2 2 2 3 7" xfId="1196"/>
    <cellStyle name="Hyperlink 2 2 2 3 7 2" xfId="3407"/>
    <cellStyle name="Hyperlink 2 2 2 3 7 3" xfId="561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3" xfId="656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3 3" xfId="601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2 3" xfId="628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4 3" xfId="573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3" xfId="665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3 3" xfId="610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2 3" xfId="637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4 3" xfId="582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3" xfId="647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3 3" xfId="591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2 3" xfId="6195"/>
    <cellStyle name="Hyperlink 2 2 2 4 5 3" xfId="2880"/>
    <cellStyle name="Hyperlink 2 2 2 4 5 4" xfId="5090"/>
    <cellStyle name="Hyperlink 2 2 2 4 6" xfId="1222"/>
    <cellStyle name="Hyperlink 2 2 2 4 6 2" xfId="3433"/>
    <cellStyle name="Hyperlink 2 2 2 4 6 3" xfId="564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3" xfId="651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3 3" xfId="596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2 3" xfId="6241"/>
    <cellStyle name="Hyperlink 2 2 2 5 3 3" xfId="2926"/>
    <cellStyle name="Hyperlink 2 2 2 5 3 4" xfId="5136"/>
    <cellStyle name="Hyperlink 2 2 2 5 4" xfId="1268"/>
    <cellStyle name="Hyperlink 2 2 2 5 4 2" xfId="3479"/>
    <cellStyle name="Hyperlink 2 2 2 5 4 3" xfId="568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3" xfId="660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3 3" xfId="605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2 3" xfId="6333"/>
    <cellStyle name="Hyperlink 2 2 2 6 3 3" xfId="3018"/>
    <cellStyle name="Hyperlink 2 2 2 6 3 4" xfId="5228"/>
    <cellStyle name="Hyperlink 2 2 2 6 4" xfId="1360"/>
    <cellStyle name="Hyperlink 2 2 2 6 4 2" xfId="3571"/>
    <cellStyle name="Hyperlink 2 2 2 6 4 3" xfId="578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2 3" xfId="6425"/>
    <cellStyle name="Hyperlink 2 2 2 7 2 3" xfId="3110"/>
    <cellStyle name="Hyperlink 2 2 2 7 2 4" xfId="5320"/>
    <cellStyle name="Hyperlink 2 2 2 7 3" xfId="1452"/>
    <cellStyle name="Hyperlink 2 2 2 7 3 2" xfId="3663"/>
    <cellStyle name="Hyperlink 2 2 2 7 3 3" xfId="587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2 3" xfId="6149"/>
    <cellStyle name="Hyperlink 2 2 2 8 3" xfId="2834"/>
    <cellStyle name="Hyperlink 2 2 2 8 4" xfId="5044"/>
    <cellStyle name="Hyperlink 2 2 2 9" xfId="1176"/>
    <cellStyle name="Hyperlink 2 2 2 9 2" xfId="3387"/>
    <cellStyle name="Hyperlink 2 2 2 9 3" xfId="559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3" xfId="658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3 3" xfId="603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2 3" xfId="631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4 3" xfId="576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3" xfId="668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3 3" xfId="612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2 3" xfId="640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4 3" xfId="585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3" xfId="649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3 3" xfId="594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2 3" xfId="622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6 3" xfId="566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3" xfId="654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3 3" xfId="599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2 3" xfId="626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4 3" xfId="571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3" xfId="663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3 3" xfId="608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2 3" xfId="635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4 3" xfId="580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3" xfId="645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3 3" xfId="589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2 3" xfId="6174"/>
    <cellStyle name="Hyperlink 2 2 3 2 6 3" xfId="2859"/>
    <cellStyle name="Hyperlink 2 2 3 2 6 4" xfId="5069"/>
    <cellStyle name="Hyperlink 2 2 3 2 7" xfId="1201"/>
    <cellStyle name="Hyperlink 2 2 3 2 7 2" xfId="3412"/>
    <cellStyle name="Hyperlink 2 2 3 2 7 3" xfId="562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3" xfId="656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3 3" xfId="601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2 3" xfId="629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4 3" xfId="574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3" xfId="666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3 3" xfId="610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2 3" xfId="638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4 3" xfId="583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3" xfId="647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3 3" xfId="592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2 3" xfId="6200"/>
    <cellStyle name="Hyperlink 2 2 3 3 5 3" xfId="2885"/>
    <cellStyle name="Hyperlink 2 2 3 3 5 4" xfId="5095"/>
    <cellStyle name="Hyperlink 2 2 3 3 6" xfId="1227"/>
    <cellStyle name="Hyperlink 2 2 3 3 6 2" xfId="3438"/>
    <cellStyle name="Hyperlink 2 2 3 3 6 3" xfId="564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3" xfId="652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3 3" xfId="597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2 3" xfId="6246"/>
    <cellStyle name="Hyperlink 2 2 3 4 3 3" xfId="2931"/>
    <cellStyle name="Hyperlink 2 2 3 4 3 4" xfId="5141"/>
    <cellStyle name="Hyperlink 2 2 3 4 4" xfId="1273"/>
    <cellStyle name="Hyperlink 2 2 3 4 4 2" xfId="3484"/>
    <cellStyle name="Hyperlink 2 2 3 4 4 3" xfId="569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3" xfId="661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3 3" xfId="606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2 3" xfId="6338"/>
    <cellStyle name="Hyperlink 2 2 3 5 3 3" xfId="3023"/>
    <cellStyle name="Hyperlink 2 2 3 5 3 4" xfId="5233"/>
    <cellStyle name="Hyperlink 2 2 3 5 4" xfId="1365"/>
    <cellStyle name="Hyperlink 2 2 3 5 4 2" xfId="3576"/>
    <cellStyle name="Hyperlink 2 2 3 5 4 3" xfId="578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2 3" xfId="6430"/>
    <cellStyle name="Hyperlink 2 2 3 6 2 3" xfId="3115"/>
    <cellStyle name="Hyperlink 2 2 3 6 2 4" xfId="5325"/>
    <cellStyle name="Hyperlink 2 2 3 6 3" xfId="1457"/>
    <cellStyle name="Hyperlink 2 2 3 6 3 2" xfId="3668"/>
    <cellStyle name="Hyperlink 2 2 3 6 3 3" xfId="587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2 3" xfId="6154"/>
    <cellStyle name="Hyperlink 2 2 3 7 3" xfId="2839"/>
    <cellStyle name="Hyperlink 2 2 3 7 4" xfId="5049"/>
    <cellStyle name="Hyperlink 2 2 3 8" xfId="1181"/>
    <cellStyle name="Hyperlink 2 2 3 8 2" xfId="3392"/>
    <cellStyle name="Hyperlink 2 2 3 8 3" xfId="560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3" xfId="657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3 3" xfId="602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2 3" xfId="630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4 3" xfId="575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3" xfId="667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3 3" xfId="611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2 3" xfId="639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4 3" xfId="584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3" xfId="648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3 3" xfId="593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2 3" xfId="6210"/>
    <cellStyle name="Hyperlink 2 2 4 2 5 3" xfId="2895"/>
    <cellStyle name="Hyperlink 2 2 4 2 5 4" xfId="5105"/>
    <cellStyle name="Hyperlink 2 2 4 2 6" xfId="1237"/>
    <cellStyle name="Hyperlink 2 2 4 2 6 2" xfId="3448"/>
    <cellStyle name="Hyperlink 2 2 4 2 6 3" xfId="565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3" xfId="653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3 3" xfId="598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2 3" xfId="6256"/>
    <cellStyle name="Hyperlink 2 2 4 3 3 3" xfId="2941"/>
    <cellStyle name="Hyperlink 2 2 4 3 3 4" xfId="5151"/>
    <cellStyle name="Hyperlink 2 2 4 3 4" xfId="1283"/>
    <cellStyle name="Hyperlink 2 2 4 3 4 2" xfId="3494"/>
    <cellStyle name="Hyperlink 2 2 4 3 4 3" xfId="570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3" xfId="662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3 3" xfId="607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2 3" xfId="6348"/>
    <cellStyle name="Hyperlink 2 2 4 4 3 3" xfId="3033"/>
    <cellStyle name="Hyperlink 2 2 4 4 3 4" xfId="5243"/>
    <cellStyle name="Hyperlink 2 2 4 4 4" xfId="1375"/>
    <cellStyle name="Hyperlink 2 2 4 4 4 2" xfId="3586"/>
    <cellStyle name="Hyperlink 2 2 4 4 4 3" xfId="579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2 3" xfId="6440"/>
    <cellStyle name="Hyperlink 2 2 4 5 2 3" xfId="3125"/>
    <cellStyle name="Hyperlink 2 2 4 5 2 4" xfId="5335"/>
    <cellStyle name="Hyperlink 2 2 4 5 3" xfId="1467"/>
    <cellStyle name="Hyperlink 2 2 4 5 3 2" xfId="3678"/>
    <cellStyle name="Hyperlink 2 2 4 5 3 3" xfId="588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2 3" xfId="6164"/>
    <cellStyle name="Hyperlink 2 2 4 6 3" xfId="2849"/>
    <cellStyle name="Hyperlink 2 2 4 6 4" xfId="5059"/>
    <cellStyle name="Hyperlink 2 2 4 7" xfId="1191"/>
    <cellStyle name="Hyperlink 2 2 4 7 2" xfId="3402"/>
    <cellStyle name="Hyperlink 2 2 4 7 3" xfId="561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3" xfId="659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3 3" xfId="604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2 3" xfId="632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4 3" xfId="577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3" xfId="669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3 3" xfId="613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2 3" xfId="641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4 3" xfId="586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3" xfId="650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3 3" xfId="595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2 3" xfId="6231"/>
    <cellStyle name="Hyperlink 2 2 5 2 5 3" xfId="2916"/>
    <cellStyle name="Hyperlink 2 2 5 2 5 4" xfId="5126"/>
    <cellStyle name="Hyperlink 2 2 5 2 6" xfId="1258"/>
    <cellStyle name="Hyperlink 2 2 5 2 6 2" xfId="3469"/>
    <cellStyle name="Hyperlink 2 2 5 2 6 3" xfId="567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3" xfId="655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3 3" xfId="600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2 3" xfId="6277"/>
    <cellStyle name="Hyperlink 2 2 5 3 3 3" xfId="2962"/>
    <cellStyle name="Hyperlink 2 2 5 3 3 4" xfId="5172"/>
    <cellStyle name="Hyperlink 2 2 5 3 4" xfId="1304"/>
    <cellStyle name="Hyperlink 2 2 5 3 4 2" xfId="3515"/>
    <cellStyle name="Hyperlink 2 2 5 3 4 3" xfId="572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3" xfId="664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3 3" xfId="609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2 3" xfId="6369"/>
    <cellStyle name="Hyperlink 2 2 5 4 3 3" xfId="3054"/>
    <cellStyle name="Hyperlink 2 2 5 4 3 4" xfId="5264"/>
    <cellStyle name="Hyperlink 2 2 5 4 4" xfId="1396"/>
    <cellStyle name="Hyperlink 2 2 5 4 4 2" xfId="3607"/>
    <cellStyle name="Hyperlink 2 2 5 4 4 3" xfId="581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2 3" xfId="6461"/>
    <cellStyle name="Hyperlink 2 2 5 5 2 3" xfId="3146"/>
    <cellStyle name="Hyperlink 2 2 5 5 2 4" xfId="5356"/>
    <cellStyle name="Hyperlink 2 2 5 5 3" xfId="1488"/>
    <cellStyle name="Hyperlink 2 2 5 5 3 2" xfId="3699"/>
    <cellStyle name="Hyperlink 2 2 5 5 3 3" xfId="590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2 3" xfId="6185"/>
    <cellStyle name="Hyperlink 2 2 5 6 3" xfId="2870"/>
    <cellStyle name="Hyperlink 2 2 5 6 4" xfId="5080"/>
    <cellStyle name="Hyperlink 2 2 5 7" xfId="1212"/>
    <cellStyle name="Hyperlink 2 2 5 7 2" xfId="3423"/>
    <cellStyle name="Hyperlink 2 2 5 7 3" xfId="563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3" xfId="655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3 3" xfId="600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2 3" xfId="6282"/>
    <cellStyle name="Hyperlink 2 2 6 2 3 3" xfId="2967"/>
    <cellStyle name="Hyperlink 2 2 6 2 3 4" xfId="5177"/>
    <cellStyle name="Hyperlink 2 2 6 2 4" xfId="1309"/>
    <cellStyle name="Hyperlink 2 2 6 2 4 2" xfId="3520"/>
    <cellStyle name="Hyperlink 2 2 6 2 4 3" xfId="573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3" xfId="665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3 3" xfId="609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2 3" xfId="6374"/>
    <cellStyle name="Hyperlink 2 2 6 3 3 3" xfId="3059"/>
    <cellStyle name="Hyperlink 2 2 6 3 3 4" xfId="5269"/>
    <cellStyle name="Hyperlink 2 2 6 3 4" xfId="1401"/>
    <cellStyle name="Hyperlink 2 2 6 3 4 2" xfId="3612"/>
    <cellStyle name="Hyperlink 2 2 6 3 4 3" xfId="582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2 3" xfId="6466"/>
    <cellStyle name="Hyperlink 2 2 6 4 2 3" xfId="3151"/>
    <cellStyle name="Hyperlink 2 2 6 4 2 4" xfId="5361"/>
    <cellStyle name="Hyperlink 2 2 6 4 3" xfId="1493"/>
    <cellStyle name="Hyperlink 2 2 6 4 3 2" xfId="3704"/>
    <cellStyle name="Hyperlink 2 2 6 4 3 3" xfId="591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2 3" xfId="6190"/>
    <cellStyle name="Hyperlink 2 2 6 5 3" xfId="2875"/>
    <cellStyle name="Hyperlink 2 2 6 5 4" xfId="5085"/>
    <cellStyle name="Hyperlink 2 2 6 6" xfId="1217"/>
    <cellStyle name="Hyperlink 2 2 6 6 2" xfId="3428"/>
    <cellStyle name="Hyperlink 2 2 6 6 3" xfId="563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3" xfId="6512"/>
    <cellStyle name="Hyperlink 2 2 7 2 2 3" xfId="3197"/>
    <cellStyle name="Hyperlink 2 2 7 2 2 4" xfId="5407"/>
    <cellStyle name="Hyperlink 2 2 7 2 3" xfId="1539"/>
    <cellStyle name="Hyperlink 2 2 7 2 3 2" xfId="3750"/>
    <cellStyle name="Hyperlink 2 2 7 2 3 3" xfId="596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2 3" xfId="6236"/>
    <cellStyle name="Hyperlink 2 2 7 3 3" xfId="2921"/>
    <cellStyle name="Hyperlink 2 2 7 3 4" xfId="5131"/>
    <cellStyle name="Hyperlink 2 2 7 4" xfId="1263"/>
    <cellStyle name="Hyperlink 2 2 7 4 2" xfId="3474"/>
    <cellStyle name="Hyperlink 2 2 7 4 3" xfId="568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3" xfId="6604"/>
    <cellStyle name="Hyperlink 2 2 8 2 2 3" xfId="3289"/>
    <cellStyle name="Hyperlink 2 2 8 2 2 4" xfId="5499"/>
    <cellStyle name="Hyperlink 2 2 8 2 3" xfId="1631"/>
    <cellStyle name="Hyperlink 2 2 8 2 3 2" xfId="3842"/>
    <cellStyle name="Hyperlink 2 2 8 2 3 3" xfId="605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2 3" xfId="6328"/>
    <cellStyle name="Hyperlink 2 2 8 3 3" xfId="3013"/>
    <cellStyle name="Hyperlink 2 2 8 3 4" xfId="5223"/>
    <cellStyle name="Hyperlink 2 2 8 4" xfId="1355"/>
    <cellStyle name="Hyperlink 2 2 8 4 2" xfId="3566"/>
    <cellStyle name="Hyperlink 2 2 8 4 3" xfId="577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2 3" xfId="6420"/>
    <cellStyle name="Hyperlink 2 2 9 2 3" xfId="3105"/>
    <cellStyle name="Hyperlink 2 2 9 2 4" xfId="5315"/>
    <cellStyle name="Hyperlink 2 2 9 3" xfId="1447"/>
    <cellStyle name="Hyperlink 2 2 9 3 2" xfId="3658"/>
    <cellStyle name="Hyperlink 2 2 9 3 3" xfId="586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3" xfId="659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3 3" xfId="603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2 3" xfId="631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4 3" xfId="576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3" xfId="668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3 3" xfId="613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2 3" xfId="640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4 3" xfId="585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3" xfId="649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3 3" xfId="594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2 3" xfId="622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6 3" xfId="567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3" xfId="654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3 3" xfId="599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2 3" xfId="626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4 3" xfId="571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3" xfId="663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3 3" xfId="608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2 3" xfId="636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4 3" xfId="580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3" xfId="645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3 3" xfId="590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2 3" xfId="6177"/>
    <cellStyle name="Hyperlink 2 3 2 2 6 3" xfId="2862"/>
    <cellStyle name="Hyperlink 2 3 2 2 6 4" xfId="5072"/>
    <cellStyle name="Hyperlink 2 3 2 2 7" xfId="1204"/>
    <cellStyle name="Hyperlink 2 3 2 2 7 2" xfId="3415"/>
    <cellStyle name="Hyperlink 2 3 2 2 7 3" xfId="562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3" xfId="657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3 3" xfId="601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2 3" xfId="629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4 3" xfId="574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3" xfId="666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3 3" xfId="611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2 3" xfId="638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4 3" xfId="583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3" xfId="647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3 3" xfId="592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2 3" xfId="6203"/>
    <cellStyle name="Hyperlink 2 3 2 3 5 3" xfId="2888"/>
    <cellStyle name="Hyperlink 2 3 2 3 5 4" xfId="5098"/>
    <cellStyle name="Hyperlink 2 3 2 3 6" xfId="1230"/>
    <cellStyle name="Hyperlink 2 3 2 3 6 2" xfId="3441"/>
    <cellStyle name="Hyperlink 2 3 2 3 6 3" xfId="565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3" xfId="652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3 3" xfId="597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2 3" xfId="6249"/>
    <cellStyle name="Hyperlink 2 3 2 4 3 3" xfId="2934"/>
    <cellStyle name="Hyperlink 2 3 2 4 3 4" xfId="5144"/>
    <cellStyle name="Hyperlink 2 3 2 4 4" xfId="1276"/>
    <cellStyle name="Hyperlink 2 3 2 4 4 2" xfId="3487"/>
    <cellStyle name="Hyperlink 2 3 2 4 4 3" xfId="569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3" xfId="661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3 3" xfId="606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2 3" xfId="6341"/>
    <cellStyle name="Hyperlink 2 3 2 5 3 3" xfId="3026"/>
    <cellStyle name="Hyperlink 2 3 2 5 3 4" xfId="5236"/>
    <cellStyle name="Hyperlink 2 3 2 5 4" xfId="1368"/>
    <cellStyle name="Hyperlink 2 3 2 5 4 2" xfId="3579"/>
    <cellStyle name="Hyperlink 2 3 2 5 4 3" xfId="578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2 3" xfId="6433"/>
    <cellStyle name="Hyperlink 2 3 2 6 2 3" xfId="3118"/>
    <cellStyle name="Hyperlink 2 3 2 6 2 4" xfId="5328"/>
    <cellStyle name="Hyperlink 2 3 2 6 3" xfId="1460"/>
    <cellStyle name="Hyperlink 2 3 2 6 3 2" xfId="3671"/>
    <cellStyle name="Hyperlink 2 3 2 6 3 3" xfId="588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2 3" xfId="6157"/>
    <cellStyle name="Hyperlink 2 3 2 7 3" xfId="2842"/>
    <cellStyle name="Hyperlink 2 3 2 7 4" xfId="5052"/>
    <cellStyle name="Hyperlink 2 3 2 8" xfId="1184"/>
    <cellStyle name="Hyperlink 2 3 2 8 2" xfId="3395"/>
    <cellStyle name="Hyperlink 2 3 2 8 3" xfId="560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3" xfId="658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3 3" xfId="602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2 3" xfId="630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4 3" xfId="575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3" xfId="667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3 3" xfId="612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2 3" xfId="639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4 3" xfId="584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3" xfId="648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3 3" xfId="593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2 3" xfId="6213"/>
    <cellStyle name="Hyperlink 2 3 3 2 5 3" xfId="2898"/>
    <cellStyle name="Hyperlink 2 3 3 2 5 4" xfId="5108"/>
    <cellStyle name="Hyperlink 2 3 3 2 6" xfId="1240"/>
    <cellStyle name="Hyperlink 2 3 3 2 6 2" xfId="3451"/>
    <cellStyle name="Hyperlink 2 3 3 2 6 3" xfId="566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3" xfId="653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3 3" xfId="598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2 3" xfId="6259"/>
    <cellStyle name="Hyperlink 2 3 3 3 3 3" xfId="2944"/>
    <cellStyle name="Hyperlink 2 3 3 3 3 4" xfId="5154"/>
    <cellStyle name="Hyperlink 2 3 3 3 4" xfId="1286"/>
    <cellStyle name="Hyperlink 2 3 3 3 4 2" xfId="3497"/>
    <cellStyle name="Hyperlink 2 3 3 3 4 3" xfId="570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3" xfId="662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3 3" xfId="607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2 3" xfId="6351"/>
    <cellStyle name="Hyperlink 2 3 3 4 3 3" xfId="3036"/>
    <cellStyle name="Hyperlink 2 3 3 4 3 4" xfId="5246"/>
    <cellStyle name="Hyperlink 2 3 3 4 4" xfId="1378"/>
    <cellStyle name="Hyperlink 2 3 3 4 4 2" xfId="3589"/>
    <cellStyle name="Hyperlink 2 3 3 4 4 3" xfId="579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2 3" xfId="6443"/>
    <cellStyle name="Hyperlink 2 3 3 5 2 3" xfId="3128"/>
    <cellStyle name="Hyperlink 2 3 3 5 2 4" xfId="5338"/>
    <cellStyle name="Hyperlink 2 3 3 5 3" xfId="1470"/>
    <cellStyle name="Hyperlink 2 3 3 5 3 2" xfId="3681"/>
    <cellStyle name="Hyperlink 2 3 3 5 3 3" xfId="589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2 3" xfId="6167"/>
    <cellStyle name="Hyperlink 2 3 3 6 3" xfId="2852"/>
    <cellStyle name="Hyperlink 2 3 3 6 4" xfId="5062"/>
    <cellStyle name="Hyperlink 2 3 3 7" xfId="1194"/>
    <cellStyle name="Hyperlink 2 3 3 7 2" xfId="3405"/>
    <cellStyle name="Hyperlink 2 3 3 7 3" xfId="561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3" xfId="656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3 3" xfId="600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2 3" xfId="6285"/>
    <cellStyle name="Hyperlink 2 3 4 2 3 3" xfId="2970"/>
    <cellStyle name="Hyperlink 2 3 4 2 3 4" xfId="5180"/>
    <cellStyle name="Hyperlink 2 3 4 2 4" xfId="1312"/>
    <cellStyle name="Hyperlink 2 3 4 2 4 2" xfId="3523"/>
    <cellStyle name="Hyperlink 2 3 4 2 4 3" xfId="573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3" xfId="665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3 3" xfId="610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2 3" xfId="6377"/>
    <cellStyle name="Hyperlink 2 3 4 3 3 3" xfId="3062"/>
    <cellStyle name="Hyperlink 2 3 4 3 3 4" xfId="5272"/>
    <cellStyle name="Hyperlink 2 3 4 3 4" xfId="1404"/>
    <cellStyle name="Hyperlink 2 3 4 3 4 2" xfId="3615"/>
    <cellStyle name="Hyperlink 2 3 4 3 4 3" xfId="582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2 3" xfId="6469"/>
    <cellStyle name="Hyperlink 2 3 4 4 2 3" xfId="3154"/>
    <cellStyle name="Hyperlink 2 3 4 4 2 4" xfId="5364"/>
    <cellStyle name="Hyperlink 2 3 4 4 3" xfId="1496"/>
    <cellStyle name="Hyperlink 2 3 4 4 3 2" xfId="3707"/>
    <cellStyle name="Hyperlink 2 3 4 4 3 3" xfId="591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2 3" xfId="6193"/>
    <cellStyle name="Hyperlink 2 3 4 5 3" xfId="2878"/>
    <cellStyle name="Hyperlink 2 3 4 5 4" xfId="5088"/>
    <cellStyle name="Hyperlink 2 3 4 6" xfId="1220"/>
    <cellStyle name="Hyperlink 2 3 4 6 2" xfId="3431"/>
    <cellStyle name="Hyperlink 2 3 4 6 3" xfId="564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3" xfId="6515"/>
    <cellStyle name="Hyperlink 2 3 5 2 2 3" xfId="3200"/>
    <cellStyle name="Hyperlink 2 3 5 2 2 4" xfId="5410"/>
    <cellStyle name="Hyperlink 2 3 5 2 3" xfId="1542"/>
    <cellStyle name="Hyperlink 2 3 5 2 3 2" xfId="3753"/>
    <cellStyle name="Hyperlink 2 3 5 2 3 3" xfId="596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2 3" xfId="6239"/>
    <cellStyle name="Hyperlink 2 3 5 3 3" xfId="2924"/>
    <cellStyle name="Hyperlink 2 3 5 3 4" xfId="5134"/>
    <cellStyle name="Hyperlink 2 3 5 4" xfId="1266"/>
    <cellStyle name="Hyperlink 2 3 5 4 2" xfId="3477"/>
    <cellStyle name="Hyperlink 2 3 5 4 3" xfId="568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3" xfId="6607"/>
    <cellStyle name="Hyperlink 2 3 6 2 2 3" xfId="3292"/>
    <cellStyle name="Hyperlink 2 3 6 2 2 4" xfId="5502"/>
    <cellStyle name="Hyperlink 2 3 6 2 3" xfId="1634"/>
    <cellStyle name="Hyperlink 2 3 6 2 3 2" xfId="3845"/>
    <cellStyle name="Hyperlink 2 3 6 2 3 3" xfId="605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2 3" xfId="6331"/>
    <cellStyle name="Hyperlink 2 3 6 3 3" xfId="3016"/>
    <cellStyle name="Hyperlink 2 3 6 3 4" xfId="5226"/>
    <cellStyle name="Hyperlink 2 3 6 4" xfId="1358"/>
    <cellStyle name="Hyperlink 2 3 6 4 2" xfId="3569"/>
    <cellStyle name="Hyperlink 2 3 6 4 3" xfId="577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2 3" xfId="6423"/>
    <cellStyle name="Hyperlink 2 3 7 2 3" xfId="3108"/>
    <cellStyle name="Hyperlink 2 3 7 2 4" xfId="5318"/>
    <cellStyle name="Hyperlink 2 3 7 3" xfId="1450"/>
    <cellStyle name="Hyperlink 2 3 7 3 2" xfId="3661"/>
    <cellStyle name="Hyperlink 2 3 7 3 3" xfId="587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2 3" xfId="6147"/>
    <cellStyle name="Hyperlink 2 3 8 3" xfId="2832"/>
    <cellStyle name="Hyperlink 2 3 8 4" xfId="5042"/>
    <cellStyle name="Hyperlink 2 3 9" xfId="1174"/>
    <cellStyle name="Hyperlink 2 3 9 2" xfId="3385"/>
    <cellStyle name="Hyperlink 2 3 9 3" xfId="559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3" xfId="658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3 3" xfId="603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2 3" xfId="631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4 3" xfId="575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3" xfId="667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3 3" xfId="612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2 3" xfId="640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4 3" xfId="585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3" xfId="649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3 3" xfId="594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2 3" xfId="6218"/>
    <cellStyle name="Hyperlink 2 4 2 2 5 3" xfId="2903"/>
    <cellStyle name="Hyperlink 2 4 2 2 5 4" xfId="5113"/>
    <cellStyle name="Hyperlink 2 4 2 2 6" xfId="1245"/>
    <cellStyle name="Hyperlink 2 4 2 2 6 2" xfId="3456"/>
    <cellStyle name="Hyperlink 2 4 2 2 6 3" xfId="566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3" xfId="654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3 3" xfId="598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2 3" xfId="6264"/>
    <cellStyle name="Hyperlink 2 4 2 3 3 3" xfId="2949"/>
    <cellStyle name="Hyperlink 2 4 2 3 3 4" xfId="5159"/>
    <cellStyle name="Hyperlink 2 4 2 3 4" xfId="1291"/>
    <cellStyle name="Hyperlink 2 4 2 3 4 2" xfId="3502"/>
    <cellStyle name="Hyperlink 2 4 2 3 4 3" xfId="571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3" xfId="663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3 3" xfId="608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2 3" xfId="6356"/>
    <cellStyle name="Hyperlink 2 4 2 4 3 3" xfId="3041"/>
    <cellStyle name="Hyperlink 2 4 2 4 3 4" xfId="5251"/>
    <cellStyle name="Hyperlink 2 4 2 4 4" xfId="1383"/>
    <cellStyle name="Hyperlink 2 4 2 4 4 2" xfId="3594"/>
    <cellStyle name="Hyperlink 2 4 2 4 4 3" xfId="580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2 3" xfId="6448"/>
    <cellStyle name="Hyperlink 2 4 2 5 2 3" xfId="3133"/>
    <cellStyle name="Hyperlink 2 4 2 5 2 4" xfId="5343"/>
    <cellStyle name="Hyperlink 2 4 2 5 3" xfId="1475"/>
    <cellStyle name="Hyperlink 2 4 2 5 3 2" xfId="3686"/>
    <cellStyle name="Hyperlink 2 4 2 5 3 3" xfId="589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2 3" xfId="6172"/>
    <cellStyle name="Hyperlink 2 4 2 6 3" xfId="2857"/>
    <cellStyle name="Hyperlink 2 4 2 6 4" xfId="5067"/>
    <cellStyle name="Hyperlink 2 4 2 7" xfId="1199"/>
    <cellStyle name="Hyperlink 2 4 2 7 2" xfId="3410"/>
    <cellStyle name="Hyperlink 2 4 2 7 3" xfId="562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3" xfId="656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3 3" xfId="601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2 3" xfId="6290"/>
    <cellStyle name="Hyperlink 2 4 3 2 3 3" xfId="2975"/>
    <cellStyle name="Hyperlink 2 4 3 2 3 4" xfId="5185"/>
    <cellStyle name="Hyperlink 2 4 3 2 4" xfId="1317"/>
    <cellStyle name="Hyperlink 2 4 3 2 4 2" xfId="3528"/>
    <cellStyle name="Hyperlink 2 4 3 2 4 3" xfId="573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3" xfId="665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3 3" xfId="610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2 3" xfId="6382"/>
    <cellStyle name="Hyperlink 2 4 3 3 3 3" xfId="3067"/>
    <cellStyle name="Hyperlink 2 4 3 3 3 4" xfId="5277"/>
    <cellStyle name="Hyperlink 2 4 3 3 4" xfId="1409"/>
    <cellStyle name="Hyperlink 2 4 3 3 4 2" xfId="3620"/>
    <cellStyle name="Hyperlink 2 4 3 3 4 3" xfId="583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2 3" xfId="6474"/>
    <cellStyle name="Hyperlink 2 4 3 4 2 3" xfId="3159"/>
    <cellStyle name="Hyperlink 2 4 3 4 2 4" xfId="5369"/>
    <cellStyle name="Hyperlink 2 4 3 4 3" xfId="1501"/>
    <cellStyle name="Hyperlink 2 4 3 4 3 2" xfId="3712"/>
    <cellStyle name="Hyperlink 2 4 3 4 3 3" xfId="592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2 3" xfId="6198"/>
    <cellStyle name="Hyperlink 2 4 3 5 3" xfId="2883"/>
    <cellStyle name="Hyperlink 2 4 3 5 4" xfId="5093"/>
    <cellStyle name="Hyperlink 2 4 3 6" xfId="1225"/>
    <cellStyle name="Hyperlink 2 4 3 6 2" xfId="3436"/>
    <cellStyle name="Hyperlink 2 4 3 6 3" xfId="564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3" xfId="6520"/>
    <cellStyle name="Hyperlink 2 4 4 2 2 3" xfId="3205"/>
    <cellStyle name="Hyperlink 2 4 4 2 2 4" xfId="5415"/>
    <cellStyle name="Hyperlink 2 4 4 2 3" xfId="1547"/>
    <cellStyle name="Hyperlink 2 4 4 2 3 2" xfId="3758"/>
    <cellStyle name="Hyperlink 2 4 4 2 3 3" xfId="596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2 3" xfId="6244"/>
    <cellStyle name="Hyperlink 2 4 4 3 3" xfId="2929"/>
    <cellStyle name="Hyperlink 2 4 4 3 4" xfId="5139"/>
    <cellStyle name="Hyperlink 2 4 4 4" xfId="1271"/>
    <cellStyle name="Hyperlink 2 4 4 4 2" xfId="3482"/>
    <cellStyle name="Hyperlink 2 4 4 4 3" xfId="569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3" xfId="6612"/>
    <cellStyle name="Hyperlink 2 4 5 2 2 3" xfId="3297"/>
    <cellStyle name="Hyperlink 2 4 5 2 2 4" xfId="5507"/>
    <cellStyle name="Hyperlink 2 4 5 2 3" xfId="1639"/>
    <cellStyle name="Hyperlink 2 4 5 2 3 2" xfId="3850"/>
    <cellStyle name="Hyperlink 2 4 5 2 3 3" xfId="606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2 3" xfId="6336"/>
    <cellStyle name="Hyperlink 2 4 5 3 3" xfId="3021"/>
    <cellStyle name="Hyperlink 2 4 5 3 4" xfId="5231"/>
    <cellStyle name="Hyperlink 2 4 5 4" xfId="1363"/>
    <cellStyle name="Hyperlink 2 4 5 4 2" xfId="3574"/>
    <cellStyle name="Hyperlink 2 4 5 4 3" xfId="578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2 3" xfId="6428"/>
    <cellStyle name="Hyperlink 2 4 6 2 3" xfId="3113"/>
    <cellStyle name="Hyperlink 2 4 6 2 4" xfId="5323"/>
    <cellStyle name="Hyperlink 2 4 6 3" xfId="1455"/>
    <cellStyle name="Hyperlink 2 4 6 3 2" xfId="3666"/>
    <cellStyle name="Hyperlink 2 4 6 3 3" xfId="587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2 3" xfId="6152"/>
    <cellStyle name="Hyperlink 2 4 7 3" xfId="2837"/>
    <cellStyle name="Hyperlink 2 4 7 4" xfId="5047"/>
    <cellStyle name="Hyperlink 2 4 8" xfId="1179"/>
    <cellStyle name="Hyperlink 2 4 8 2" xfId="3390"/>
    <cellStyle name="Hyperlink 2 4 8 3" xfId="560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3" xfId="657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3 3" xfId="602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2 3" xfId="6300"/>
    <cellStyle name="Hyperlink 2 5 2 2 3 3" xfId="2985"/>
    <cellStyle name="Hyperlink 2 5 2 2 3 4" xfId="5195"/>
    <cellStyle name="Hyperlink 2 5 2 2 4" xfId="1327"/>
    <cellStyle name="Hyperlink 2 5 2 2 4 2" xfId="3538"/>
    <cellStyle name="Hyperlink 2 5 2 2 4 3" xfId="574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3" xfId="666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3 3" xfId="611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2 3" xfId="6392"/>
    <cellStyle name="Hyperlink 2 5 2 3 3 3" xfId="3077"/>
    <cellStyle name="Hyperlink 2 5 2 3 3 4" xfId="5287"/>
    <cellStyle name="Hyperlink 2 5 2 3 4" xfId="1419"/>
    <cellStyle name="Hyperlink 2 5 2 3 4 2" xfId="3630"/>
    <cellStyle name="Hyperlink 2 5 2 3 4 3" xfId="584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2 3" xfId="6484"/>
    <cellStyle name="Hyperlink 2 5 2 4 2 3" xfId="3169"/>
    <cellStyle name="Hyperlink 2 5 2 4 2 4" xfId="5379"/>
    <cellStyle name="Hyperlink 2 5 2 4 3" xfId="1511"/>
    <cellStyle name="Hyperlink 2 5 2 4 3 2" xfId="3722"/>
    <cellStyle name="Hyperlink 2 5 2 4 3 3" xfId="593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2 3" xfId="6208"/>
    <cellStyle name="Hyperlink 2 5 2 5 3" xfId="2893"/>
    <cellStyle name="Hyperlink 2 5 2 5 4" xfId="5103"/>
    <cellStyle name="Hyperlink 2 5 2 6" xfId="1235"/>
    <cellStyle name="Hyperlink 2 5 2 6 2" xfId="3446"/>
    <cellStyle name="Hyperlink 2 5 2 6 3" xfId="565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3" xfId="6530"/>
    <cellStyle name="Hyperlink 2 5 3 2 2 3" xfId="3215"/>
    <cellStyle name="Hyperlink 2 5 3 2 2 4" xfId="5425"/>
    <cellStyle name="Hyperlink 2 5 3 2 3" xfId="1557"/>
    <cellStyle name="Hyperlink 2 5 3 2 3 2" xfId="3768"/>
    <cellStyle name="Hyperlink 2 5 3 2 3 3" xfId="597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2 3" xfId="6254"/>
    <cellStyle name="Hyperlink 2 5 3 3 3" xfId="2939"/>
    <cellStyle name="Hyperlink 2 5 3 3 4" xfId="5149"/>
    <cellStyle name="Hyperlink 2 5 3 4" xfId="1281"/>
    <cellStyle name="Hyperlink 2 5 3 4 2" xfId="3492"/>
    <cellStyle name="Hyperlink 2 5 3 4 3" xfId="570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3" xfId="6622"/>
    <cellStyle name="Hyperlink 2 5 4 2 2 3" xfId="3307"/>
    <cellStyle name="Hyperlink 2 5 4 2 2 4" xfId="5517"/>
    <cellStyle name="Hyperlink 2 5 4 2 3" xfId="1649"/>
    <cellStyle name="Hyperlink 2 5 4 2 3 2" xfId="3860"/>
    <cellStyle name="Hyperlink 2 5 4 2 3 3" xfId="607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2 3" xfId="6346"/>
    <cellStyle name="Hyperlink 2 5 4 3 3" xfId="3031"/>
    <cellStyle name="Hyperlink 2 5 4 3 4" xfId="5241"/>
    <cellStyle name="Hyperlink 2 5 4 4" xfId="1373"/>
    <cellStyle name="Hyperlink 2 5 4 4 2" xfId="3584"/>
    <cellStyle name="Hyperlink 2 5 4 4 3" xfId="579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2 3" xfId="6438"/>
    <cellStyle name="Hyperlink 2 5 5 2 3" xfId="3123"/>
    <cellStyle name="Hyperlink 2 5 5 2 4" xfId="5333"/>
    <cellStyle name="Hyperlink 2 5 5 3" xfId="1465"/>
    <cellStyle name="Hyperlink 2 5 5 3 2" xfId="3676"/>
    <cellStyle name="Hyperlink 2 5 5 3 3" xfId="588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2 3" xfId="6162"/>
    <cellStyle name="Hyperlink 2 5 6 3" xfId="2847"/>
    <cellStyle name="Hyperlink 2 5 6 4" xfId="5057"/>
    <cellStyle name="Hyperlink 2 5 7" xfId="1189"/>
    <cellStyle name="Hyperlink 2 5 7 2" xfId="3400"/>
    <cellStyle name="Hyperlink 2 5 7 3" xfId="561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3" xfId="659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3 3" xfId="604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2 3" xfId="6321"/>
    <cellStyle name="Hyperlink 2 6 2 2 3 3" xfId="3006"/>
    <cellStyle name="Hyperlink 2 6 2 2 3 4" xfId="5216"/>
    <cellStyle name="Hyperlink 2 6 2 2 4" xfId="1348"/>
    <cellStyle name="Hyperlink 2 6 2 2 4 2" xfId="3559"/>
    <cellStyle name="Hyperlink 2 6 2 2 4 3" xfId="576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3" xfId="668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3 3" xfId="613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2 3" xfId="6413"/>
    <cellStyle name="Hyperlink 2 6 2 3 3 3" xfId="3098"/>
    <cellStyle name="Hyperlink 2 6 2 3 3 4" xfId="5308"/>
    <cellStyle name="Hyperlink 2 6 2 3 4" xfId="1440"/>
    <cellStyle name="Hyperlink 2 6 2 3 4 2" xfId="3651"/>
    <cellStyle name="Hyperlink 2 6 2 3 4 3" xfId="586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2 3" xfId="6505"/>
    <cellStyle name="Hyperlink 2 6 2 4 2 3" xfId="3190"/>
    <cellStyle name="Hyperlink 2 6 2 4 2 4" xfId="5400"/>
    <cellStyle name="Hyperlink 2 6 2 4 3" xfId="1532"/>
    <cellStyle name="Hyperlink 2 6 2 4 3 2" xfId="3743"/>
    <cellStyle name="Hyperlink 2 6 2 4 3 3" xfId="595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2 3" xfId="6229"/>
    <cellStyle name="Hyperlink 2 6 2 5 3" xfId="2914"/>
    <cellStyle name="Hyperlink 2 6 2 5 4" xfId="5124"/>
    <cellStyle name="Hyperlink 2 6 2 6" xfId="1256"/>
    <cellStyle name="Hyperlink 2 6 2 6 2" xfId="3467"/>
    <cellStyle name="Hyperlink 2 6 2 6 3" xfId="567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3" xfId="6551"/>
    <cellStyle name="Hyperlink 2 6 3 2 2 3" xfId="3236"/>
    <cellStyle name="Hyperlink 2 6 3 2 2 4" xfId="5446"/>
    <cellStyle name="Hyperlink 2 6 3 2 3" xfId="1578"/>
    <cellStyle name="Hyperlink 2 6 3 2 3 2" xfId="3789"/>
    <cellStyle name="Hyperlink 2 6 3 2 3 3" xfId="599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2 3" xfId="6275"/>
    <cellStyle name="Hyperlink 2 6 3 3 3" xfId="2960"/>
    <cellStyle name="Hyperlink 2 6 3 3 4" xfId="5170"/>
    <cellStyle name="Hyperlink 2 6 3 4" xfId="1302"/>
    <cellStyle name="Hyperlink 2 6 3 4 2" xfId="3513"/>
    <cellStyle name="Hyperlink 2 6 3 4 3" xfId="572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3" xfId="6643"/>
    <cellStyle name="Hyperlink 2 6 4 2 2 3" xfId="3328"/>
    <cellStyle name="Hyperlink 2 6 4 2 2 4" xfId="5538"/>
    <cellStyle name="Hyperlink 2 6 4 2 3" xfId="1670"/>
    <cellStyle name="Hyperlink 2 6 4 2 3 2" xfId="3881"/>
    <cellStyle name="Hyperlink 2 6 4 2 3 3" xfId="609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2 3" xfId="6367"/>
    <cellStyle name="Hyperlink 2 6 4 3 3" xfId="3052"/>
    <cellStyle name="Hyperlink 2 6 4 3 4" xfId="5262"/>
    <cellStyle name="Hyperlink 2 6 4 4" xfId="1394"/>
    <cellStyle name="Hyperlink 2 6 4 4 2" xfId="3605"/>
    <cellStyle name="Hyperlink 2 6 4 4 3" xfId="581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2 3" xfId="6459"/>
    <cellStyle name="Hyperlink 2 6 5 2 3" xfId="3144"/>
    <cellStyle name="Hyperlink 2 6 5 2 4" xfId="5354"/>
    <cellStyle name="Hyperlink 2 6 5 3" xfId="1486"/>
    <cellStyle name="Hyperlink 2 6 5 3 2" xfId="3697"/>
    <cellStyle name="Hyperlink 2 6 5 3 3" xfId="590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2 3" xfId="6183"/>
    <cellStyle name="Hyperlink 2 6 6 3" xfId="2868"/>
    <cellStyle name="Hyperlink 2 6 6 4" xfId="5078"/>
    <cellStyle name="Hyperlink 2 6 7" xfId="1210"/>
    <cellStyle name="Hyperlink 2 6 7 2" xfId="3421"/>
    <cellStyle name="Hyperlink 2 6 7 3" xfId="563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3" xfId="6556"/>
    <cellStyle name="Hyperlink 2 7 2 2 2 3" xfId="3241"/>
    <cellStyle name="Hyperlink 2 7 2 2 2 4" xfId="5451"/>
    <cellStyle name="Hyperlink 2 7 2 2 3" xfId="1583"/>
    <cellStyle name="Hyperlink 2 7 2 2 3 2" xfId="3794"/>
    <cellStyle name="Hyperlink 2 7 2 2 3 3" xfId="600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2 3" xfId="6280"/>
    <cellStyle name="Hyperlink 2 7 2 3 3" xfId="2965"/>
    <cellStyle name="Hyperlink 2 7 2 3 4" xfId="5175"/>
    <cellStyle name="Hyperlink 2 7 2 4" xfId="1307"/>
    <cellStyle name="Hyperlink 2 7 2 4 2" xfId="3518"/>
    <cellStyle name="Hyperlink 2 7 2 4 3" xfId="572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3" xfId="6648"/>
    <cellStyle name="Hyperlink 2 7 3 2 2 3" xfId="3333"/>
    <cellStyle name="Hyperlink 2 7 3 2 2 4" xfId="5543"/>
    <cellStyle name="Hyperlink 2 7 3 2 3" xfId="1675"/>
    <cellStyle name="Hyperlink 2 7 3 2 3 2" xfId="3886"/>
    <cellStyle name="Hyperlink 2 7 3 2 3 3" xfId="609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2 3" xfId="6372"/>
    <cellStyle name="Hyperlink 2 7 3 3 3" xfId="3057"/>
    <cellStyle name="Hyperlink 2 7 3 3 4" xfId="5267"/>
    <cellStyle name="Hyperlink 2 7 3 4" xfId="1399"/>
    <cellStyle name="Hyperlink 2 7 3 4 2" xfId="3610"/>
    <cellStyle name="Hyperlink 2 7 3 4 3" xfId="582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2 3" xfId="6464"/>
    <cellStyle name="Hyperlink 2 7 4 2 3" xfId="3149"/>
    <cellStyle name="Hyperlink 2 7 4 2 4" xfId="5359"/>
    <cellStyle name="Hyperlink 2 7 4 3" xfId="1491"/>
    <cellStyle name="Hyperlink 2 7 4 3 2" xfId="3702"/>
    <cellStyle name="Hyperlink 2 7 4 3 3" xfId="591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2 3" xfId="6188"/>
    <cellStyle name="Hyperlink 2 7 5 3" xfId="2873"/>
    <cellStyle name="Hyperlink 2 7 5 4" xfId="5083"/>
    <cellStyle name="Hyperlink 2 7 6" xfId="1215"/>
    <cellStyle name="Hyperlink 2 7 6 2" xfId="3426"/>
    <cellStyle name="Hyperlink 2 7 6 3" xfId="563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3" xfId="6510"/>
    <cellStyle name="Hyperlink 2 8 2 2 3" xfId="3195"/>
    <cellStyle name="Hyperlink 2 8 2 2 4" xfId="5405"/>
    <cellStyle name="Hyperlink 2 8 2 3" xfId="1537"/>
    <cellStyle name="Hyperlink 2 8 2 3 2" xfId="3748"/>
    <cellStyle name="Hyperlink 2 8 2 3 3" xfId="595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2 3" xfId="6234"/>
    <cellStyle name="Hyperlink 2 8 3 3" xfId="2919"/>
    <cellStyle name="Hyperlink 2 8 3 4" xfId="5129"/>
    <cellStyle name="Hyperlink 2 8 4" xfId="1261"/>
    <cellStyle name="Hyperlink 2 8 4 2" xfId="3472"/>
    <cellStyle name="Hyperlink 2 8 4 3" xfId="568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3" xfId="6602"/>
    <cellStyle name="Hyperlink 2 9 2 2 3" xfId="3287"/>
    <cellStyle name="Hyperlink 2 9 2 2 4" xfId="5497"/>
    <cellStyle name="Hyperlink 2 9 2 3" xfId="1629"/>
    <cellStyle name="Hyperlink 2 9 2 3 2" xfId="3840"/>
    <cellStyle name="Hyperlink 2 9 2 3 3" xfId="605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2 3" xfId="6326"/>
    <cellStyle name="Hyperlink 2 9 3 3" xfId="3011"/>
    <cellStyle name="Hyperlink 2 9 3 4" xfId="5221"/>
    <cellStyle name="Hyperlink 2 9 4" xfId="1353"/>
    <cellStyle name="Hyperlink 2 9 4 2" xfId="3564"/>
    <cellStyle name="Hyperlink 2 9 4 3" xfId="577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2 3" xfId="6143"/>
    <cellStyle name="Hyperlink 3 10 3" xfId="2828"/>
    <cellStyle name="Hyperlink 3 10 4" xfId="5038"/>
    <cellStyle name="Hyperlink 3 11" xfId="1170"/>
    <cellStyle name="Hyperlink 3 11 2" xfId="3381"/>
    <cellStyle name="Hyperlink 3 11 3" xfId="559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3" xfId="659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3 3" xfId="604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2 3" xfId="631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4 3" xfId="576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3" xfId="668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3 3" xfId="613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2 3" xfId="640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4 3" xfId="585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3" xfId="650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3 3" xfId="594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2 3" xfId="622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6 3" xfId="567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3" xfId="654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3 3" xfId="599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2 3" xfId="627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4 3" xfId="571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3" xfId="663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3 3" xfId="608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2 3" xfId="636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4 3" xfId="581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3" xfId="645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3 3" xfId="590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2 3" xfId="6178"/>
    <cellStyle name="Hyperlink 3 2 2 2 6 3" xfId="2863"/>
    <cellStyle name="Hyperlink 3 2 2 2 6 4" xfId="5073"/>
    <cellStyle name="Hyperlink 3 2 2 2 7" xfId="1205"/>
    <cellStyle name="Hyperlink 3 2 2 2 7 2" xfId="3416"/>
    <cellStyle name="Hyperlink 3 2 2 2 7 3" xfId="562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3" xfId="657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3 3" xfId="602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2 3" xfId="629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4 3" xfId="574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3" xfId="666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3 3" xfId="611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2 3" xfId="638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4 3" xfId="583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3" xfId="648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3 3" xfId="592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2 3" xfId="6204"/>
    <cellStyle name="Hyperlink 3 2 2 3 5 3" xfId="2889"/>
    <cellStyle name="Hyperlink 3 2 2 3 5 4" xfId="5099"/>
    <cellStyle name="Hyperlink 3 2 2 3 6" xfId="1231"/>
    <cellStyle name="Hyperlink 3 2 2 3 6 2" xfId="3442"/>
    <cellStyle name="Hyperlink 3 2 2 3 6 3" xfId="565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3" xfId="652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3 3" xfId="597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2 3" xfId="6250"/>
    <cellStyle name="Hyperlink 3 2 2 4 3 3" xfId="2935"/>
    <cellStyle name="Hyperlink 3 2 2 4 3 4" xfId="5145"/>
    <cellStyle name="Hyperlink 3 2 2 4 4" xfId="1277"/>
    <cellStyle name="Hyperlink 3 2 2 4 4 2" xfId="3488"/>
    <cellStyle name="Hyperlink 3 2 2 4 4 3" xfId="569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3" xfId="661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3 3" xfId="606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2 3" xfId="6342"/>
    <cellStyle name="Hyperlink 3 2 2 5 3 3" xfId="3027"/>
    <cellStyle name="Hyperlink 3 2 2 5 3 4" xfId="5237"/>
    <cellStyle name="Hyperlink 3 2 2 5 4" xfId="1369"/>
    <cellStyle name="Hyperlink 3 2 2 5 4 2" xfId="3580"/>
    <cellStyle name="Hyperlink 3 2 2 5 4 3" xfId="579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2 3" xfId="6434"/>
    <cellStyle name="Hyperlink 3 2 2 6 2 3" xfId="3119"/>
    <cellStyle name="Hyperlink 3 2 2 6 2 4" xfId="5329"/>
    <cellStyle name="Hyperlink 3 2 2 6 3" xfId="1461"/>
    <cellStyle name="Hyperlink 3 2 2 6 3 2" xfId="3672"/>
    <cellStyle name="Hyperlink 3 2 2 6 3 3" xfId="588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2 3" xfId="6158"/>
    <cellStyle name="Hyperlink 3 2 2 7 3" xfId="2843"/>
    <cellStyle name="Hyperlink 3 2 2 7 4" xfId="5053"/>
    <cellStyle name="Hyperlink 3 2 2 8" xfId="1185"/>
    <cellStyle name="Hyperlink 3 2 2 8 2" xfId="3396"/>
    <cellStyle name="Hyperlink 3 2 2 8 3" xfId="560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3" xfId="658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3 3" xfId="603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2 3" xfId="630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4 3" xfId="575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3" xfId="667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3 3" xfId="612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2 3" xfId="639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4 3" xfId="584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3" xfId="649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3 3" xfId="593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2 3" xfId="6214"/>
    <cellStyle name="Hyperlink 3 2 3 2 5 3" xfId="2899"/>
    <cellStyle name="Hyperlink 3 2 3 2 5 4" xfId="5109"/>
    <cellStyle name="Hyperlink 3 2 3 2 6" xfId="1241"/>
    <cellStyle name="Hyperlink 3 2 3 2 6 2" xfId="3452"/>
    <cellStyle name="Hyperlink 3 2 3 2 6 3" xfId="566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3" xfId="653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3 3" xfId="598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2 3" xfId="6260"/>
    <cellStyle name="Hyperlink 3 2 3 3 3 3" xfId="2945"/>
    <cellStyle name="Hyperlink 3 2 3 3 3 4" xfId="5155"/>
    <cellStyle name="Hyperlink 3 2 3 3 4" xfId="1287"/>
    <cellStyle name="Hyperlink 3 2 3 3 4 2" xfId="3498"/>
    <cellStyle name="Hyperlink 3 2 3 3 4 3" xfId="570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3" xfId="662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3 3" xfId="607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2 3" xfId="6352"/>
    <cellStyle name="Hyperlink 3 2 3 4 3 3" xfId="3037"/>
    <cellStyle name="Hyperlink 3 2 3 4 3 4" xfId="5247"/>
    <cellStyle name="Hyperlink 3 2 3 4 4" xfId="1379"/>
    <cellStyle name="Hyperlink 3 2 3 4 4 2" xfId="3590"/>
    <cellStyle name="Hyperlink 3 2 3 4 4 3" xfId="580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2 3" xfId="6444"/>
    <cellStyle name="Hyperlink 3 2 3 5 2 3" xfId="3129"/>
    <cellStyle name="Hyperlink 3 2 3 5 2 4" xfId="5339"/>
    <cellStyle name="Hyperlink 3 2 3 5 3" xfId="1471"/>
    <cellStyle name="Hyperlink 3 2 3 5 3 2" xfId="3682"/>
    <cellStyle name="Hyperlink 3 2 3 5 3 3" xfId="589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2 3" xfId="6168"/>
    <cellStyle name="Hyperlink 3 2 3 6 3" xfId="2853"/>
    <cellStyle name="Hyperlink 3 2 3 6 4" xfId="5063"/>
    <cellStyle name="Hyperlink 3 2 3 7" xfId="1195"/>
    <cellStyle name="Hyperlink 3 2 3 7 2" xfId="3406"/>
    <cellStyle name="Hyperlink 3 2 3 7 3" xfId="561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3" xfId="656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3 3" xfId="601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2 3" xfId="6286"/>
    <cellStyle name="Hyperlink 3 2 4 2 3 3" xfId="2971"/>
    <cellStyle name="Hyperlink 3 2 4 2 3 4" xfId="5181"/>
    <cellStyle name="Hyperlink 3 2 4 2 4" xfId="1313"/>
    <cellStyle name="Hyperlink 3 2 4 2 4 2" xfId="3524"/>
    <cellStyle name="Hyperlink 3 2 4 2 4 3" xfId="573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3" xfId="665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3 3" xfId="610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2 3" xfId="6378"/>
    <cellStyle name="Hyperlink 3 2 4 3 3 3" xfId="3063"/>
    <cellStyle name="Hyperlink 3 2 4 3 3 4" xfId="5273"/>
    <cellStyle name="Hyperlink 3 2 4 3 4" xfId="1405"/>
    <cellStyle name="Hyperlink 3 2 4 3 4 2" xfId="3616"/>
    <cellStyle name="Hyperlink 3 2 4 3 4 3" xfId="582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2 3" xfId="6470"/>
    <cellStyle name="Hyperlink 3 2 4 4 2 3" xfId="3155"/>
    <cellStyle name="Hyperlink 3 2 4 4 2 4" xfId="5365"/>
    <cellStyle name="Hyperlink 3 2 4 4 3" xfId="1497"/>
    <cellStyle name="Hyperlink 3 2 4 4 3 2" xfId="3708"/>
    <cellStyle name="Hyperlink 3 2 4 4 3 3" xfId="591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2 3" xfId="6194"/>
    <cellStyle name="Hyperlink 3 2 4 5 3" xfId="2879"/>
    <cellStyle name="Hyperlink 3 2 4 5 4" xfId="5089"/>
    <cellStyle name="Hyperlink 3 2 4 6" xfId="1221"/>
    <cellStyle name="Hyperlink 3 2 4 6 2" xfId="3432"/>
    <cellStyle name="Hyperlink 3 2 4 6 3" xfId="564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3" xfId="6516"/>
    <cellStyle name="Hyperlink 3 2 5 2 2 3" xfId="3201"/>
    <cellStyle name="Hyperlink 3 2 5 2 2 4" xfId="5411"/>
    <cellStyle name="Hyperlink 3 2 5 2 3" xfId="1543"/>
    <cellStyle name="Hyperlink 3 2 5 2 3 2" xfId="3754"/>
    <cellStyle name="Hyperlink 3 2 5 2 3 3" xfId="596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2 3" xfId="6240"/>
    <cellStyle name="Hyperlink 3 2 5 3 3" xfId="2925"/>
    <cellStyle name="Hyperlink 3 2 5 3 4" xfId="5135"/>
    <cellStyle name="Hyperlink 3 2 5 4" xfId="1267"/>
    <cellStyle name="Hyperlink 3 2 5 4 2" xfId="3478"/>
    <cellStyle name="Hyperlink 3 2 5 4 3" xfId="568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3" xfId="6608"/>
    <cellStyle name="Hyperlink 3 2 6 2 2 3" xfId="3293"/>
    <cellStyle name="Hyperlink 3 2 6 2 2 4" xfId="5503"/>
    <cellStyle name="Hyperlink 3 2 6 2 3" xfId="1635"/>
    <cellStyle name="Hyperlink 3 2 6 2 3 2" xfId="3846"/>
    <cellStyle name="Hyperlink 3 2 6 2 3 3" xfId="605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2 3" xfId="6332"/>
    <cellStyle name="Hyperlink 3 2 6 3 3" xfId="3017"/>
    <cellStyle name="Hyperlink 3 2 6 3 4" xfId="5227"/>
    <cellStyle name="Hyperlink 3 2 6 4" xfId="1359"/>
    <cellStyle name="Hyperlink 3 2 6 4 2" xfId="3570"/>
    <cellStyle name="Hyperlink 3 2 6 4 3" xfId="578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2 3" xfId="6424"/>
    <cellStyle name="Hyperlink 3 2 7 2 3" xfId="3109"/>
    <cellStyle name="Hyperlink 3 2 7 2 4" xfId="5319"/>
    <cellStyle name="Hyperlink 3 2 7 3" xfId="1451"/>
    <cellStyle name="Hyperlink 3 2 7 3 2" xfId="3662"/>
    <cellStyle name="Hyperlink 3 2 7 3 3" xfId="587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2 3" xfId="6148"/>
    <cellStyle name="Hyperlink 3 2 8 3" xfId="2833"/>
    <cellStyle name="Hyperlink 3 2 8 4" xfId="5043"/>
    <cellStyle name="Hyperlink 3 2 9" xfId="1175"/>
    <cellStyle name="Hyperlink 3 2 9 2" xfId="3386"/>
    <cellStyle name="Hyperlink 3 2 9 3" xfId="559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3" xfId="658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3 3" xfId="603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2 3" xfId="631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4 3" xfId="575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3" xfId="667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3 3" xfId="612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2 3" xfId="640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4 3" xfId="585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3" xfId="649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3 3" xfId="594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2 3" xfId="6219"/>
    <cellStyle name="Hyperlink 3 3 2 2 5 3" xfId="2904"/>
    <cellStyle name="Hyperlink 3 3 2 2 5 4" xfId="5114"/>
    <cellStyle name="Hyperlink 3 3 2 2 6" xfId="1246"/>
    <cellStyle name="Hyperlink 3 3 2 2 6 2" xfId="3457"/>
    <cellStyle name="Hyperlink 3 3 2 2 6 3" xfId="566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3" xfId="654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3 3" xfId="598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2 3" xfId="6265"/>
    <cellStyle name="Hyperlink 3 3 2 3 3 3" xfId="2950"/>
    <cellStyle name="Hyperlink 3 3 2 3 3 4" xfId="5160"/>
    <cellStyle name="Hyperlink 3 3 2 3 4" xfId="1292"/>
    <cellStyle name="Hyperlink 3 3 2 3 4 2" xfId="3503"/>
    <cellStyle name="Hyperlink 3 3 2 3 4 3" xfId="571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3" xfId="663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3 3" xfId="608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2 3" xfId="6357"/>
    <cellStyle name="Hyperlink 3 3 2 4 3 3" xfId="3042"/>
    <cellStyle name="Hyperlink 3 3 2 4 3 4" xfId="5252"/>
    <cellStyle name="Hyperlink 3 3 2 4 4" xfId="1384"/>
    <cellStyle name="Hyperlink 3 3 2 4 4 2" xfId="3595"/>
    <cellStyle name="Hyperlink 3 3 2 4 4 3" xfId="580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2 3" xfId="6449"/>
    <cellStyle name="Hyperlink 3 3 2 5 2 3" xfId="3134"/>
    <cellStyle name="Hyperlink 3 3 2 5 2 4" xfId="5344"/>
    <cellStyle name="Hyperlink 3 3 2 5 3" xfId="1476"/>
    <cellStyle name="Hyperlink 3 3 2 5 3 2" xfId="3687"/>
    <cellStyle name="Hyperlink 3 3 2 5 3 3" xfId="589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2 3" xfId="6173"/>
    <cellStyle name="Hyperlink 3 3 2 6 3" xfId="2858"/>
    <cellStyle name="Hyperlink 3 3 2 6 4" xfId="5068"/>
    <cellStyle name="Hyperlink 3 3 2 7" xfId="1200"/>
    <cellStyle name="Hyperlink 3 3 2 7 2" xfId="3411"/>
    <cellStyle name="Hyperlink 3 3 2 7 3" xfId="562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3" xfId="656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3 3" xfId="601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2 3" xfId="6291"/>
    <cellStyle name="Hyperlink 3 3 3 2 3 3" xfId="2976"/>
    <cellStyle name="Hyperlink 3 3 3 2 3 4" xfId="5186"/>
    <cellStyle name="Hyperlink 3 3 3 2 4" xfId="1318"/>
    <cellStyle name="Hyperlink 3 3 3 2 4 2" xfId="3529"/>
    <cellStyle name="Hyperlink 3 3 3 2 4 3" xfId="573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3" xfId="665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3 3" xfId="610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2 3" xfId="6383"/>
    <cellStyle name="Hyperlink 3 3 3 3 3 3" xfId="3068"/>
    <cellStyle name="Hyperlink 3 3 3 3 3 4" xfId="5278"/>
    <cellStyle name="Hyperlink 3 3 3 3 4" xfId="1410"/>
    <cellStyle name="Hyperlink 3 3 3 3 4 2" xfId="3621"/>
    <cellStyle name="Hyperlink 3 3 3 3 4 3" xfId="583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2 3" xfId="6475"/>
    <cellStyle name="Hyperlink 3 3 3 4 2 3" xfId="3160"/>
    <cellStyle name="Hyperlink 3 3 3 4 2 4" xfId="5370"/>
    <cellStyle name="Hyperlink 3 3 3 4 3" xfId="1502"/>
    <cellStyle name="Hyperlink 3 3 3 4 3 2" xfId="3713"/>
    <cellStyle name="Hyperlink 3 3 3 4 3 3" xfId="592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2 3" xfId="6199"/>
    <cellStyle name="Hyperlink 3 3 3 5 3" xfId="2884"/>
    <cellStyle name="Hyperlink 3 3 3 5 4" xfId="5094"/>
    <cellStyle name="Hyperlink 3 3 3 6" xfId="1226"/>
    <cellStyle name="Hyperlink 3 3 3 6 2" xfId="3437"/>
    <cellStyle name="Hyperlink 3 3 3 6 3" xfId="564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3" xfId="6521"/>
    <cellStyle name="Hyperlink 3 3 4 2 2 3" xfId="3206"/>
    <cellStyle name="Hyperlink 3 3 4 2 2 4" xfId="5416"/>
    <cellStyle name="Hyperlink 3 3 4 2 3" xfId="1548"/>
    <cellStyle name="Hyperlink 3 3 4 2 3 2" xfId="3759"/>
    <cellStyle name="Hyperlink 3 3 4 2 3 3" xfId="596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2 3" xfId="6245"/>
    <cellStyle name="Hyperlink 3 3 4 3 3" xfId="2930"/>
    <cellStyle name="Hyperlink 3 3 4 3 4" xfId="5140"/>
    <cellStyle name="Hyperlink 3 3 4 4" xfId="1272"/>
    <cellStyle name="Hyperlink 3 3 4 4 2" xfId="3483"/>
    <cellStyle name="Hyperlink 3 3 4 4 3" xfId="569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3" xfId="6613"/>
    <cellStyle name="Hyperlink 3 3 5 2 2 3" xfId="3298"/>
    <cellStyle name="Hyperlink 3 3 5 2 2 4" xfId="5508"/>
    <cellStyle name="Hyperlink 3 3 5 2 3" xfId="1640"/>
    <cellStyle name="Hyperlink 3 3 5 2 3 2" xfId="3851"/>
    <cellStyle name="Hyperlink 3 3 5 2 3 3" xfId="606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2 3" xfId="6337"/>
    <cellStyle name="Hyperlink 3 3 5 3 3" xfId="3022"/>
    <cellStyle name="Hyperlink 3 3 5 3 4" xfId="5232"/>
    <cellStyle name="Hyperlink 3 3 5 4" xfId="1364"/>
    <cellStyle name="Hyperlink 3 3 5 4 2" xfId="3575"/>
    <cellStyle name="Hyperlink 3 3 5 4 3" xfId="578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2 3" xfId="6429"/>
    <cellStyle name="Hyperlink 3 3 6 2 3" xfId="3114"/>
    <cellStyle name="Hyperlink 3 3 6 2 4" xfId="5324"/>
    <cellStyle name="Hyperlink 3 3 6 3" xfId="1456"/>
    <cellStyle name="Hyperlink 3 3 6 3 2" xfId="3667"/>
    <cellStyle name="Hyperlink 3 3 6 3 3" xfId="587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2 3" xfId="6153"/>
    <cellStyle name="Hyperlink 3 3 7 3" xfId="2838"/>
    <cellStyle name="Hyperlink 3 3 7 4" xfId="5048"/>
    <cellStyle name="Hyperlink 3 3 8" xfId="1180"/>
    <cellStyle name="Hyperlink 3 3 8 2" xfId="3391"/>
    <cellStyle name="Hyperlink 3 3 8 3" xfId="560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3" xfId="657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3 3" xfId="602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2 3" xfId="6301"/>
    <cellStyle name="Hyperlink 3 4 2 2 3 3" xfId="2986"/>
    <cellStyle name="Hyperlink 3 4 2 2 3 4" xfId="5196"/>
    <cellStyle name="Hyperlink 3 4 2 2 4" xfId="1328"/>
    <cellStyle name="Hyperlink 3 4 2 2 4 2" xfId="3539"/>
    <cellStyle name="Hyperlink 3 4 2 2 4 3" xfId="574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3" xfId="666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3 3" xfId="611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2 3" xfId="6393"/>
    <cellStyle name="Hyperlink 3 4 2 3 3 3" xfId="3078"/>
    <cellStyle name="Hyperlink 3 4 2 3 3 4" xfId="5288"/>
    <cellStyle name="Hyperlink 3 4 2 3 4" xfId="1420"/>
    <cellStyle name="Hyperlink 3 4 2 3 4 2" xfId="3631"/>
    <cellStyle name="Hyperlink 3 4 2 3 4 3" xfId="584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2 3" xfId="6485"/>
    <cellStyle name="Hyperlink 3 4 2 4 2 3" xfId="3170"/>
    <cellStyle name="Hyperlink 3 4 2 4 2 4" xfId="5380"/>
    <cellStyle name="Hyperlink 3 4 2 4 3" xfId="1512"/>
    <cellStyle name="Hyperlink 3 4 2 4 3 2" xfId="3723"/>
    <cellStyle name="Hyperlink 3 4 2 4 3 3" xfId="593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2 3" xfId="6209"/>
    <cellStyle name="Hyperlink 3 4 2 5 3" xfId="2894"/>
    <cellStyle name="Hyperlink 3 4 2 5 4" xfId="5104"/>
    <cellStyle name="Hyperlink 3 4 2 6" xfId="1236"/>
    <cellStyle name="Hyperlink 3 4 2 6 2" xfId="3447"/>
    <cellStyle name="Hyperlink 3 4 2 6 3" xfId="565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3" xfId="6531"/>
    <cellStyle name="Hyperlink 3 4 3 2 2 3" xfId="3216"/>
    <cellStyle name="Hyperlink 3 4 3 2 2 4" xfId="5426"/>
    <cellStyle name="Hyperlink 3 4 3 2 3" xfId="1558"/>
    <cellStyle name="Hyperlink 3 4 3 2 3 2" xfId="3769"/>
    <cellStyle name="Hyperlink 3 4 3 2 3 3" xfId="597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2 3" xfId="6255"/>
    <cellStyle name="Hyperlink 3 4 3 3 3" xfId="2940"/>
    <cellStyle name="Hyperlink 3 4 3 3 4" xfId="5150"/>
    <cellStyle name="Hyperlink 3 4 3 4" xfId="1282"/>
    <cellStyle name="Hyperlink 3 4 3 4 2" xfId="3493"/>
    <cellStyle name="Hyperlink 3 4 3 4 3" xfId="570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3" xfId="6623"/>
    <cellStyle name="Hyperlink 3 4 4 2 2 3" xfId="3308"/>
    <cellStyle name="Hyperlink 3 4 4 2 2 4" xfId="5518"/>
    <cellStyle name="Hyperlink 3 4 4 2 3" xfId="1650"/>
    <cellStyle name="Hyperlink 3 4 4 2 3 2" xfId="3861"/>
    <cellStyle name="Hyperlink 3 4 4 2 3 3" xfId="607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2 3" xfId="6347"/>
    <cellStyle name="Hyperlink 3 4 4 3 3" xfId="3032"/>
    <cellStyle name="Hyperlink 3 4 4 3 4" xfId="5242"/>
    <cellStyle name="Hyperlink 3 4 4 4" xfId="1374"/>
    <cellStyle name="Hyperlink 3 4 4 4 2" xfId="3585"/>
    <cellStyle name="Hyperlink 3 4 4 4 3" xfId="579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2 3" xfId="6439"/>
    <cellStyle name="Hyperlink 3 4 5 2 3" xfId="3124"/>
    <cellStyle name="Hyperlink 3 4 5 2 4" xfId="5334"/>
    <cellStyle name="Hyperlink 3 4 5 3" xfId="1466"/>
    <cellStyle name="Hyperlink 3 4 5 3 2" xfId="3677"/>
    <cellStyle name="Hyperlink 3 4 5 3 3" xfId="588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2 3" xfId="6163"/>
    <cellStyle name="Hyperlink 3 4 6 3" xfId="2848"/>
    <cellStyle name="Hyperlink 3 4 6 4" xfId="5058"/>
    <cellStyle name="Hyperlink 3 4 7" xfId="1190"/>
    <cellStyle name="Hyperlink 3 4 7 2" xfId="3401"/>
    <cellStyle name="Hyperlink 3 4 7 3" xfId="561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3" xfId="659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3 3" xfId="604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2 3" xfId="6322"/>
    <cellStyle name="Hyperlink 3 5 2 2 3 3" xfId="3007"/>
    <cellStyle name="Hyperlink 3 5 2 2 3 4" xfId="5217"/>
    <cellStyle name="Hyperlink 3 5 2 2 4" xfId="1349"/>
    <cellStyle name="Hyperlink 3 5 2 2 4 2" xfId="3560"/>
    <cellStyle name="Hyperlink 3 5 2 2 4 3" xfId="577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3" xfId="669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3 3" xfId="613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2 3" xfId="6414"/>
    <cellStyle name="Hyperlink 3 5 2 3 3 3" xfId="3099"/>
    <cellStyle name="Hyperlink 3 5 2 3 3 4" xfId="5309"/>
    <cellStyle name="Hyperlink 3 5 2 3 4" xfId="1441"/>
    <cellStyle name="Hyperlink 3 5 2 3 4 2" xfId="3652"/>
    <cellStyle name="Hyperlink 3 5 2 3 4 3" xfId="586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2 3" xfId="6506"/>
    <cellStyle name="Hyperlink 3 5 2 4 2 3" xfId="3191"/>
    <cellStyle name="Hyperlink 3 5 2 4 2 4" xfId="5401"/>
    <cellStyle name="Hyperlink 3 5 2 4 3" xfId="1533"/>
    <cellStyle name="Hyperlink 3 5 2 4 3 2" xfId="3744"/>
    <cellStyle name="Hyperlink 3 5 2 4 3 3" xfId="595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2 3" xfId="6230"/>
    <cellStyle name="Hyperlink 3 5 2 5 3" xfId="2915"/>
    <cellStyle name="Hyperlink 3 5 2 5 4" xfId="5125"/>
    <cellStyle name="Hyperlink 3 5 2 6" xfId="1257"/>
    <cellStyle name="Hyperlink 3 5 2 6 2" xfId="3468"/>
    <cellStyle name="Hyperlink 3 5 2 6 3" xfId="567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3" xfId="6552"/>
    <cellStyle name="Hyperlink 3 5 3 2 2 3" xfId="3237"/>
    <cellStyle name="Hyperlink 3 5 3 2 2 4" xfId="5447"/>
    <cellStyle name="Hyperlink 3 5 3 2 3" xfId="1579"/>
    <cellStyle name="Hyperlink 3 5 3 2 3 2" xfId="3790"/>
    <cellStyle name="Hyperlink 3 5 3 2 3 3" xfId="600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2 3" xfId="6276"/>
    <cellStyle name="Hyperlink 3 5 3 3 3" xfId="2961"/>
    <cellStyle name="Hyperlink 3 5 3 3 4" xfId="5171"/>
    <cellStyle name="Hyperlink 3 5 3 4" xfId="1303"/>
    <cellStyle name="Hyperlink 3 5 3 4 2" xfId="3514"/>
    <cellStyle name="Hyperlink 3 5 3 4 3" xfId="572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3" xfId="6644"/>
    <cellStyle name="Hyperlink 3 5 4 2 2 3" xfId="3329"/>
    <cellStyle name="Hyperlink 3 5 4 2 2 4" xfId="5539"/>
    <cellStyle name="Hyperlink 3 5 4 2 3" xfId="1671"/>
    <cellStyle name="Hyperlink 3 5 4 2 3 2" xfId="3882"/>
    <cellStyle name="Hyperlink 3 5 4 2 3 3" xfId="609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2 3" xfId="6368"/>
    <cellStyle name="Hyperlink 3 5 4 3 3" xfId="3053"/>
    <cellStyle name="Hyperlink 3 5 4 3 4" xfId="5263"/>
    <cellStyle name="Hyperlink 3 5 4 4" xfId="1395"/>
    <cellStyle name="Hyperlink 3 5 4 4 2" xfId="3606"/>
    <cellStyle name="Hyperlink 3 5 4 4 3" xfId="581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2 3" xfId="6460"/>
    <cellStyle name="Hyperlink 3 5 5 2 3" xfId="3145"/>
    <cellStyle name="Hyperlink 3 5 5 2 4" xfId="5355"/>
    <cellStyle name="Hyperlink 3 5 5 3" xfId="1487"/>
    <cellStyle name="Hyperlink 3 5 5 3 2" xfId="3698"/>
    <cellStyle name="Hyperlink 3 5 5 3 3" xfId="590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2 3" xfId="6184"/>
    <cellStyle name="Hyperlink 3 5 6 3" xfId="2869"/>
    <cellStyle name="Hyperlink 3 5 6 4" xfId="5079"/>
    <cellStyle name="Hyperlink 3 5 7" xfId="1211"/>
    <cellStyle name="Hyperlink 3 5 7 2" xfId="3422"/>
    <cellStyle name="Hyperlink 3 5 7 3" xfId="563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3" xfId="6557"/>
    <cellStyle name="Hyperlink 3 6 2 2 2 3" xfId="3242"/>
    <cellStyle name="Hyperlink 3 6 2 2 2 4" xfId="5452"/>
    <cellStyle name="Hyperlink 3 6 2 2 3" xfId="1584"/>
    <cellStyle name="Hyperlink 3 6 2 2 3 2" xfId="3795"/>
    <cellStyle name="Hyperlink 3 6 2 2 3 3" xfId="600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2 3" xfId="6281"/>
    <cellStyle name="Hyperlink 3 6 2 3 3" xfId="2966"/>
    <cellStyle name="Hyperlink 3 6 2 3 4" xfId="5176"/>
    <cellStyle name="Hyperlink 3 6 2 4" xfId="1308"/>
    <cellStyle name="Hyperlink 3 6 2 4 2" xfId="3519"/>
    <cellStyle name="Hyperlink 3 6 2 4 3" xfId="572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3" xfId="6649"/>
    <cellStyle name="Hyperlink 3 6 3 2 2 3" xfId="3334"/>
    <cellStyle name="Hyperlink 3 6 3 2 2 4" xfId="5544"/>
    <cellStyle name="Hyperlink 3 6 3 2 3" xfId="1676"/>
    <cellStyle name="Hyperlink 3 6 3 2 3 2" xfId="3887"/>
    <cellStyle name="Hyperlink 3 6 3 2 3 3" xfId="609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2 3" xfId="6373"/>
    <cellStyle name="Hyperlink 3 6 3 3 3" xfId="3058"/>
    <cellStyle name="Hyperlink 3 6 3 3 4" xfId="5268"/>
    <cellStyle name="Hyperlink 3 6 3 4" xfId="1400"/>
    <cellStyle name="Hyperlink 3 6 3 4 2" xfId="3611"/>
    <cellStyle name="Hyperlink 3 6 3 4 3" xfId="582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2 3" xfId="6465"/>
    <cellStyle name="Hyperlink 3 6 4 2 3" xfId="3150"/>
    <cellStyle name="Hyperlink 3 6 4 2 4" xfId="5360"/>
    <cellStyle name="Hyperlink 3 6 4 3" xfId="1492"/>
    <cellStyle name="Hyperlink 3 6 4 3 2" xfId="3703"/>
    <cellStyle name="Hyperlink 3 6 4 3 3" xfId="591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2 3" xfId="6189"/>
    <cellStyle name="Hyperlink 3 6 5 3" xfId="2874"/>
    <cellStyle name="Hyperlink 3 6 5 4" xfId="5084"/>
    <cellStyle name="Hyperlink 3 6 6" xfId="1216"/>
    <cellStyle name="Hyperlink 3 6 6 2" xfId="3427"/>
    <cellStyle name="Hyperlink 3 6 6 3" xfId="563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3" xfId="6511"/>
    <cellStyle name="Hyperlink 3 7 2 2 3" xfId="3196"/>
    <cellStyle name="Hyperlink 3 7 2 2 4" xfId="5406"/>
    <cellStyle name="Hyperlink 3 7 2 3" xfId="1538"/>
    <cellStyle name="Hyperlink 3 7 2 3 2" xfId="3749"/>
    <cellStyle name="Hyperlink 3 7 2 3 3" xfId="595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2 3" xfId="6235"/>
    <cellStyle name="Hyperlink 3 7 3 3" xfId="2920"/>
    <cellStyle name="Hyperlink 3 7 3 4" xfId="5130"/>
    <cellStyle name="Hyperlink 3 7 4" xfId="1262"/>
    <cellStyle name="Hyperlink 3 7 4 2" xfId="3473"/>
    <cellStyle name="Hyperlink 3 7 4 3" xfId="568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3" xfId="6603"/>
    <cellStyle name="Hyperlink 3 8 2 2 3" xfId="3288"/>
    <cellStyle name="Hyperlink 3 8 2 2 4" xfId="5498"/>
    <cellStyle name="Hyperlink 3 8 2 3" xfId="1630"/>
    <cellStyle name="Hyperlink 3 8 2 3 2" xfId="3841"/>
    <cellStyle name="Hyperlink 3 8 2 3 3" xfId="605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2 3" xfId="6327"/>
    <cellStyle name="Hyperlink 3 8 3 3" xfId="3012"/>
    <cellStyle name="Hyperlink 3 8 3 4" xfId="5222"/>
    <cellStyle name="Hyperlink 3 8 4" xfId="1354"/>
    <cellStyle name="Hyperlink 3 8 4 2" xfId="3565"/>
    <cellStyle name="Hyperlink 3 8 4 3" xfId="577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2 3" xfId="6419"/>
    <cellStyle name="Hyperlink 3 9 2 3" xfId="3104"/>
    <cellStyle name="Hyperlink 3 9 2 4" xfId="5314"/>
    <cellStyle name="Hyperlink 3 9 3" xfId="1446"/>
    <cellStyle name="Hyperlink 3 9 3 2" xfId="3657"/>
    <cellStyle name="Hyperlink 3 9 3 3" xfId="586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0 3" xfId="559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3" xfId="659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3 3" xfId="604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2 3" xfId="631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4 3" xfId="576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3" xfId="668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3 3" xfId="613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2 3" xfId="641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4 3" xfId="585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3" xfId="650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3 3" xfId="595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2 3" xfId="622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6 3" xfId="567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3" xfId="654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3 3" xfId="599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2 3" xfId="627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4 3" xfId="572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3" xfId="664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3 3" xfId="608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2 3" xfId="636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4 3" xfId="581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3" xfId="645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3 3" xfId="590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2 3" xfId="6180"/>
    <cellStyle name="Hyperlink 4 2 2 2 6 3" xfId="2865"/>
    <cellStyle name="Hyperlink 4 2 2 2 6 4" xfId="5075"/>
    <cellStyle name="Hyperlink 4 2 2 2 7" xfId="1207"/>
    <cellStyle name="Hyperlink 4 2 2 2 7 2" xfId="3418"/>
    <cellStyle name="Hyperlink 4 2 2 2 7 3" xfId="562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3" xfId="657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3 3" xfId="602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2 3" xfId="629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4 3" xfId="574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3" xfId="666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3 3" xfId="611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2 3" xfId="639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4 3" xfId="583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3" xfId="648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3 3" xfId="593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2 3" xfId="6206"/>
    <cellStyle name="Hyperlink 4 2 2 3 5 3" xfId="2891"/>
    <cellStyle name="Hyperlink 4 2 2 3 5 4" xfId="5101"/>
    <cellStyle name="Hyperlink 4 2 2 3 6" xfId="1233"/>
    <cellStyle name="Hyperlink 4 2 2 3 6 2" xfId="3444"/>
    <cellStyle name="Hyperlink 4 2 2 3 6 3" xfId="565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3" xfId="652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3 3" xfId="597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2 3" xfId="6252"/>
    <cellStyle name="Hyperlink 4 2 2 4 3 3" xfId="2937"/>
    <cellStyle name="Hyperlink 4 2 2 4 3 4" xfId="5147"/>
    <cellStyle name="Hyperlink 4 2 2 4 4" xfId="1279"/>
    <cellStyle name="Hyperlink 4 2 2 4 4 2" xfId="3490"/>
    <cellStyle name="Hyperlink 4 2 2 4 4 3" xfId="570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3" xfId="662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3 3" xfId="606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2 3" xfId="6344"/>
    <cellStyle name="Hyperlink 4 2 2 5 3 3" xfId="3029"/>
    <cellStyle name="Hyperlink 4 2 2 5 3 4" xfId="5239"/>
    <cellStyle name="Hyperlink 4 2 2 5 4" xfId="1371"/>
    <cellStyle name="Hyperlink 4 2 2 5 4 2" xfId="3582"/>
    <cellStyle name="Hyperlink 4 2 2 5 4 3" xfId="579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2 3" xfId="6436"/>
    <cellStyle name="Hyperlink 4 2 2 6 2 3" xfId="3121"/>
    <cellStyle name="Hyperlink 4 2 2 6 2 4" xfId="5331"/>
    <cellStyle name="Hyperlink 4 2 2 6 3" xfId="1463"/>
    <cellStyle name="Hyperlink 4 2 2 6 3 2" xfId="3674"/>
    <cellStyle name="Hyperlink 4 2 2 6 3 3" xfId="588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2 3" xfId="6160"/>
    <cellStyle name="Hyperlink 4 2 2 7 3" xfId="2845"/>
    <cellStyle name="Hyperlink 4 2 2 7 4" xfId="5055"/>
    <cellStyle name="Hyperlink 4 2 2 8" xfId="1187"/>
    <cellStyle name="Hyperlink 4 2 2 8 2" xfId="3398"/>
    <cellStyle name="Hyperlink 4 2 2 8 3" xfId="560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3" xfId="658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3 3" xfId="603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2 3" xfId="630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4 3" xfId="575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3" xfId="667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3 3" xfId="612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2 3" xfId="640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4 3" xfId="584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3" xfId="649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3 3" xfId="594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2 3" xfId="6216"/>
    <cellStyle name="Hyperlink 4 2 3 2 5 3" xfId="2901"/>
    <cellStyle name="Hyperlink 4 2 3 2 5 4" xfId="5111"/>
    <cellStyle name="Hyperlink 4 2 3 2 6" xfId="1243"/>
    <cellStyle name="Hyperlink 4 2 3 2 6 2" xfId="3454"/>
    <cellStyle name="Hyperlink 4 2 3 2 6 3" xfId="566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3" xfId="653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3 3" xfId="598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2 3" xfId="6262"/>
    <cellStyle name="Hyperlink 4 2 3 3 3 3" xfId="2947"/>
    <cellStyle name="Hyperlink 4 2 3 3 3 4" xfId="5157"/>
    <cellStyle name="Hyperlink 4 2 3 3 4" xfId="1289"/>
    <cellStyle name="Hyperlink 4 2 3 3 4 2" xfId="3500"/>
    <cellStyle name="Hyperlink 4 2 3 3 4 3" xfId="571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3" xfId="663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3 3" xfId="607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2 3" xfId="6354"/>
    <cellStyle name="Hyperlink 4 2 3 4 3 3" xfId="3039"/>
    <cellStyle name="Hyperlink 4 2 3 4 3 4" xfId="5249"/>
    <cellStyle name="Hyperlink 4 2 3 4 4" xfId="1381"/>
    <cellStyle name="Hyperlink 4 2 3 4 4 2" xfId="3592"/>
    <cellStyle name="Hyperlink 4 2 3 4 4 3" xfId="580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2 3" xfId="6446"/>
    <cellStyle name="Hyperlink 4 2 3 5 2 3" xfId="3131"/>
    <cellStyle name="Hyperlink 4 2 3 5 2 4" xfId="5341"/>
    <cellStyle name="Hyperlink 4 2 3 5 3" xfId="1473"/>
    <cellStyle name="Hyperlink 4 2 3 5 3 2" xfId="3684"/>
    <cellStyle name="Hyperlink 4 2 3 5 3 3" xfId="589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2 3" xfId="6170"/>
    <cellStyle name="Hyperlink 4 2 3 6 3" xfId="2855"/>
    <cellStyle name="Hyperlink 4 2 3 6 4" xfId="5065"/>
    <cellStyle name="Hyperlink 4 2 3 7" xfId="1197"/>
    <cellStyle name="Hyperlink 4 2 3 7 2" xfId="3408"/>
    <cellStyle name="Hyperlink 4 2 3 7 3" xfId="561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3" xfId="656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3 3" xfId="601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2 3" xfId="6288"/>
    <cellStyle name="Hyperlink 4 2 4 2 3 3" xfId="2973"/>
    <cellStyle name="Hyperlink 4 2 4 2 3 4" xfId="5183"/>
    <cellStyle name="Hyperlink 4 2 4 2 4" xfId="1315"/>
    <cellStyle name="Hyperlink 4 2 4 2 4 2" xfId="3526"/>
    <cellStyle name="Hyperlink 4 2 4 2 4 3" xfId="573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3" xfId="665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3 3" xfId="610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2 3" xfId="6380"/>
    <cellStyle name="Hyperlink 4 2 4 3 3 3" xfId="3065"/>
    <cellStyle name="Hyperlink 4 2 4 3 3 4" xfId="5275"/>
    <cellStyle name="Hyperlink 4 2 4 3 4" xfId="1407"/>
    <cellStyle name="Hyperlink 4 2 4 3 4 2" xfId="3618"/>
    <cellStyle name="Hyperlink 4 2 4 3 4 3" xfId="582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2 3" xfId="6472"/>
    <cellStyle name="Hyperlink 4 2 4 4 2 3" xfId="3157"/>
    <cellStyle name="Hyperlink 4 2 4 4 2 4" xfId="5367"/>
    <cellStyle name="Hyperlink 4 2 4 4 3" xfId="1499"/>
    <cellStyle name="Hyperlink 4 2 4 4 3 2" xfId="3710"/>
    <cellStyle name="Hyperlink 4 2 4 4 3 3" xfId="592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2 3" xfId="6196"/>
    <cellStyle name="Hyperlink 4 2 4 5 3" xfId="2881"/>
    <cellStyle name="Hyperlink 4 2 4 5 4" xfId="5091"/>
    <cellStyle name="Hyperlink 4 2 4 6" xfId="1223"/>
    <cellStyle name="Hyperlink 4 2 4 6 2" xfId="3434"/>
    <cellStyle name="Hyperlink 4 2 4 6 3" xfId="564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3" xfId="6518"/>
    <cellStyle name="Hyperlink 4 2 5 2 2 3" xfId="3203"/>
    <cellStyle name="Hyperlink 4 2 5 2 2 4" xfId="5413"/>
    <cellStyle name="Hyperlink 4 2 5 2 3" xfId="1545"/>
    <cellStyle name="Hyperlink 4 2 5 2 3 2" xfId="3756"/>
    <cellStyle name="Hyperlink 4 2 5 2 3 3" xfId="596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2 3" xfId="6242"/>
    <cellStyle name="Hyperlink 4 2 5 3 3" xfId="2927"/>
    <cellStyle name="Hyperlink 4 2 5 3 4" xfId="5137"/>
    <cellStyle name="Hyperlink 4 2 5 4" xfId="1269"/>
    <cellStyle name="Hyperlink 4 2 5 4 2" xfId="3480"/>
    <cellStyle name="Hyperlink 4 2 5 4 3" xfId="569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3" xfId="6610"/>
    <cellStyle name="Hyperlink 4 2 6 2 2 3" xfId="3295"/>
    <cellStyle name="Hyperlink 4 2 6 2 2 4" xfId="5505"/>
    <cellStyle name="Hyperlink 4 2 6 2 3" xfId="1637"/>
    <cellStyle name="Hyperlink 4 2 6 2 3 2" xfId="3848"/>
    <cellStyle name="Hyperlink 4 2 6 2 3 3" xfId="605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2 3" xfId="6334"/>
    <cellStyle name="Hyperlink 4 2 6 3 3" xfId="3019"/>
    <cellStyle name="Hyperlink 4 2 6 3 4" xfId="5229"/>
    <cellStyle name="Hyperlink 4 2 6 4" xfId="1361"/>
    <cellStyle name="Hyperlink 4 2 6 4 2" xfId="3572"/>
    <cellStyle name="Hyperlink 4 2 6 4 3" xfId="578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2 3" xfId="6426"/>
    <cellStyle name="Hyperlink 4 2 7 2 3" xfId="3111"/>
    <cellStyle name="Hyperlink 4 2 7 2 4" xfId="5321"/>
    <cellStyle name="Hyperlink 4 2 7 3" xfId="1453"/>
    <cellStyle name="Hyperlink 4 2 7 3 2" xfId="3664"/>
    <cellStyle name="Hyperlink 4 2 7 3 3" xfId="587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2 3" xfId="6150"/>
    <cellStyle name="Hyperlink 4 2 8 3" xfId="2835"/>
    <cellStyle name="Hyperlink 4 2 8 4" xfId="5045"/>
    <cellStyle name="Hyperlink 4 2 9" xfId="1177"/>
    <cellStyle name="Hyperlink 4 2 9 2" xfId="3388"/>
    <cellStyle name="Hyperlink 4 2 9 3" xfId="559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3" xfId="658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3 3" xfId="603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2 3" xfId="631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4 3" xfId="576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3" xfId="668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3 3" xfId="612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2 3" xfId="640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4 3" xfId="585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3" xfId="649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3 3" xfId="594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2 3" xfId="6221"/>
    <cellStyle name="Hyperlink 4 3 2 2 5 3" xfId="2906"/>
    <cellStyle name="Hyperlink 4 3 2 2 5 4" xfId="5116"/>
    <cellStyle name="Hyperlink 4 3 2 2 6" xfId="1248"/>
    <cellStyle name="Hyperlink 4 3 2 2 6 2" xfId="3459"/>
    <cellStyle name="Hyperlink 4 3 2 2 6 3" xfId="566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3" xfId="654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3 3" xfId="599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2 3" xfId="6267"/>
    <cellStyle name="Hyperlink 4 3 2 3 3 3" xfId="2952"/>
    <cellStyle name="Hyperlink 4 3 2 3 3 4" xfId="5162"/>
    <cellStyle name="Hyperlink 4 3 2 3 4" xfId="1294"/>
    <cellStyle name="Hyperlink 4 3 2 3 4 2" xfId="3505"/>
    <cellStyle name="Hyperlink 4 3 2 3 4 3" xfId="571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3" xfId="663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3 3" xfId="608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2 3" xfId="6359"/>
    <cellStyle name="Hyperlink 4 3 2 4 3 3" xfId="3044"/>
    <cellStyle name="Hyperlink 4 3 2 4 3 4" xfId="5254"/>
    <cellStyle name="Hyperlink 4 3 2 4 4" xfId="1386"/>
    <cellStyle name="Hyperlink 4 3 2 4 4 2" xfId="3597"/>
    <cellStyle name="Hyperlink 4 3 2 4 4 3" xfId="580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2 3" xfId="6451"/>
    <cellStyle name="Hyperlink 4 3 2 5 2 3" xfId="3136"/>
    <cellStyle name="Hyperlink 4 3 2 5 2 4" xfId="5346"/>
    <cellStyle name="Hyperlink 4 3 2 5 3" xfId="1478"/>
    <cellStyle name="Hyperlink 4 3 2 5 3 2" xfId="3689"/>
    <cellStyle name="Hyperlink 4 3 2 5 3 3" xfId="589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2 3" xfId="6175"/>
    <cellStyle name="Hyperlink 4 3 2 6 3" xfId="2860"/>
    <cellStyle name="Hyperlink 4 3 2 6 4" xfId="5070"/>
    <cellStyle name="Hyperlink 4 3 2 7" xfId="1202"/>
    <cellStyle name="Hyperlink 4 3 2 7 2" xfId="3413"/>
    <cellStyle name="Hyperlink 4 3 2 7 3" xfId="562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3" xfId="656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3 3" xfId="601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2 3" xfId="6293"/>
    <cellStyle name="Hyperlink 4 3 3 2 3 3" xfId="2978"/>
    <cellStyle name="Hyperlink 4 3 3 2 3 4" xfId="5188"/>
    <cellStyle name="Hyperlink 4 3 3 2 4" xfId="1320"/>
    <cellStyle name="Hyperlink 4 3 3 2 4 2" xfId="3531"/>
    <cellStyle name="Hyperlink 4 3 3 2 4 3" xfId="574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3" xfId="666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3 3" xfId="610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2 3" xfId="6385"/>
    <cellStyle name="Hyperlink 4 3 3 3 3 3" xfId="3070"/>
    <cellStyle name="Hyperlink 4 3 3 3 3 4" xfId="5280"/>
    <cellStyle name="Hyperlink 4 3 3 3 4" xfId="1412"/>
    <cellStyle name="Hyperlink 4 3 3 3 4 2" xfId="3623"/>
    <cellStyle name="Hyperlink 4 3 3 3 4 3" xfId="583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2 3" xfId="6477"/>
    <cellStyle name="Hyperlink 4 3 3 4 2 3" xfId="3162"/>
    <cellStyle name="Hyperlink 4 3 3 4 2 4" xfId="5372"/>
    <cellStyle name="Hyperlink 4 3 3 4 3" xfId="1504"/>
    <cellStyle name="Hyperlink 4 3 3 4 3 2" xfId="3715"/>
    <cellStyle name="Hyperlink 4 3 3 4 3 3" xfId="592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2 3" xfId="6201"/>
    <cellStyle name="Hyperlink 4 3 3 5 3" xfId="2886"/>
    <cellStyle name="Hyperlink 4 3 3 5 4" xfId="5096"/>
    <cellStyle name="Hyperlink 4 3 3 6" xfId="1228"/>
    <cellStyle name="Hyperlink 4 3 3 6 2" xfId="3439"/>
    <cellStyle name="Hyperlink 4 3 3 6 3" xfId="564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3" xfId="6523"/>
    <cellStyle name="Hyperlink 4 3 4 2 2 3" xfId="3208"/>
    <cellStyle name="Hyperlink 4 3 4 2 2 4" xfId="5418"/>
    <cellStyle name="Hyperlink 4 3 4 2 3" xfId="1550"/>
    <cellStyle name="Hyperlink 4 3 4 2 3 2" xfId="3761"/>
    <cellStyle name="Hyperlink 4 3 4 2 3 3" xfId="597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2 3" xfId="6247"/>
    <cellStyle name="Hyperlink 4 3 4 3 3" xfId="2932"/>
    <cellStyle name="Hyperlink 4 3 4 3 4" xfId="5142"/>
    <cellStyle name="Hyperlink 4 3 4 4" xfId="1274"/>
    <cellStyle name="Hyperlink 4 3 4 4 2" xfId="3485"/>
    <cellStyle name="Hyperlink 4 3 4 4 3" xfId="569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3" xfId="6615"/>
    <cellStyle name="Hyperlink 4 3 5 2 2 3" xfId="3300"/>
    <cellStyle name="Hyperlink 4 3 5 2 2 4" xfId="5510"/>
    <cellStyle name="Hyperlink 4 3 5 2 3" xfId="1642"/>
    <cellStyle name="Hyperlink 4 3 5 2 3 2" xfId="3853"/>
    <cellStyle name="Hyperlink 4 3 5 2 3 3" xfId="606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2 3" xfId="6339"/>
    <cellStyle name="Hyperlink 4 3 5 3 3" xfId="3024"/>
    <cellStyle name="Hyperlink 4 3 5 3 4" xfId="5234"/>
    <cellStyle name="Hyperlink 4 3 5 4" xfId="1366"/>
    <cellStyle name="Hyperlink 4 3 5 4 2" xfId="3577"/>
    <cellStyle name="Hyperlink 4 3 5 4 3" xfId="578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2 3" xfId="6431"/>
    <cellStyle name="Hyperlink 4 3 6 2 3" xfId="3116"/>
    <cellStyle name="Hyperlink 4 3 6 2 4" xfId="5326"/>
    <cellStyle name="Hyperlink 4 3 6 3" xfId="1458"/>
    <cellStyle name="Hyperlink 4 3 6 3 2" xfId="3669"/>
    <cellStyle name="Hyperlink 4 3 6 3 3" xfId="587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2 3" xfId="6155"/>
    <cellStyle name="Hyperlink 4 3 7 3" xfId="2840"/>
    <cellStyle name="Hyperlink 4 3 7 4" xfId="5050"/>
    <cellStyle name="Hyperlink 4 3 8" xfId="1182"/>
    <cellStyle name="Hyperlink 4 3 8 2" xfId="3393"/>
    <cellStyle name="Hyperlink 4 3 8 3" xfId="560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3" xfId="657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3 3" xfId="602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2 3" xfId="6303"/>
    <cellStyle name="Hyperlink 4 4 2 2 3 3" xfId="2988"/>
    <cellStyle name="Hyperlink 4 4 2 2 3 4" xfId="5198"/>
    <cellStyle name="Hyperlink 4 4 2 2 4" xfId="1330"/>
    <cellStyle name="Hyperlink 4 4 2 2 4 2" xfId="3541"/>
    <cellStyle name="Hyperlink 4 4 2 2 4 3" xfId="575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3" xfId="667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3 3" xfId="611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2 3" xfId="6395"/>
    <cellStyle name="Hyperlink 4 4 2 3 3 3" xfId="3080"/>
    <cellStyle name="Hyperlink 4 4 2 3 3 4" xfId="5290"/>
    <cellStyle name="Hyperlink 4 4 2 3 4" xfId="1422"/>
    <cellStyle name="Hyperlink 4 4 2 3 4 2" xfId="3633"/>
    <cellStyle name="Hyperlink 4 4 2 3 4 3" xfId="584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2 3" xfId="6487"/>
    <cellStyle name="Hyperlink 4 4 2 4 2 3" xfId="3172"/>
    <cellStyle name="Hyperlink 4 4 2 4 2 4" xfId="5382"/>
    <cellStyle name="Hyperlink 4 4 2 4 3" xfId="1514"/>
    <cellStyle name="Hyperlink 4 4 2 4 3 2" xfId="3725"/>
    <cellStyle name="Hyperlink 4 4 2 4 3 3" xfId="593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2 3" xfId="6211"/>
    <cellStyle name="Hyperlink 4 4 2 5 3" xfId="2896"/>
    <cellStyle name="Hyperlink 4 4 2 5 4" xfId="5106"/>
    <cellStyle name="Hyperlink 4 4 2 6" xfId="1238"/>
    <cellStyle name="Hyperlink 4 4 2 6 2" xfId="3449"/>
    <cellStyle name="Hyperlink 4 4 2 6 3" xfId="565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3" xfId="6533"/>
    <cellStyle name="Hyperlink 4 4 3 2 2 3" xfId="3218"/>
    <cellStyle name="Hyperlink 4 4 3 2 2 4" xfId="5428"/>
    <cellStyle name="Hyperlink 4 4 3 2 3" xfId="1560"/>
    <cellStyle name="Hyperlink 4 4 3 2 3 2" xfId="3771"/>
    <cellStyle name="Hyperlink 4 4 3 2 3 3" xfId="598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2 3" xfId="6257"/>
    <cellStyle name="Hyperlink 4 4 3 3 3" xfId="2942"/>
    <cellStyle name="Hyperlink 4 4 3 3 4" xfId="5152"/>
    <cellStyle name="Hyperlink 4 4 3 4" xfId="1284"/>
    <cellStyle name="Hyperlink 4 4 3 4 2" xfId="3495"/>
    <cellStyle name="Hyperlink 4 4 3 4 3" xfId="570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3" xfId="6625"/>
    <cellStyle name="Hyperlink 4 4 4 2 2 3" xfId="3310"/>
    <cellStyle name="Hyperlink 4 4 4 2 2 4" xfId="5520"/>
    <cellStyle name="Hyperlink 4 4 4 2 3" xfId="1652"/>
    <cellStyle name="Hyperlink 4 4 4 2 3 2" xfId="3863"/>
    <cellStyle name="Hyperlink 4 4 4 2 3 3" xfId="607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2 3" xfId="6349"/>
    <cellStyle name="Hyperlink 4 4 4 3 3" xfId="3034"/>
    <cellStyle name="Hyperlink 4 4 4 3 4" xfId="5244"/>
    <cellStyle name="Hyperlink 4 4 4 4" xfId="1376"/>
    <cellStyle name="Hyperlink 4 4 4 4 2" xfId="3587"/>
    <cellStyle name="Hyperlink 4 4 4 4 3" xfId="579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2 3" xfId="6441"/>
    <cellStyle name="Hyperlink 4 4 5 2 3" xfId="3126"/>
    <cellStyle name="Hyperlink 4 4 5 2 4" xfId="5336"/>
    <cellStyle name="Hyperlink 4 4 5 3" xfId="1468"/>
    <cellStyle name="Hyperlink 4 4 5 3 2" xfId="3679"/>
    <cellStyle name="Hyperlink 4 4 5 3 3" xfId="588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2 3" xfId="6165"/>
    <cellStyle name="Hyperlink 4 4 6 3" xfId="2850"/>
    <cellStyle name="Hyperlink 4 4 6 4" xfId="5060"/>
    <cellStyle name="Hyperlink 4 4 7" xfId="1192"/>
    <cellStyle name="Hyperlink 4 4 7 2" xfId="3403"/>
    <cellStyle name="Hyperlink 4 4 7 3" xfId="561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3" xfId="6559"/>
    <cellStyle name="Hyperlink 4 5 2 2 2 3" xfId="3244"/>
    <cellStyle name="Hyperlink 4 5 2 2 2 4" xfId="5454"/>
    <cellStyle name="Hyperlink 4 5 2 2 3" xfId="1586"/>
    <cellStyle name="Hyperlink 4 5 2 2 3 2" xfId="3797"/>
    <cellStyle name="Hyperlink 4 5 2 2 3 3" xfId="600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2 3" xfId="6283"/>
    <cellStyle name="Hyperlink 4 5 2 3 3" xfId="2968"/>
    <cellStyle name="Hyperlink 4 5 2 3 4" xfId="5178"/>
    <cellStyle name="Hyperlink 4 5 2 4" xfId="1310"/>
    <cellStyle name="Hyperlink 4 5 2 4 2" xfId="3521"/>
    <cellStyle name="Hyperlink 4 5 2 4 3" xfId="573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3" xfId="6651"/>
    <cellStyle name="Hyperlink 4 5 3 2 2 3" xfId="3336"/>
    <cellStyle name="Hyperlink 4 5 3 2 2 4" xfId="5546"/>
    <cellStyle name="Hyperlink 4 5 3 2 3" xfId="1678"/>
    <cellStyle name="Hyperlink 4 5 3 2 3 2" xfId="3889"/>
    <cellStyle name="Hyperlink 4 5 3 2 3 3" xfId="609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2 3" xfId="6375"/>
    <cellStyle name="Hyperlink 4 5 3 3 3" xfId="3060"/>
    <cellStyle name="Hyperlink 4 5 3 3 4" xfId="5270"/>
    <cellStyle name="Hyperlink 4 5 3 4" xfId="1402"/>
    <cellStyle name="Hyperlink 4 5 3 4 2" xfId="3613"/>
    <cellStyle name="Hyperlink 4 5 3 4 3" xfId="582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2 3" xfId="6467"/>
    <cellStyle name="Hyperlink 4 5 4 2 3" xfId="3152"/>
    <cellStyle name="Hyperlink 4 5 4 2 4" xfId="5362"/>
    <cellStyle name="Hyperlink 4 5 4 3" xfId="1494"/>
    <cellStyle name="Hyperlink 4 5 4 3 2" xfId="3705"/>
    <cellStyle name="Hyperlink 4 5 4 3 3" xfId="591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2 3" xfId="6191"/>
    <cellStyle name="Hyperlink 4 5 5 3" xfId="2876"/>
    <cellStyle name="Hyperlink 4 5 5 4" xfId="5086"/>
    <cellStyle name="Hyperlink 4 5 6" xfId="1218"/>
    <cellStyle name="Hyperlink 4 5 6 2" xfId="3429"/>
    <cellStyle name="Hyperlink 4 5 6 3" xfId="563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3" xfId="6513"/>
    <cellStyle name="Hyperlink 4 6 2 2 3" xfId="3198"/>
    <cellStyle name="Hyperlink 4 6 2 2 4" xfId="5408"/>
    <cellStyle name="Hyperlink 4 6 2 3" xfId="1540"/>
    <cellStyle name="Hyperlink 4 6 2 3 2" xfId="3751"/>
    <cellStyle name="Hyperlink 4 6 2 3 3" xfId="596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2 3" xfId="6237"/>
    <cellStyle name="Hyperlink 4 6 3 3" xfId="2922"/>
    <cellStyle name="Hyperlink 4 6 3 4" xfId="5132"/>
    <cellStyle name="Hyperlink 4 6 4" xfId="1264"/>
    <cellStyle name="Hyperlink 4 6 4 2" xfId="3475"/>
    <cellStyle name="Hyperlink 4 6 4 3" xfId="568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3" xfId="6605"/>
    <cellStyle name="Hyperlink 4 7 2 2 3" xfId="3290"/>
    <cellStyle name="Hyperlink 4 7 2 2 4" xfId="5500"/>
    <cellStyle name="Hyperlink 4 7 2 3" xfId="1632"/>
    <cellStyle name="Hyperlink 4 7 2 3 2" xfId="3843"/>
    <cellStyle name="Hyperlink 4 7 2 3 3" xfId="605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2 3" xfId="6329"/>
    <cellStyle name="Hyperlink 4 7 3 3" xfId="3014"/>
    <cellStyle name="Hyperlink 4 7 3 4" xfId="5224"/>
    <cellStyle name="Hyperlink 4 7 4" xfId="1356"/>
    <cellStyle name="Hyperlink 4 7 4 2" xfId="3567"/>
    <cellStyle name="Hyperlink 4 7 4 3" xfId="577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2 3" xfId="6421"/>
    <cellStyle name="Hyperlink 4 8 2 3" xfId="3106"/>
    <cellStyle name="Hyperlink 4 8 2 4" xfId="5316"/>
    <cellStyle name="Hyperlink 4 8 3" xfId="1448"/>
    <cellStyle name="Hyperlink 4 8 3 2" xfId="3659"/>
    <cellStyle name="Hyperlink 4 8 3 3" xfId="586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2 3" xfId="614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3" xfId="659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3 3" xfId="603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2 3" xfId="631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4 3" xfId="576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3" xfId="668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3 3" xfId="613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2 3" xfId="640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4 3" xfId="585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3" xfId="649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3 3" xfId="594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2 3" xfId="6222"/>
    <cellStyle name="Hyperlink 5 2 2 2 5 3" xfId="2907"/>
    <cellStyle name="Hyperlink 5 2 2 2 5 4" xfId="5117"/>
    <cellStyle name="Hyperlink 5 2 2 2 6" xfId="1249"/>
    <cellStyle name="Hyperlink 5 2 2 2 6 2" xfId="3460"/>
    <cellStyle name="Hyperlink 5 2 2 2 6 3" xfId="567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3" xfId="654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3 3" xfId="599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2 3" xfId="6268"/>
    <cellStyle name="Hyperlink 5 2 2 3 3 3" xfId="2953"/>
    <cellStyle name="Hyperlink 5 2 2 3 3 4" xfId="5163"/>
    <cellStyle name="Hyperlink 5 2 2 3 4" xfId="1295"/>
    <cellStyle name="Hyperlink 5 2 2 3 4 2" xfId="3506"/>
    <cellStyle name="Hyperlink 5 2 2 3 4 3" xfId="571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3" xfId="663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3 3" xfId="608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2 3" xfId="6360"/>
    <cellStyle name="Hyperlink 5 2 2 4 3 3" xfId="3045"/>
    <cellStyle name="Hyperlink 5 2 2 4 3 4" xfId="5255"/>
    <cellStyle name="Hyperlink 5 2 2 4 4" xfId="1387"/>
    <cellStyle name="Hyperlink 5 2 2 4 4 2" xfId="3598"/>
    <cellStyle name="Hyperlink 5 2 2 4 4 3" xfId="580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2 3" xfId="6452"/>
    <cellStyle name="Hyperlink 5 2 2 5 2 3" xfId="3137"/>
    <cellStyle name="Hyperlink 5 2 2 5 2 4" xfId="5347"/>
    <cellStyle name="Hyperlink 5 2 2 5 3" xfId="1479"/>
    <cellStyle name="Hyperlink 5 2 2 5 3 2" xfId="3690"/>
    <cellStyle name="Hyperlink 5 2 2 5 3 3" xfId="590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2 3" xfId="6176"/>
    <cellStyle name="Hyperlink 5 2 2 6 3" xfId="2861"/>
    <cellStyle name="Hyperlink 5 2 2 6 4" xfId="5071"/>
    <cellStyle name="Hyperlink 5 2 2 7" xfId="1203"/>
    <cellStyle name="Hyperlink 5 2 2 7 2" xfId="3414"/>
    <cellStyle name="Hyperlink 5 2 2 7 3" xfId="562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3" xfId="657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3 3" xfId="601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2 3" xfId="6294"/>
    <cellStyle name="Hyperlink 5 2 3 2 3 3" xfId="2979"/>
    <cellStyle name="Hyperlink 5 2 3 2 3 4" xfId="5189"/>
    <cellStyle name="Hyperlink 5 2 3 2 4" xfId="1321"/>
    <cellStyle name="Hyperlink 5 2 3 2 4 2" xfId="3532"/>
    <cellStyle name="Hyperlink 5 2 3 2 4 3" xfId="574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3" xfId="666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3 3" xfId="611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2 3" xfId="6386"/>
    <cellStyle name="Hyperlink 5 2 3 3 3 3" xfId="3071"/>
    <cellStyle name="Hyperlink 5 2 3 3 3 4" xfId="5281"/>
    <cellStyle name="Hyperlink 5 2 3 3 4" xfId="1413"/>
    <cellStyle name="Hyperlink 5 2 3 3 4 2" xfId="3624"/>
    <cellStyle name="Hyperlink 5 2 3 3 4 3" xfId="583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2 3" xfId="6478"/>
    <cellStyle name="Hyperlink 5 2 3 4 2 3" xfId="3163"/>
    <cellStyle name="Hyperlink 5 2 3 4 2 4" xfId="5373"/>
    <cellStyle name="Hyperlink 5 2 3 4 3" xfId="1505"/>
    <cellStyle name="Hyperlink 5 2 3 4 3 2" xfId="3716"/>
    <cellStyle name="Hyperlink 5 2 3 4 3 3" xfId="592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2 3" xfId="6202"/>
    <cellStyle name="Hyperlink 5 2 3 5 3" xfId="2887"/>
    <cellStyle name="Hyperlink 5 2 3 5 4" xfId="5097"/>
    <cellStyle name="Hyperlink 5 2 3 6" xfId="1229"/>
    <cellStyle name="Hyperlink 5 2 3 6 2" xfId="3440"/>
    <cellStyle name="Hyperlink 5 2 3 6 3" xfId="565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3" xfId="6524"/>
    <cellStyle name="Hyperlink 5 2 4 2 2 3" xfId="3209"/>
    <cellStyle name="Hyperlink 5 2 4 2 2 4" xfId="5419"/>
    <cellStyle name="Hyperlink 5 2 4 2 3" xfId="1551"/>
    <cellStyle name="Hyperlink 5 2 4 2 3 2" xfId="3762"/>
    <cellStyle name="Hyperlink 5 2 4 2 3 3" xfId="597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2 3" xfId="6248"/>
    <cellStyle name="Hyperlink 5 2 4 3 3" xfId="2933"/>
    <cellStyle name="Hyperlink 5 2 4 3 4" xfId="5143"/>
    <cellStyle name="Hyperlink 5 2 4 4" xfId="1275"/>
    <cellStyle name="Hyperlink 5 2 4 4 2" xfId="3486"/>
    <cellStyle name="Hyperlink 5 2 4 4 3" xfId="569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3" xfId="6616"/>
    <cellStyle name="Hyperlink 5 2 5 2 2 3" xfId="3301"/>
    <cellStyle name="Hyperlink 5 2 5 2 2 4" xfId="5511"/>
    <cellStyle name="Hyperlink 5 2 5 2 3" xfId="1643"/>
    <cellStyle name="Hyperlink 5 2 5 2 3 2" xfId="3854"/>
    <cellStyle name="Hyperlink 5 2 5 2 3 3" xfId="606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2 3" xfId="6340"/>
    <cellStyle name="Hyperlink 5 2 5 3 3" xfId="3025"/>
    <cellStyle name="Hyperlink 5 2 5 3 4" xfId="5235"/>
    <cellStyle name="Hyperlink 5 2 5 4" xfId="1367"/>
    <cellStyle name="Hyperlink 5 2 5 4 2" xfId="3578"/>
    <cellStyle name="Hyperlink 5 2 5 4 3" xfId="578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2 3" xfId="6432"/>
    <cellStyle name="Hyperlink 5 2 6 2 3" xfId="3117"/>
    <cellStyle name="Hyperlink 5 2 6 2 4" xfId="5327"/>
    <cellStyle name="Hyperlink 5 2 6 3" xfId="1459"/>
    <cellStyle name="Hyperlink 5 2 6 3 2" xfId="3670"/>
    <cellStyle name="Hyperlink 5 2 6 3 3" xfId="588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2 3" xfId="6156"/>
    <cellStyle name="Hyperlink 5 2 7 3" xfId="2841"/>
    <cellStyle name="Hyperlink 5 2 7 4" xfId="5051"/>
    <cellStyle name="Hyperlink 5 2 8" xfId="1183"/>
    <cellStyle name="Hyperlink 5 2 8 2" xfId="3394"/>
    <cellStyle name="Hyperlink 5 2 8 3" xfId="560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3" xfId="658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3 3" xfId="602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2 3" xfId="6304"/>
    <cellStyle name="Hyperlink 5 3 2 2 3 3" xfId="2989"/>
    <cellStyle name="Hyperlink 5 3 2 2 3 4" xfId="5199"/>
    <cellStyle name="Hyperlink 5 3 2 2 4" xfId="1331"/>
    <cellStyle name="Hyperlink 5 3 2 2 4 2" xfId="3542"/>
    <cellStyle name="Hyperlink 5 3 2 2 4 3" xfId="575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3" xfId="667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3 3" xfId="612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2 3" xfId="6396"/>
    <cellStyle name="Hyperlink 5 3 2 3 3 3" xfId="3081"/>
    <cellStyle name="Hyperlink 5 3 2 3 3 4" xfId="5291"/>
    <cellStyle name="Hyperlink 5 3 2 3 4" xfId="1423"/>
    <cellStyle name="Hyperlink 5 3 2 3 4 2" xfId="3634"/>
    <cellStyle name="Hyperlink 5 3 2 3 4 3" xfId="584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2 3" xfId="6488"/>
    <cellStyle name="Hyperlink 5 3 2 4 2 3" xfId="3173"/>
    <cellStyle name="Hyperlink 5 3 2 4 2 4" xfId="5383"/>
    <cellStyle name="Hyperlink 5 3 2 4 3" xfId="1515"/>
    <cellStyle name="Hyperlink 5 3 2 4 3 2" xfId="3726"/>
    <cellStyle name="Hyperlink 5 3 2 4 3 3" xfId="593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2 3" xfId="6212"/>
    <cellStyle name="Hyperlink 5 3 2 5 3" xfId="2897"/>
    <cellStyle name="Hyperlink 5 3 2 5 4" xfId="5107"/>
    <cellStyle name="Hyperlink 5 3 2 6" xfId="1239"/>
    <cellStyle name="Hyperlink 5 3 2 6 2" xfId="3450"/>
    <cellStyle name="Hyperlink 5 3 2 6 3" xfId="566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3" xfId="6534"/>
    <cellStyle name="Hyperlink 5 3 3 2 2 3" xfId="3219"/>
    <cellStyle name="Hyperlink 5 3 3 2 2 4" xfId="5429"/>
    <cellStyle name="Hyperlink 5 3 3 2 3" xfId="1561"/>
    <cellStyle name="Hyperlink 5 3 3 2 3 2" xfId="3772"/>
    <cellStyle name="Hyperlink 5 3 3 2 3 3" xfId="598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2 3" xfId="6258"/>
    <cellStyle name="Hyperlink 5 3 3 3 3" xfId="2943"/>
    <cellStyle name="Hyperlink 5 3 3 3 4" xfId="5153"/>
    <cellStyle name="Hyperlink 5 3 3 4" xfId="1285"/>
    <cellStyle name="Hyperlink 5 3 3 4 2" xfId="3496"/>
    <cellStyle name="Hyperlink 5 3 3 4 3" xfId="570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3" xfId="6626"/>
    <cellStyle name="Hyperlink 5 3 4 2 2 3" xfId="3311"/>
    <cellStyle name="Hyperlink 5 3 4 2 2 4" xfId="5521"/>
    <cellStyle name="Hyperlink 5 3 4 2 3" xfId="1653"/>
    <cellStyle name="Hyperlink 5 3 4 2 3 2" xfId="3864"/>
    <cellStyle name="Hyperlink 5 3 4 2 3 3" xfId="607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2 3" xfId="6350"/>
    <cellStyle name="Hyperlink 5 3 4 3 3" xfId="3035"/>
    <cellStyle name="Hyperlink 5 3 4 3 4" xfId="5245"/>
    <cellStyle name="Hyperlink 5 3 4 4" xfId="1377"/>
    <cellStyle name="Hyperlink 5 3 4 4 2" xfId="3588"/>
    <cellStyle name="Hyperlink 5 3 4 4 3" xfId="579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2 3" xfId="6442"/>
    <cellStyle name="Hyperlink 5 3 5 2 3" xfId="3127"/>
    <cellStyle name="Hyperlink 5 3 5 2 4" xfId="5337"/>
    <cellStyle name="Hyperlink 5 3 5 3" xfId="1469"/>
    <cellStyle name="Hyperlink 5 3 5 3 2" xfId="3680"/>
    <cellStyle name="Hyperlink 5 3 5 3 3" xfId="589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2 3" xfId="6166"/>
    <cellStyle name="Hyperlink 5 3 6 3" xfId="2851"/>
    <cellStyle name="Hyperlink 5 3 6 4" xfId="5061"/>
    <cellStyle name="Hyperlink 5 3 7" xfId="1193"/>
    <cellStyle name="Hyperlink 5 3 7 2" xfId="3404"/>
    <cellStyle name="Hyperlink 5 3 7 3" xfId="561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3" xfId="6560"/>
    <cellStyle name="Hyperlink 5 4 2 2 2 3" xfId="3245"/>
    <cellStyle name="Hyperlink 5 4 2 2 2 4" xfId="5455"/>
    <cellStyle name="Hyperlink 5 4 2 2 3" xfId="1587"/>
    <cellStyle name="Hyperlink 5 4 2 2 3 2" xfId="3798"/>
    <cellStyle name="Hyperlink 5 4 2 2 3 3" xfId="600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2 3" xfId="6284"/>
    <cellStyle name="Hyperlink 5 4 2 3 3" xfId="2969"/>
    <cellStyle name="Hyperlink 5 4 2 3 4" xfId="5179"/>
    <cellStyle name="Hyperlink 5 4 2 4" xfId="1311"/>
    <cellStyle name="Hyperlink 5 4 2 4 2" xfId="3522"/>
    <cellStyle name="Hyperlink 5 4 2 4 3" xfId="573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3" xfId="6652"/>
    <cellStyle name="Hyperlink 5 4 3 2 2 3" xfId="3337"/>
    <cellStyle name="Hyperlink 5 4 3 2 2 4" xfId="5547"/>
    <cellStyle name="Hyperlink 5 4 3 2 3" xfId="1679"/>
    <cellStyle name="Hyperlink 5 4 3 2 3 2" xfId="3890"/>
    <cellStyle name="Hyperlink 5 4 3 2 3 3" xfId="610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2 3" xfId="6376"/>
    <cellStyle name="Hyperlink 5 4 3 3 3" xfId="3061"/>
    <cellStyle name="Hyperlink 5 4 3 3 4" xfId="5271"/>
    <cellStyle name="Hyperlink 5 4 3 4" xfId="1403"/>
    <cellStyle name="Hyperlink 5 4 3 4 2" xfId="3614"/>
    <cellStyle name="Hyperlink 5 4 3 4 3" xfId="582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2 3" xfId="6468"/>
    <cellStyle name="Hyperlink 5 4 4 2 3" xfId="3153"/>
    <cellStyle name="Hyperlink 5 4 4 2 4" xfId="5363"/>
    <cellStyle name="Hyperlink 5 4 4 3" xfId="1495"/>
    <cellStyle name="Hyperlink 5 4 4 3 2" xfId="3706"/>
    <cellStyle name="Hyperlink 5 4 4 3 3" xfId="591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2 3" xfId="6192"/>
    <cellStyle name="Hyperlink 5 4 5 3" xfId="2877"/>
    <cellStyle name="Hyperlink 5 4 5 4" xfId="5087"/>
    <cellStyle name="Hyperlink 5 4 6" xfId="1219"/>
    <cellStyle name="Hyperlink 5 4 6 2" xfId="3430"/>
    <cellStyle name="Hyperlink 5 4 6 3" xfId="564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3" xfId="6514"/>
    <cellStyle name="Hyperlink 5 5 2 2 3" xfId="3199"/>
    <cellStyle name="Hyperlink 5 5 2 2 4" xfId="5409"/>
    <cellStyle name="Hyperlink 5 5 2 3" xfId="1541"/>
    <cellStyle name="Hyperlink 5 5 2 3 2" xfId="3752"/>
    <cellStyle name="Hyperlink 5 5 2 3 3" xfId="596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2 3" xfId="6238"/>
    <cellStyle name="Hyperlink 5 5 3 3" xfId="2923"/>
    <cellStyle name="Hyperlink 5 5 3 4" xfId="5133"/>
    <cellStyle name="Hyperlink 5 5 4" xfId="1265"/>
    <cellStyle name="Hyperlink 5 5 4 2" xfId="3476"/>
    <cellStyle name="Hyperlink 5 5 4 3" xfId="568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3" xfId="6606"/>
    <cellStyle name="Hyperlink 5 6 2 2 3" xfId="3291"/>
    <cellStyle name="Hyperlink 5 6 2 2 4" xfId="5501"/>
    <cellStyle name="Hyperlink 5 6 2 3" xfId="1633"/>
    <cellStyle name="Hyperlink 5 6 2 3 2" xfId="3844"/>
    <cellStyle name="Hyperlink 5 6 2 3 3" xfId="605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2 3" xfId="6330"/>
    <cellStyle name="Hyperlink 5 6 3 3" xfId="3015"/>
    <cellStyle name="Hyperlink 5 6 3 4" xfId="5225"/>
    <cellStyle name="Hyperlink 5 6 4" xfId="1357"/>
    <cellStyle name="Hyperlink 5 6 4 2" xfId="3568"/>
    <cellStyle name="Hyperlink 5 6 4 3" xfId="577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2 3" xfId="6422"/>
    <cellStyle name="Hyperlink 5 7 2 3" xfId="3107"/>
    <cellStyle name="Hyperlink 5 7 2 4" xfId="5317"/>
    <cellStyle name="Hyperlink 5 7 3" xfId="1449"/>
    <cellStyle name="Hyperlink 5 7 3 2" xfId="3660"/>
    <cellStyle name="Hyperlink 5 7 3 3" xfId="587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2 3" xfId="6146"/>
    <cellStyle name="Hyperlink 5 8 3" xfId="2831"/>
    <cellStyle name="Hyperlink 5 8 4" xfId="5041"/>
    <cellStyle name="Hyperlink 5 9" xfId="1173"/>
    <cellStyle name="Hyperlink 5 9 2" xfId="3384"/>
    <cellStyle name="Hyperlink 5 9 3" xfId="559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3" xfId="658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3 3" xfId="603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2 3" xfId="6309"/>
    <cellStyle name="Hyperlink 6 2 2 2 3 3" xfId="2994"/>
    <cellStyle name="Hyperlink 6 2 2 2 3 4" xfId="5204"/>
    <cellStyle name="Hyperlink 6 2 2 2 4" xfId="1336"/>
    <cellStyle name="Hyperlink 6 2 2 2 4 2" xfId="3547"/>
    <cellStyle name="Hyperlink 6 2 2 2 4 3" xfId="575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3" xfId="667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3 3" xfId="612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2 3" xfId="6401"/>
    <cellStyle name="Hyperlink 6 2 2 3 3 3" xfId="3086"/>
    <cellStyle name="Hyperlink 6 2 2 3 3 4" xfId="5296"/>
    <cellStyle name="Hyperlink 6 2 2 3 4" xfId="1428"/>
    <cellStyle name="Hyperlink 6 2 2 3 4 2" xfId="3639"/>
    <cellStyle name="Hyperlink 6 2 2 3 4 3" xfId="584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2 3" xfId="6493"/>
    <cellStyle name="Hyperlink 6 2 2 4 2 3" xfId="3178"/>
    <cellStyle name="Hyperlink 6 2 2 4 2 4" xfId="5388"/>
    <cellStyle name="Hyperlink 6 2 2 4 3" xfId="1520"/>
    <cellStyle name="Hyperlink 6 2 2 4 3 2" xfId="3731"/>
    <cellStyle name="Hyperlink 6 2 2 4 3 3" xfId="594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2 3" xfId="6217"/>
    <cellStyle name="Hyperlink 6 2 2 5 3" xfId="2902"/>
    <cellStyle name="Hyperlink 6 2 2 5 4" xfId="5112"/>
    <cellStyle name="Hyperlink 6 2 2 6" xfId="1244"/>
    <cellStyle name="Hyperlink 6 2 2 6 2" xfId="3455"/>
    <cellStyle name="Hyperlink 6 2 2 6 3" xfId="566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3" xfId="6539"/>
    <cellStyle name="Hyperlink 6 2 3 2 2 3" xfId="3224"/>
    <cellStyle name="Hyperlink 6 2 3 2 2 4" xfId="5434"/>
    <cellStyle name="Hyperlink 6 2 3 2 3" xfId="1566"/>
    <cellStyle name="Hyperlink 6 2 3 2 3 2" xfId="3777"/>
    <cellStyle name="Hyperlink 6 2 3 2 3 3" xfId="598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2 3" xfId="6263"/>
    <cellStyle name="Hyperlink 6 2 3 3 3" xfId="2948"/>
    <cellStyle name="Hyperlink 6 2 3 3 4" xfId="5158"/>
    <cellStyle name="Hyperlink 6 2 3 4" xfId="1290"/>
    <cellStyle name="Hyperlink 6 2 3 4 2" xfId="3501"/>
    <cellStyle name="Hyperlink 6 2 3 4 3" xfId="571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3" xfId="6631"/>
    <cellStyle name="Hyperlink 6 2 4 2 2 3" xfId="3316"/>
    <cellStyle name="Hyperlink 6 2 4 2 2 4" xfId="5526"/>
    <cellStyle name="Hyperlink 6 2 4 2 3" xfId="1658"/>
    <cellStyle name="Hyperlink 6 2 4 2 3 2" xfId="3869"/>
    <cellStyle name="Hyperlink 6 2 4 2 3 3" xfId="607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2 3" xfId="6355"/>
    <cellStyle name="Hyperlink 6 2 4 3 3" xfId="3040"/>
    <cellStyle name="Hyperlink 6 2 4 3 4" xfId="5250"/>
    <cellStyle name="Hyperlink 6 2 4 4" xfId="1382"/>
    <cellStyle name="Hyperlink 6 2 4 4 2" xfId="3593"/>
    <cellStyle name="Hyperlink 6 2 4 4 3" xfId="580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2 3" xfId="6447"/>
    <cellStyle name="Hyperlink 6 2 5 2 3" xfId="3132"/>
    <cellStyle name="Hyperlink 6 2 5 2 4" xfId="5342"/>
    <cellStyle name="Hyperlink 6 2 5 3" xfId="1474"/>
    <cellStyle name="Hyperlink 6 2 5 3 2" xfId="3685"/>
    <cellStyle name="Hyperlink 6 2 5 3 3" xfId="589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2 3" xfId="6171"/>
    <cellStyle name="Hyperlink 6 2 6 3" xfId="2856"/>
    <cellStyle name="Hyperlink 6 2 6 4" xfId="5066"/>
    <cellStyle name="Hyperlink 6 2 7" xfId="1198"/>
    <cellStyle name="Hyperlink 6 2 7 2" xfId="3409"/>
    <cellStyle name="Hyperlink 6 2 7 3" xfId="561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3" xfId="6565"/>
    <cellStyle name="Hyperlink 6 3 2 2 2 3" xfId="3250"/>
    <cellStyle name="Hyperlink 6 3 2 2 2 4" xfId="5460"/>
    <cellStyle name="Hyperlink 6 3 2 2 3" xfId="1592"/>
    <cellStyle name="Hyperlink 6 3 2 2 3 2" xfId="3803"/>
    <cellStyle name="Hyperlink 6 3 2 2 3 3" xfId="601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2 3" xfId="6289"/>
    <cellStyle name="Hyperlink 6 3 2 3 3" xfId="2974"/>
    <cellStyle name="Hyperlink 6 3 2 3 4" xfId="5184"/>
    <cellStyle name="Hyperlink 6 3 2 4" xfId="1316"/>
    <cellStyle name="Hyperlink 6 3 2 4 2" xfId="3527"/>
    <cellStyle name="Hyperlink 6 3 2 4 3" xfId="573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3" xfId="6657"/>
    <cellStyle name="Hyperlink 6 3 3 2 2 3" xfId="3342"/>
    <cellStyle name="Hyperlink 6 3 3 2 2 4" xfId="5552"/>
    <cellStyle name="Hyperlink 6 3 3 2 3" xfId="1684"/>
    <cellStyle name="Hyperlink 6 3 3 2 3 2" xfId="3895"/>
    <cellStyle name="Hyperlink 6 3 3 2 3 3" xfId="610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2 3" xfId="6381"/>
    <cellStyle name="Hyperlink 6 3 3 3 3" xfId="3066"/>
    <cellStyle name="Hyperlink 6 3 3 3 4" xfId="5276"/>
    <cellStyle name="Hyperlink 6 3 3 4" xfId="1408"/>
    <cellStyle name="Hyperlink 6 3 3 4 2" xfId="3619"/>
    <cellStyle name="Hyperlink 6 3 3 4 3" xfId="582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2 3" xfId="6473"/>
    <cellStyle name="Hyperlink 6 3 4 2 3" xfId="3158"/>
    <cellStyle name="Hyperlink 6 3 4 2 4" xfId="5368"/>
    <cellStyle name="Hyperlink 6 3 4 3" xfId="1500"/>
    <cellStyle name="Hyperlink 6 3 4 3 2" xfId="3711"/>
    <cellStyle name="Hyperlink 6 3 4 3 3" xfId="592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2 3" xfId="6197"/>
    <cellStyle name="Hyperlink 6 3 5 3" xfId="2882"/>
    <cellStyle name="Hyperlink 6 3 5 4" xfId="5092"/>
    <cellStyle name="Hyperlink 6 3 6" xfId="1224"/>
    <cellStyle name="Hyperlink 6 3 6 2" xfId="3435"/>
    <cellStyle name="Hyperlink 6 3 6 3" xfId="564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3" xfId="6519"/>
    <cellStyle name="Hyperlink 6 4 2 2 3" xfId="3204"/>
    <cellStyle name="Hyperlink 6 4 2 2 4" xfId="5414"/>
    <cellStyle name="Hyperlink 6 4 2 3" xfId="1546"/>
    <cellStyle name="Hyperlink 6 4 2 3 2" xfId="3757"/>
    <cellStyle name="Hyperlink 6 4 2 3 3" xfId="596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2 3" xfId="6243"/>
    <cellStyle name="Hyperlink 6 4 3 3" xfId="2928"/>
    <cellStyle name="Hyperlink 6 4 3 4" xfId="5138"/>
    <cellStyle name="Hyperlink 6 4 4" xfId="1270"/>
    <cellStyle name="Hyperlink 6 4 4 2" xfId="3481"/>
    <cellStyle name="Hyperlink 6 4 4 3" xfId="569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3" xfId="6611"/>
    <cellStyle name="Hyperlink 6 5 2 2 3" xfId="3296"/>
    <cellStyle name="Hyperlink 6 5 2 2 4" xfId="5506"/>
    <cellStyle name="Hyperlink 6 5 2 3" xfId="1638"/>
    <cellStyle name="Hyperlink 6 5 2 3 2" xfId="3849"/>
    <cellStyle name="Hyperlink 6 5 2 3 3" xfId="605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2 3" xfId="6335"/>
    <cellStyle name="Hyperlink 6 5 3 3" xfId="3020"/>
    <cellStyle name="Hyperlink 6 5 3 4" xfId="5230"/>
    <cellStyle name="Hyperlink 6 5 4" xfId="1362"/>
    <cellStyle name="Hyperlink 6 5 4 2" xfId="3573"/>
    <cellStyle name="Hyperlink 6 5 4 3" xfId="578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2 3" xfId="6427"/>
    <cellStyle name="Hyperlink 6 6 2 3" xfId="3112"/>
    <cellStyle name="Hyperlink 6 6 2 4" xfId="5322"/>
    <cellStyle name="Hyperlink 6 6 3" xfId="1454"/>
    <cellStyle name="Hyperlink 6 6 3 2" xfId="3665"/>
    <cellStyle name="Hyperlink 6 6 3 3" xfId="587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2 3" xfId="6151"/>
    <cellStyle name="Hyperlink 6 7 3" xfId="2836"/>
    <cellStyle name="Hyperlink 6 7 4" xfId="5046"/>
    <cellStyle name="Hyperlink 6 8" xfId="1178"/>
    <cellStyle name="Hyperlink 6 8 2" xfId="3389"/>
    <cellStyle name="Hyperlink 6 8 3" xfId="559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3" xfId="6575"/>
    <cellStyle name="Hyperlink 7 2 2 2 2 3" xfId="3260"/>
    <cellStyle name="Hyperlink 7 2 2 2 2 4" xfId="5470"/>
    <cellStyle name="Hyperlink 7 2 2 2 3" xfId="1602"/>
    <cellStyle name="Hyperlink 7 2 2 2 3 2" xfId="3813"/>
    <cellStyle name="Hyperlink 7 2 2 2 3 3" xfId="602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2 3" xfId="6299"/>
    <cellStyle name="Hyperlink 7 2 2 3 3" xfId="2984"/>
    <cellStyle name="Hyperlink 7 2 2 3 4" xfId="5194"/>
    <cellStyle name="Hyperlink 7 2 2 4" xfId="1326"/>
    <cellStyle name="Hyperlink 7 2 2 4 2" xfId="3537"/>
    <cellStyle name="Hyperlink 7 2 2 4 3" xfId="574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3" xfId="6667"/>
    <cellStyle name="Hyperlink 7 2 3 2 2 3" xfId="3352"/>
    <cellStyle name="Hyperlink 7 2 3 2 2 4" xfId="5562"/>
    <cellStyle name="Hyperlink 7 2 3 2 3" xfId="1694"/>
    <cellStyle name="Hyperlink 7 2 3 2 3 2" xfId="3905"/>
    <cellStyle name="Hyperlink 7 2 3 2 3 3" xfId="611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2 3" xfId="6391"/>
    <cellStyle name="Hyperlink 7 2 3 3 3" xfId="3076"/>
    <cellStyle name="Hyperlink 7 2 3 3 4" xfId="5286"/>
    <cellStyle name="Hyperlink 7 2 3 4" xfId="1418"/>
    <cellStyle name="Hyperlink 7 2 3 4 2" xfId="3629"/>
    <cellStyle name="Hyperlink 7 2 3 4 3" xfId="583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2 3" xfId="6483"/>
    <cellStyle name="Hyperlink 7 2 4 2 3" xfId="3168"/>
    <cellStyle name="Hyperlink 7 2 4 2 4" xfId="5378"/>
    <cellStyle name="Hyperlink 7 2 4 3" xfId="1510"/>
    <cellStyle name="Hyperlink 7 2 4 3 2" xfId="3721"/>
    <cellStyle name="Hyperlink 7 2 4 3 3" xfId="593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2 3" xfId="6207"/>
    <cellStyle name="Hyperlink 7 2 5 3" xfId="2892"/>
    <cellStyle name="Hyperlink 7 2 5 4" xfId="5102"/>
    <cellStyle name="Hyperlink 7 2 6" xfId="1234"/>
    <cellStyle name="Hyperlink 7 2 6 2" xfId="3445"/>
    <cellStyle name="Hyperlink 7 2 6 3" xfId="565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3" xfId="6529"/>
    <cellStyle name="Hyperlink 7 3 2 2 3" xfId="3214"/>
    <cellStyle name="Hyperlink 7 3 2 2 4" xfId="5424"/>
    <cellStyle name="Hyperlink 7 3 2 3" xfId="1556"/>
    <cellStyle name="Hyperlink 7 3 2 3 2" xfId="3767"/>
    <cellStyle name="Hyperlink 7 3 2 3 3" xfId="597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2 3" xfId="6253"/>
    <cellStyle name="Hyperlink 7 3 3 3" xfId="2938"/>
    <cellStyle name="Hyperlink 7 3 3 4" xfId="5148"/>
    <cellStyle name="Hyperlink 7 3 4" xfId="1280"/>
    <cellStyle name="Hyperlink 7 3 4 2" xfId="3491"/>
    <cellStyle name="Hyperlink 7 3 4 3" xfId="570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3" xfId="6621"/>
    <cellStyle name="Hyperlink 7 4 2 2 3" xfId="3306"/>
    <cellStyle name="Hyperlink 7 4 2 2 4" xfId="5516"/>
    <cellStyle name="Hyperlink 7 4 2 3" xfId="1648"/>
    <cellStyle name="Hyperlink 7 4 2 3 2" xfId="3859"/>
    <cellStyle name="Hyperlink 7 4 2 3 3" xfId="606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2 3" xfId="6345"/>
    <cellStyle name="Hyperlink 7 4 3 3" xfId="3030"/>
    <cellStyle name="Hyperlink 7 4 3 4" xfId="5240"/>
    <cellStyle name="Hyperlink 7 4 4" xfId="1372"/>
    <cellStyle name="Hyperlink 7 4 4 2" xfId="3583"/>
    <cellStyle name="Hyperlink 7 4 4 3" xfId="579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2 3" xfId="6437"/>
    <cellStyle name="Hyperlink 7 5 2 3" xfId="3122"/>
    <cellStyle name="Hyperlink 7 5 2 4" xfId="5332"/>
    <cellStyle name="Hyperlink 7 5 3" xfId="1464"/>
    <cellStyle name="Hyperlink 7 5 3 2" xfId="3675"/>
    <cellStyle name="Hyperlink 7 5 3 3" xfId="588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2 3" xfId="6161"/>
    <cellStyle name="Hyperlink 7 6 3" xfId="2846"/>
    <cellStyle name="Hyperlink 7 6 4" xfId="5056"/>
    <cellStyle name="Hyperlink 7 7" xfId="1188"/>
    <cellStyle name="Hyperlink 7 7 2" xfId="3399"/>
    <cellStyle name="Hyperlink 7 7 3" xfId="560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3" xfId="6596"/>
    <cellStyle name="Hyperlink 8 2 2 2 2 3" xfId="3281"/>
    <cellStyle name="Hyperlink 8 2 2 2 2 4" xfId="5491"/>
    <cellStyle name="Hyperlink 8 2 2 2 3" xfId="1623"/>
    <cellStyle name="Hyperlink 8 2 2 2 3 2" xfId="3834"/>
    <cellStyle name="Hyperlink 8 2 2 2 3 3" xfId="604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2 3" xfId="6320"/>
    <cellStyle name="Hyperlink 8 2 2 3 3" xfId="3005"/>
    <cellStyle name="Hyperlink 8 2 2 3 4" xfId="5215"/>
    <cellStyle name="Hyperlink 8 2 2 4" xfId="1347"/>
    <cellStyle name="Hyperlink 8 2 2 4 2" xfId="3558"/>
    <cellStyle name="Hyperlink 8 2 2 4 3" xfId="576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3" xfId="6688"/>
    <cellStyle name="Hyperlink 8 2 3 2 2 3" xfId="3373"/>
    <cellStyle name="Hyperlink 8 2 3 2 2 4" xfId="5583"/>
    <cellStyle name="Hyperlink 8 2 3 2 3" xfId="1715"/>
    <cellStyle name="Hyperlink 8 2 3 2 3 2" xfId="3926"/>
    <cellStyle name="Hyperlink 8 2 3 2 3 3" xfId="613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2 3" xfId="6412"/>
    <cellStyle name="Hyperlink 8 2 3 3 3" xfId="3097"/>
    <cellStyle name="Hyperlink 8 2 3 3 4" xfId="5307"/>
    <cellStyle name="Hyperlink 8 2 3 4" xfId="1439"/>
    <cellStyle name="Hyperlink 8 2 3 4 2" xfId="3650"/>
    <cellStyle name="Hyperlink 8 2 3 4 3" xfId="586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2 3" xfId="6504"/>
    <cellStyle name="Hyperlink 8 2 4 2 3" xfId="3189"/>
    <cellStyle name="Hyperlink 8 2 4 2 4" xfId="5399"/>
    <cellStyle name="Hyperlink 8 2 4 3" xfId="1531"/>
    <cellStyle name="Hyperlink 8 2 4 3 2" xfId="3742"/>
    <cellStyle name="Hyperlink 8 2 4 3 3" xfId="595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2 3" xfId="6228"/>
    <cellStyle name="Hyperlink 8 2 5 3" xfId="2913"/>
    <cellStyle name="Hyperlink 8 2 5 4" xfId="5123"/>
    <cellStyle name="Hyperlink 8 2 6" xfId="1255"/>
    <cellStyle name="Hyperlink 8 2 6 2" xfId="3466"/>
    <cellStyle name="Hyperlink 8 2 6 3" xfId="567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3" xfId="6550"/>
    <cellStyle name="Hyperlink 8 3 2 2 3" xfId="3235"/>
    <cellStyle name="Hyperlink 8 3 2 2 4" xfId="5445"/>
    <cellStyle name="Hyperlink 8 3 2 3" xfId="1577"/>
    <cellStyle name="Hyperlink 8 3 2 3 2" xfId="3788"/>
    <cellStyle name="Hyperlink 8 3 2 3 3" xfId="599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2 3" xfId="6274"/>
    <cellStyle name="Hyperlink 8 3 3 3" xfId="2959"/>
    <cellStyle name="Hyperlink 8 3 3 4" xfId="5169"/>
    <cellStyle name="Hyperlink 8 3 4" xfId="1301"/>
    <cellStyle name="Hyperlink 8 3 4 2" xfId="3512"/>
    <cellStyle name="Hyperlink 8 3 4 3" xfId="572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3" xfId="6642"/>
    <cellStyle name="Hyperlink 8 4 2 2 3" xfId="3327"/>
    <cellStyle name="Hyperlink 8 4 2 2 4" xfId="5537"/>
    <cellStyle name="Hyperlink 8 4 2 3" xfId="1669"/>
    <cellStyle name="Hyperlink 8 4 2 3 2" xfId="3880"/>
    <cellStyle name="Hyperlink 8 4 2 3 3" xfId="609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2 3" xfId="6366"/>
    <cellStyle name="Hyperlink 8 4 3 3" xfId="3051"/>
    <cellStyle name="Hyperlink 8 4 3 4" xfId="5261"/>
    <cellStyle name="Hyperlink 8 4 4" xfId="1393"/>
    <cellStyle name="Hyperlink 8 4 4 2" xfId="3604"/>
    <cellStyle name="Hyperlink 8 4 4 3" xfId="581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2 3" xfId="6458"/>
    <cellStyle name="Hyperlink 8 5 2 3" xfId="3143"/>
    <cellStyle name="Hyperlink 8 5 2 4" xfId="5353"/>
    <cellStyle name="Hyperlink 8 5 3" xfId="1485"/>
    <cellStyle name="Hyperlink 8 5 3 2" xfId="3696"/>
    <cellStyle name="Hyperlink 8 5 3 3" xfId="590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2 3" xfId="6182"/>
    <cellStyle name="Hyperlink 8 6 3" xfId="2867"/>
    <cellStyle name="Hyperlink 8 6 4" xfId="5077"/>
    <cellStyle name="Hyperlink 8 7" xfId="1209"/>
    <cellStyle name="Hyperlink 8 7 2" xfId="3420"/>
    <cellStyle name="Hyperlink 8 7 3" xfId="563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3" xfId="6555"/>
    <cellStyle name="Hyperlink 9 2 2 2 3" xfId="3240"/>
    <cellStyle name="Hyperlink 9 2 2 2 4" xfId="5450"/>
    <cellStyle name="Hyperlink 9 2 2 3" xfId="1582"/>
    <cellStyle name="Hyperlink 9 2 2 3 2" xfId="3793"/>
    <cellStyle name="Hyperlink 9 2 2 3 3" xfId="600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2 3" xfId="6279"/>
    <cellStyle name="Hyperlink 9 2 3 3" xfId="2964"/>
    <cellStyle name="Hyperlink 9 2 3 4" xfId="5174"/>
    <cellStyle name="Hyperlink 9 2 4" xfId="1306"/>
    <cellStyle name="Hyperlink 9 2 4 2" xfId="3517"/>
    <cellStyle name="Hyperlink 9 2 4 3" xfId="572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3" xfId="6647"/>
    <cellStyle name="Hyperlink 9 3 2 2 3" xfId="3332"/>
    <cellStyle name="Hyperlink 9 3 2 2 4" xfId="5542"/>
    <cellStyle name="Hyperlink 9 3 2 3" xfId="1674"/>
    <cellStyle name="Hyperlink 9 3 2 3 2" xfId="3885"/>
    <cellStyle name="Hyperlink 9 3 2 3 3" xfId="609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2 3" xfId="6371"/>
    <cellStyle name="Hyperlink 9 3 3 3" xfId="3056"/>
    <cellStyle name="Hyperlink 9 3 3 4" xfId="5266"/>
    <cellStyle name="Hyperlink 9 3 4" xfId="1398"/>
    <cellStyle name="Hyperlink 9 3 4 2" xfId="3609"/>
    <cellStyle name="Hyperlink 9 3 4 3" xfId="581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2 3" xfId="6463"/>
    <cellStyle name="Hyperlink 9 4 2 3" xfId="3148"/>
    <cellStyle name="Hyperlink 9 4 2 4" xfId="5358"/>
    <cellStyle name="Hyperlink 9 4 3" xfId="1490"/>
    <cellStyle name="Hyperlink 9 4 3 2" xfId="3701"/>
    <cellStyle name="Hyperlink 9 4 3 3" xfId="591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2 3" xfId="6187"/>
    <cellStyle name="Hyperlink 9 5 3" xfId="2872"/>
    <cellStyle name="Hyperlink 9 5 4" xfId="5082"/>
    <cellStyle name="Hyperlink 9 6" xfId="1214"/>
    <cellStyle name="Hyperlink 9 6 2" xfId="3425"/>
    <cellStyle name="Hyperlink 9 6 3" xfId="563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9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93"/>
      <tableStyleElement type="headerRow" dxfId="492"/>
      <tableStyleElement type="totalRow" dxfId="491"/>
      <tableStyleElement type="firstColumn" dxfId="490"/>
      <tableStyleElement type="lastColumn" dxfId="489"/>
      <tableStyleElement type="firstRowStripe" dxfId="488"/>
      <tableStyleElement type="firstColumnStripe" dxfId="48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0421" cy="63025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16" t="s">
        <v>58</v>
      </c>
      <c r="B1" s="217"/>
      <c r="C1" s="217"/>
      <c r="D1" s="217"/>
      <c r="E1" s="217"/>
      <c r="F1" s="217"/>
      <c r="G1" s="217"/>
      <c r="H1" s="217"/>
      <c r="I1" s="217"/>
      <c r="J1" s="217"/>
      <c r="K1" s="21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126.832442129627 días</v>
      </c>
      <c r="B3" s="92" t="s">
        <v>2531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2602</v>
      </c>
    </row>
    <row r="4" spans="1:11" ht="18" x14ac:dyDescent="0.25">
      <c r="A4" s="105" t="str">
        <f t="shared" ref="A4:A12" ca="1" si="0">CONCATENATE(TODAY()-C4," días")</f>
        <v>89.4985879629603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2603</v>
      </c>
    </row>
    <row r="5" spans="1:11" ht="18" x14ac:dyDescent="0.25">
      <c r="A5" s="105" t="str">
        <f ca="1">CONCATENATE(TODAY()-C5," días")</f>
        <v>79.4985879629603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2602</v>
      </c>
    </row>
    <row r="6" spans="1:11" ht="18" x14ac:dyDescent="0.25">
      <c r="A6" s="105" t="str">
        <f t="shared" ca="1" si="0"/>
        <v>79.5651273148178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2602</v>
      </c>
    </row>
    <row r="7" spans="1:11" ht="18" x14ac:dyDescent="0.25">
      <c r="A7" s="105" t="str">
        <f t="shared" ca="1" si="0"/>
        <v>50.0556018518546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2575</v>
      </c>
    </row>
    <row r="8" spans="1:11" ht="18" x14ac:dyDescent="0.25">
      <c r="A8" s="105" t="str">
        <f t="shared" ca="1" si="0"/>
        <v>44.4964583333349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2596</v>
      </c>
    </row>
    <row r="9" spans="1:11" ht="18" x14ac:dyDescent="0.25">
      <c r="A9" s="105" t="str">
        <f t="shared" ca="1" si="0"/>
        <v>31.0611689814832 días</v>
      </c>
      <c r="B9" s="122" t="s">
        <v>2601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2575</v>
      </c>
    </row>
    <row r="10" spans="1:11" ht="18" x14ac:dyDescent="0.25">
      <c r="A10" s="105" t="str">
        <f t="shared" ca="1" si="0"/>
        <v>33.1852893518517 días</v>
      </c>
      <c r="B10" s="122" t="s">
        <v>2600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2213</v>
      </c>
    </row>
    <row r="11" spans="1:11" ht="18" x14ac:dyDescent="0.25">
      <c r="A11" s="105" t="str">
        <f t="shared" ca="1" si="0"/>
        <v>29.2875578703679 días</v>
      </c>
      <c r="B11" s="122" t="s">
        <v>2605</v>
      </c>
      <c r="C11" s="94">
        <v>44422.712442129632</v>
      </c>
      <c r="D11" s="94" t="s">
        <v>2174</v>
      </c>
      <c r="E11" s="122">
        <v>735</v>
      </c>
      <c r="F11" s="95" t="str">
        <f>VLOOKUP(E11,'LISTADO ATM'!$A$2:$B$821,2,0)</f>
        <v xml:space="preserve">ATM Oficina Independencia II 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21" t="s">
        <v>2611</v>
      </c>
    </row>
    <row r="12" spans="1:11" ht="18" x14ac:dyDescent="0.25">
      <c r="A12" s="105" t="str">
        <f t="shared" ca="1" si="0"/>
        <v>29.1782986111139 días</v>
      </c>
      <c r="B12" s="122" t="s">
        <v>2604</v>
      </c>
      <c r="C12" s="94">
        <v>44422.821701388886</v>
      </c>
      <c r="D12" s="94" t="s">
        <v>2174</v>
      </c>
      <c r="E12" s="122">
        <v>377</v>
      </c>
      <c r="F12" s="95" t="str">
        <f>VLOOKUP(E12,'LISTADO ATM'!$A$2:$B$821,2,0)</f>
        <v>ATM Estación del Metro Eduardo Brito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Si</v>
      </c>
      <c r="J12" s="95" t="str">
        <f>VLOOKUP(E12,VIP!$A$2:$O4370,8,FALSE)</f>
        <v>Si</v>
      </c>
      <c r="K12" s="121" t="s">
        <v>2213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93" priority="99402"/>
  </conditionalFormatting>
  <conditionalFormatting sqref="E3">
    <cfRule type="duplicateValues" dxfId="92" priority="121765"/>
  </conditionalFormatting>
  <conditionalFormatting sqref="E3">
    <cfRule type="duplicateValues" dxfId="91" priority="121766"/>
    <cfRule type="duplicateValues" dxfId="90" priority="121767"/>
  </conditionalFormatting>
  <conditionalFormatting sqref="E3">
    <cfRule type="duplicateValues" dxfId="89" priority="121768"/>
    <cfRule type="duplicateValues" dxfId="88" priority="121769"/>
    <cfRule type="duplicateValues" dxfId="87" priority="121770"/>
    <cfRule type="duplicateValues" dxfId="86" priority="121771"/>
  </conditionalFormatting>
  <conditionalFormatting sqref="B3">
    <cfRule type="duplicateValues" dxfId="85" priority="121772"/>
  </conditionalFormatting>
  <conditionalFormatting sqref="E4">
    <cfRule type="duplicateValues" dxfId="84" priority="117"/>
  </conditionalFormatting>
  <conditionalFormatting sqref="E4">
    <cfRule type="duplicateValues" dxfId="83" priority="114"/>
    <cfRule type="duplicateValues" dxfId="82" priority="115"/>
    <cfRule type="duplicateValues" dxfId="81" priority="116"/>
  </conditionalFormatting>
  <conditionalFormatting sqref="E4">
    <cfRule type="duplicateValues" dxfId="80" priority="113"/>
  </conditionalFormatting>
  <conditionalFormatting sqref="E4">
    <cfRule type="duplicateValues" dxfId="79" priority="110"/>
    <cfRule type="duplicateValues" dxfId="78" priority="111"/>
    <cfRule type="duplicateValues" dxfId="77" priority="112"/>
  </conditionalFormatting>
  <conditionalFormatting sqref="B4">
    <cfRule type="duplicateValues" dxfId="76" priority="109"/>
  </conditionalFormatting>
  <conditionalFormatting sqref="E4">
    <cfRule type="duplicateValues" dxfId="75" priority="108"/>
  </conditionalFormatting>
  <conditionalFormatting sqref="B5">
    <cfRule type="duplicateValues" dxfId="74" priority="92"/>
  </conditionalFormatting>
  <conditionalFormatting sqref="E5">
    <cfRule type="duplicateValues" dxfId="73" priority="91"/>
  </conditionalFormatting>
  <conditionalFormatting sqref="E5">
    <cfRule type="duplicateValues" dxfId="72" priority="88"/>
    <cfRule type="duplicateValues" dxfId="71" priority="89"/>
    <cfRule type="duplicateValues" dxfId="70" priority="90"/>
  </conditionalFormatting>
  <conditionalFormatting sqref="E5">
    <cfRule type="duplicateValues" dxfId="69" priority="87"/>
  </conditionalFormatting>
  <conditionalFormatting sqref="E5">
    <cfRule type="duplicateValues" dxfId="68" priority="84"/>
    <cfRule type="duplicateValues" dxfId="67" priority="85"/>
    <cfRule type="duplicateValues" dxfId="66" priority="86"/>
  </conditionalFormatting>
  <conditionalFormatting sqref="E5">
    <cfRule type="duplicateValues" dxfId="65" priority="83"/>
  </conditionalFormatting>
  <conditionalFormatting sqref="E7">
    <cfRule type="duplicateValues" dxfId="64" priority="36"/>
  </conditionalFormatting>
  <conditionalFormatting sqref="E7">
    <cfRule type="duplicateValues" dxfId="63" priority="34"/>
    <cfRule type="duplicateValues" dxfId="62" priority="35"/>
  </conditionalFormatting>
  <conditionalFormatting sqref="E7">
    <cfRule type="duplicateValues" dxfId="61" priority="31"/>
    <cfRule type="duplicateValues" dxfId="60" priority="32"/>
    <cfRule type="duplicateValues" dxfId="59" priority="33"/>
  </conditionalFormatting>
  <conditionalFormatting sqref="E7">
    <cfRule type="duplicateValues" dxfId="58" priority="27"/>
    <cfRule type="duplicateValues" dxfId="57" priority="28"/>
    <cfRule type="duplicateValues" dxfId="56" priority="29"/>
    <cfRule type="duplicateValues" dxfId="55" priority="30"/>
  </conditionalFormatting>
  <conditionalFormatting sqref="B7">
    <cfRule type="duplicateValues" dxfId="54" priority="26"/>
  </conditionalFormatting>
  <conditionalFormatting sqref="B7">
    <cfRule type="duplicateValues" dxfId="53" priority="24"/>
    <cfRule type="duplicateValues" dxfId="52" priority="25"/>
  </conditionalFormatting>
  <conditionalFormatting sqref="E8">
    <cfRule type="duplicateValues" dxfId="51" priority="23"/>
  </conditionalFormatting>
  <conditionalFormatting sqref="E8">
    <cfRule type="duplicateValues" dxfId="50" priority="22"/>
  </conditionalFormatting>
  <conditionalFormatting sqref="B8">
    <cfRule type="duplicateValues" dxfId="49" priority="21"/>
  </conditionalFormatting>
  <conditionalFormatting sqref="E8">
    <cfRule type="duplicateValues" dxfId="48" priority="20"/>
  </conditionalFormatting>
  <conditionalFormatting sqref="B8">
    <cfRule type="duplicateValues" dxfId="47" priority="19"/>
  </conditionalFormatting>
  <conditionalFormatting sqref="E8">
    <cfRule type="duplicateValues" dxfId="46" priority="18"/>
  </conditionalFormatting>
  <conditionalFormatting sqref="E9">
    <cfRule type="duplicateValues" dxfId="45" priority="7"/>
    <cfRule type="duplicateValues" dxfId="44" priority="8"/>
    <cfRule type="duplicateValues" dxfId="43" priority="9"/>
    <cfRule type="duplicateValues" dxfId="42" priority="10"/>
  </conditionalFormatting>
  <conditionalFormatting sqref="B9">
    <cfRule type="duplicateValues" dxfId="41" priority="130228"/>
  </conditionalFormatting>
  <conditionalFormatting sqref="E6">
    <cfRule type="duplicateValues" dxfId="40" priority="130230"/>
  </conditionalFormatting>
  <conditionalFormatting sqref="B6">
    <cfRule type="duplicateValues" dxfId="39" priority="130231"/>
  </conditionalFormatting>
  <conditionalFormatting sqref="B6">
    <cfRule type="duplicateValues" dxfId="38" priority="130232"/>
    <cfRule type="duplicateValues" dxfId="37" priority="130233"/>
    <cfRule type="duplicateValues" dxfId="36" priority="130234"/>
  </conditionalFormatting>
  <conditionalFormatting sqref="E6">
    <cfRule type="duplicateValues" dxfId="35" priority="130235"/>
    <cfRule type="duplicateValues" dxfId="34" priority="130236"/>
  </conditionalFormatting>
  <conditionalFormatting sqref="E6">
    <cfRule type="duplicateValues" dxfId="33" priority="130237"/>
    <cfRule type="duplicateValues" dxfId="32" priority="130238"/>
    <cfRule type="duplicateValues" dxfId="31" priority="130239"/>
  </conditionalFormatting>
  <conditionalFormatting sqref="E6">
    <cfRule type="duplicateValues" dxfId="30" priority="130240"/>
    <cfRule type="duplicateValues" dxfId="29" priority="130241"/>
    <cfRule type="duplicateValues" dxfId="28" priority="130242"/>
    <cfRule type="duplicateValues" dxfId="27" priority="130243"/>
  </conditionalFormatting>
  <conditionalFormatting sqref="B10:B12">
    <cfRule type="duplicateValues" dxfId="26" priority="2"/>
  </conditionalFormatting>
  <conditionalFormatting sqref="E10:E12">
    <cfRule type="duplicateValues" dxfId="25" priority="1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4"/>
  <sheetViews>
    <sheetView zoomScaleNormal="100" workbookViewId="0">
      <pane ySplit="1" topLeftCell="A715" activePane="bottomLeft" state="frozen"/>
      <selection activeCell="D1" sqref="D1"/>
      <selection pane="bottomLeft" activeCell="C765" activeCellId="261" sqref="C1 C4:C5 C9:C10 C12 C22 C29 C38:C39 C46:C47 C52:C54 C58:C63 C65 C69 C72:C76 C78:C80 C85:C86 C96 C102 C104:C105 C107 C111 C114:C115 C122 C124:C125 C128 C134 C136 C138:C139 C141 C143 C157 C174:C176 C178:C179 C185:C187 C191:C194 C196:C198 C205 C209:C211 C214 C218 C231 C234 C241 C243:C245 C250:C251 C254 C262:C265 C271 C273 C278 C284:C286 C289 C291 C297 C299 C313:C314 C323 C336 C339 C347 C349:C350 C355 C358 C362:C363 C366:C369 C371:C372 C379 C381 C387 C390 C450:C451 C453:C454 C456:C461 C469 C487:C488 C490:C493 C498:C501 C503:C504 C513 C515:C519 C532 C536 C538:C539 C548:C550 C556 C560 C564 C567 C571:C573 C575:C576 C580:C581 C584:C585 C590:C593 C596 C598 C600:C602 C604 C606 C612:C613 C616:C617 C620:C621 C624 C638 C640:C641 C647:C651 C660 C671 C676 C679 C687:C691 C696:C697 C702 C705 C707 C710:C711 C715 C719 C721 C727:C728 C735 C737 C741 C750 C752 C754 C756 C764:C765 C768:C770 C772 C776 C778 C782 C784 C792:C793 C797 C811:C813 C816:C817 C822:C1048576 C4:C5 C9:C10 C12 C22 C29 C38:C39 C46:C47 C52:C54 C58:C63 C65 C69 C72:C76 C78:C80 C85:C86 C96 C102 C104:C105 C107 C111 C114:C115 C122 C124:C125 C128 C134 C136 C138:C139 C141 C143 C157 C174:C176 C178:C179 C185:C187 C191:C194 C196:C198 C205 C209:C211 C214 C218 C231 C234 C241 C243:C245 C250:C251 C254 C262:C265 C271 C273 C278 C284:C286 C289 C291 C297 C299 C313:C314 C323 C336 C339 C347 C349:C350 C355 C358 C362:C363 C366:C369 C371:C372 C379 C381 C387 C390 C450:C451 C453:C454 C456:C461 C469 C487:C488 C490:C493 C498:C501 C503:C504 C513 C515:C519 C532 C536 C538:C539 C548:C550 C556 C560 C564 C567 C571:C573 C575:C576 C580:C581 C584:C585 C590:C593 C596 C598 C600:C602 C604 C606 C612:C613 C616:C617 C620:C621 C624 C638 C640:C641 C647:C651 C660 C671 C676 C679 C687:C691 C696:C697 C702 C705 C707 C710:C711 C715 C719 C721 C727:C728 C735 C737 C741 C750 C752 C754 C756 C764:C765 C768:C770 C772 C776 C778 C782 C784 C792:C793 C797 C811:C813 C816:C817 C822:C1048576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2608</v>
      </c>
      <c r="C5" s="29" t="s">
        <v>2607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2522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2517</v>
      </c>
      <c r="C16" s="29" t="s">
        <v>2473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2518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2519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2516</v>
      </c>
      <c r="C29" s="29" t="s">
        <v>2472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2474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2475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2530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2476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2566</v>
      </c>
      <c r="C148" s="110" t="s">
        <v>2567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2586</v>
      </c>
      <c r="C212" s="29" t="s">
        <v>2579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2520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2477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2504</v>
      </c>
      <c r="C238" s="29" t="s">
        <v>2491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2478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2505</v>
      </c>
      <c r="C242" s="29" t="s">
        <v>2492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2546</v>
      </c>
      <c r="C244" s="29" t="s">
        <v>2565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2470</v>
      </c>
      <c r="D253" s="29" t="s">
        <v>87</v>
      </c>
      <c r="E253" s="29" t="s">
        <v>90</v>
      </c>
      <c r="F253" s="32" t="s">
        <v>2025</v>
      </c>
      <c r="G253" s="32" t="s">
        <v>2471</v>
      </c>
      <c r="H253" s="32" t="s">
        <v>2471</v>
      </c>
      <c r="I253" s="32" t="s">
        <v>1274</v>
      </c>
      <c r="J253" s="32" t="s">
        <v>2027</v>
      </c>
      <c r="K253" s="32" t="s">
        <v>2471</v>
      </c>
      <c r="L253" s="32" t="s">
        <v>2471</v>
      </c>
      <c r="M253" s="32" t="s">
        <v>2471</v>
      </c>
      <c r="N253" s="32" t="s">
        <v>2471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2506</v>
      </c>
      <c r="C255" s="29" t="s">
        <v>2493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2507</v>
      </c>
      <c r="C257" s="29" t="s">
        <v>2494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2508</v>
      </c>
      <c r="C259" s="29" t="s">
        <v>2495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2509</v>
      </c>
      <c r="C260" s="29" t="s">
        <v>2496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2503</v>
      </c>
      <c r="C261" s="29" t="s">
        <v>2490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2540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2597</v>
      </c>
      <c r="C265" s="29" t="s">
        <v>2559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2587</v>
      </c>
      <c r="C266" s="29" t="s">
        <v>2580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2513</v>
      </c>
      <c r="C267" s="29" t="s">
        <v>2500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2588</v>
      </c>
      <c r="C268" s="29" t="s">
        <v>2581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2480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2479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2481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2514</v>
      </c>
      <c r="C274" s="29" t="s">
        <v>2501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2482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2589</v>
      </c>
      <c r="C287" s="29" t="s">
        <v>2582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2590</v>
      </c>
      <c r="C298" s="29" t="s">
        <v>2583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2578</v>
      </c>
      <c r="C312" s="32" t="s">
        <v>2577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2591</v>
      </c>
      <c r="C331" s="29" t="s">
        <v>2584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2564</v>
      </c>
      <c r="C343" s="32" t="s">
        <v>2563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2592</v>
      </c>
      <c r="C345" s="29" t="s">
        <v>2585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2594</v>
      </c>
      <c r="C347" s="29" t="s">
        <v>2595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2483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2572</v>
      </c>
      <c r="C350" s="32" t="s">
        <v>2571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2510</v>
      </c>
      <c r="C363" s="29" t="s">
        <v>2497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2598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2484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2524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2511</v>
      </c>
      <c r="C438" s="29" t="s">
        <v>2498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2523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2485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2486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2515</v>
      </c>
      <c r="C514" s="29" t="s">
        <v>2502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2512</v>
      </c>
      <c r="C639" s="29" t="s">
        <v>2499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2487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2488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2489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2614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485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24" priority="12"/>
  </conditionalFormatting>
  <conditionalFormatting sqref="B1:B810 B823:B1048576">
    <cfRule type="duplicateValues" dxfId="23" priority="11"/>
  </conditionalFormatting>
  <conditionalFormatting sqref="A811:A814">
    <cfRule type="duplicateValues" dxfId="22" priority="10"/>
  </conditionalFormatting>
  <conditionalFormatting sqref="B811:B814">
    <cfRule type="duplicateValues" dxfId="21" priority="9"/>
  </conditionalFormatting>
  <conditionalFormatting sqref="A823:A1048576 A1:A814">
    <cfRule type="duplicateValues" dxfId="20" priority="8"/>
  </conditionalFormatting>
  <conditionalFormatting sqref="A815:A821">
    <cfRule type="duplicateValues" dxfId="19" priority="7"/>
  </conditionalFormatting>
  <conditionalFormatting sqref="B815:B821">
    <cfRule type="duplicateValues" dxfId="18" priority="6"/>
  </conditionalFormatting>
  <conditionalFormatting sqref="A815:A821">
    <cfRule type="duplicateValues" dxfId="17" priority="5"/>
  </conditionalFormatting>
  <conditionalFormatting sqref="A822">
    <cfRule type="duplicateValues" dxfId="16" priority="4"/>
  </conditionalFormatting>
  <conditionalFormatting sqref="A822">
    <cfRule type="duplicateValues" dxfId="15" priority="2"/>
  </conditionalFormatting>
  <conditionalFormatting sqref="B822">
    <cfRule type="duplicateValues" dxfId="14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8" t="s">
        <v>0</v>
      </c>
      <c r="B1" s="21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20" t="s">
        <v>8</v>
      </c>
      <c r="B9" s="221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22" t="s">
        <v>9</v>
      </c>
      <c r="B14" s="22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V1028214"/>
  <sheetViews>
    <sheetView topLeftCell="H1" zoomScale="70" zoomScaleNormal="70" workbookViewId="0">
      <pane ySplit="4" topLeftCell="A34" activePane="bottomLeft" state="frozen"/>
      <selection pane="bottomLeft" activeCell="L37" sqref="L37:L50"/>
    </sheetView>
  </sheetViews>
  <sheetFormatPr baseColWidth="10" defaultColWidth="27" defaultRowHeight="15" x14ac:dyDescent="0.25"/>
  <cols>
    <col min="1" max="1" width="25.7109375" style="99" bestFit="1" customWidth="1"/>
    <col min="2" max="2" width="21.140625" style="81" bestFit="1" customWidth="1"/>
    <col min="3" max="3" width="17.7109375" style="43" bestFit="1" customWidth="1"/>
    <col min="4" max="4" width="28.28515625" style="99" bestFit="1" customWidth="1"/>
    <col min="5" max="5" width="13.5703125" style="74" bestFit="1" customWidth="1"/>
    <col min="6" max="6" width="12.140625" style="44" bestFit="1" customWidth="1"/>
    <col min="7" max="7" width="57.85546875" style="44" bestFit="1" customWidth="1"/>
    <col min="8" max="11" width="6.85546875" style="44" bestFit="1" customWidth="1"/>
    <col min="12" max="12" width="52" style="44" bestFit="1" customWidth="1"/>
    <col min="13" max="13" width="20.140625" style="99" bestFit="1" customWidth="1"/>
    <col min="14" max="14" width="18.85546875" style="99" bestFit="1" customWidth="1"/>
    <col min="15" max="15" width="42.5703125" style="99" bestFit="1" customWidth="1"/>
    <col min="16" max="16" width="22.42578125" style="129" bestFit="1" customWidth="1"/>
    <col min="17" max="17" width="52" style="68" bestFit="1" customWidth="1"/>
    <col min="18" max="16384" width="27" style="42"/>
  </cols>
  <sheetData>
    <row r="1" spans="1:17" ht="18" x14ac:dyDescent="0.25">
      <c r="A1" s="154" t="s">
        <v>2147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6"/>
    </row>
    <row r="2" spans="1:17" ht="18" x14ac:dyDescent="0.25">
      <c r="A2" s="151" t="s">
        <v>2144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3"/>
    </row>
    <row r="3" spans="1:17" ht="18.75" thickBot="1" x14ac:dyDescent="0.3">
      <c r="A3" s="157" t="s">
        <v>2629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9"/>
    </row>
    <row r="4" spans="1:17" s="25" customFormat="1" ht="18" x14ac:dyDescent="0.25">
      <c r="A4" s="89" t="s">
        <v>2387</v>
      </c>
      <c r="B4" s="88" t="s">
        <v>2209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2397</v>
      </c>
      <c r="M4" s="45" t="s">
        <v>14</v>
      </c>
      <c r="N4" s="45" t="s">
        <v>2411</v>
      </c>
      <c r="O4" s="64" t="s">
        <v>2443</v>
      </c>
      <c r="P4" s="128"/>
      <c r="Q4" s="90" t="s">
        <v>2430</v>
      </c>
    </row>
    <row r="5" spans="1:17" s="119" customFormat="1" ht="18" x14ac:dyDescent="0.25">
      <c r="A5" s="133" t="str">
        <f>VLOOKUP(E5,'LISTADO ATM'!$A$2:$C$901,3,0)</f>
        <v>NORTE</v>
      </c>
      <c r="B5" s="122" t="s">
        <v>2787</v>
      </c>
      <c r="C5" s="94">
        <v>44452.524398148147</v>
      </c>
      <c r="D5" s="94" t="s">
        <v>2460</v>
      </c>
      <c r="E5" s="122">
        <v>266</v>
      </c>
      <c r="F5" s="133" t="str">
        <f>VLOOKUP(E5,VIP!$A$2:$O15902,2,0)</f>
        <v>DRBR266</v>
      </c>
      <c r="G5" s="133" t="str">
        <f>VLOOKUP(E5,'LISTADO ATM'!$A$2:$B$900,2,0)</f>
        <v xml:space="preserve">ATM Oficina Villa Francisca </v>
      </c>
      <c r="H5" s="133" t="str">
        <f>VLOOKUP(E5,VIP!$A$2:$O20863,7,FALSE)</f>
        <v>Si</v>
      </c>
      <c r="I5" s="133" t="str">
        <f>VLOOKUP(E5,VIP!$A$2:$O12828,8,FALSE)</f>
        <v>Si</v>
      </c>
      <c r="J5" s="133" t="str">
        <f>VLOOKUP(E5,VIP!$A$2:$O12778,8,FALSE)</f>
        <v>Si</v>
      </c>
      <c r="K5" s="133" t="str">
        <f>VLOOKUP(E5,VIP!$A$2:$O16352,6,0)</f>
        <v>NO</v>
      </c>
      <c r="L5" s="142" t="s">
        <v>2788</v>
      </c>
      <c r="M5" s="147" t="s">
        <v>2532</v>
      </c>
      <c r="N5" s="93" t="s">
        <v>2698</v>
      </c>
      <c r="O5" s="133" t="s">
        <v>2699</v>
      </c>
      <c r="P5" s="142" t="s">
        <v>2828</v>
      </c>
      <c r="Q5" s="147" t="s">
        <v>2796</v>
      </c>
    </row>
    <row r="6" spans="1:17" s="119" customFormat="1" ht="18" x14ac:dyDescent="0.25">
      <c r="A6" s="133" t="str">
        <f>VLOOKUP(E6,'LISTADO ATM'!$A$2:$C$901,3,0)</f>
        <v>DISTRITO NACIONAL</v>
      </c>
      <c r="B6" s="122" t="s">
        <v>2790</v>
      </c>
      <c r="C6" s="94">
        <v>44452.522164351853</v>
      </c>
      <c r="D6" s="94" t="s">
        <v>2460</v>
      </c>
      <c r="E6" s="122">
        <v>414</v>
      </c>
      <c r="F6" s="133" t="str">
        <f>VLOOKUP(E6,VIP!$A$2:$O15904,2,0)</f>
        <v>DRBR414</v>
      </c>
      <c r="G6" s="133" t="str">
        <f>VLOOKUP(E6,'LISTADO ATM'!$A$2:$B$900,2,0)</f>
        <v>ATM Villa Francisca II</v>
      </c>
      <c r="H6" s="133" t="str">
        <f>VLOOKUP(E6,VIP!$A$2:$O20865,7,FALSE)</f>
        <v>Si</v>
      </c>
      <c r="I6" s="133" t="str">
        <f>VLOOKUP(E6,VIP!$A$2:$O12830,8,FALSE)</f>
        <v>Si</v>
      </c>
      <c r="J6" s="133" t="str">
        <f>VLOOKUP(E6,VIP!$A$2:$O12780,8,FALSE)</f>
        <v>Si</v>
      </c>
      <c r="K6" s="133" t="str">
        <f>VLOOKUP(E6,VIP!$A$2:$O16354,6,0)</f>
        <v>SI</v>
      </c>
      <c r="L6" s="142" t="s">
        <v>2788</v>
      </c>
      <c r="M6" s="147" t="s">
        <v>2532</v>
      </c>
      <c r="N6" s="93" t="s">
        <v>2698</v>
      </c>
      <c r="O6" s="133" t="s">
        <v>2699</v>
      </c>
      <c r="P6" s="142" t="s">
        <v>2828</v>
      </c>
      <c r="Q6" s="147" t="s">
        <v>2796</v>
      </c>
    </row>
    <row r="7" spans="1:17" s="119" customFormat="1" ht="18" x14ac:dyDescent="0.25">
      <c r="A7" s="133" t="str">
        <f>VLOOKUP(E7,'LISTADO ATM'!$A$2:$C$901,3,0)</f>
        <v>DISTRITO NACIONAL</v>
      </c>
      <c r="B7" s="122" t="s">
        <v>2791</v>
      </c>
      <c r="C7" s="94">
        <v>44452.52175925926</v>
      </c>
      <c r="D7" s="94" t="s">
        <v>2460</v>
      </c>
      <c r="E7" s="122">
        <v>554</v>
      </c>
      <c r="F7" s="133" t="str">
        <f>VLOOKUP(E7,VIP!$A$2:$O15905,2,0)</f>
        <v>DRBR011</v>
      </c>
      <c r="G7" s="133" t="str">
        <f>VLOOKUP(E7,'LISTADO ATM'!$A$2:$B$900,2,0)</f>
        <v xml:space="preserve">ATM Oficina Isabel La Católica I </v>
      </c>
      <c r="H7" s="133" t="str">
        <f>VLOOKUP(E7,VIP!$A$2:$O20866,7,FALSE)</f>
        <v>Si</v>
      </c>
      <c r="I7" s="133" t="str">
        <f>VLOOKUP(E7,VIP!$A$2:$O12831,8,FALSE)</f>
        <v>Si</v>
      </c>
      <c r="J7" s="133" t="str">
        <f>VLOOKUP(E7,VIP!$A$2:$O12781,8,FALSE)</f>
        <v>Si</v>
      </c>
      <c r="K7" s="133" t="str">
        <f>VLOOKUP(E7,VIP!$A$2:$O16355,6,0)</f>
        <v>NO</v>
      </c>
      <c r="L7" s="142" t="s">
        <v>2788</v>
      </c>
      <c r="M7" s="147" t="s">
        <v>2532</v>
      </c>
      <c r="N7" s="93" t="s">
        <v>2698</v>
      </c>
      <c r="O7" s="133" t="s">
        <v>2699</v>
      </c>
      <c r="P7" s="142" t="s">
        <v>2828</v>
      </c>
      <c r="Q7" s="147" t="s">
        <v>2797</v>
      </c>
    </row>
    <row r="8" spans="1:17" s="119" customFormat="1" ht="18" x14ac:dyDescent="0.25">
      <c r="A8" s="133" t="str">
        <f>VLOOKUP(E8,'LISTADO ATM'!$A$2:$C$901,3,0)</f>
        <v>DISTRITO NACIONAL</v>
      </c>
      <c r="B8" s="122">
        <v>3336022545</v>
      </c>
      <c r="C8" s="94">
        <v>44449.828356481485</v>
      </c>
      <c r="D8" s="94" t="s">
        <v>2174</v>
      </c>
      <c r="E8" s="122">
        <v>23</v>
      </c>
      <c r="F8" s="133" t="str">
        <f>VLOOKUP(E8,VIP!$A$2:$O15950,2,0)</f>
        <v>DRBR023</v>
      </c>
      <c r="G8" s="133" t="str">
        <f>VLOOKUP(E8,'LISTADO ATM'!$A$2:$B$900,2,0)</f>
        <v xml:space="preserve">ATM Oficina México </v>
      </c>
      <c r="H8" s="133" t="str">
        <f>VLOOKUP(E8,VIP!$A$2:$O20911,7,FALSE)</f>
        <v>Si</v>
      </c>
      <c r="I8" s="133" t="str">
        <f>VLOOKUP(E8,VIP!$A$2:$O12876,8,FALSE)</f>
        <v>Si</v>
      </c>
      <c r="J8" s="133" t="str">
        <f>VLOOKUP(E8,VIP!$A$2:$O12826,8,FALSE)</f>
        <v>Si</v>
      </c>
      <c r="K8" s="133" t="str">
        <f>VLOOKUP(E8,VIP!$A$2:$O16400,6,0)</f>
        <v>NO</v>
      </c>
      <c r="L8" s="142" t="s">
        <v>2213</v>
      </c>
      <c r="M8" s="147" t="s">
        <v>2532</v>
      </c>
      <c r="N8" s="93" t="s">
        <v>2444</v>
      </c>
      <c r="O8" s="133" t="s">
        <v>2446</v>
      </c>
      <c r="P8" s="142"/>
      <c r="Q8" s="147" t="s">
        <v>2709</v>
      </c>
    </row>
    <row r="9" spans="1:17" s="119" customFormat="1" ht="18" x14ac:dyDescent="0.25">
      <c r="A9" s="133" t="str">
        <f>VLOOKUP(E9,'LISTADO ATM'!$A$2:$C$901,3,0)</f>
        <v>DISTRITO NACIONAL</v>
      </c>
      <c r="B9" s="122" t="s">
        <v>2647</v>
      </c>
      <c r="C9" s="94">
        <v>44451.510069444441</v>
      </c>
      <c r="D9" s="94" t="s">
        <v>2174</v>
      </c>
      <c r="E9" s="122">
        <v>335</v>
      </c>
      <c r="F9" s="133" t="str">
        <f>VLOOKUP(E9,VIP!$A$2:$O15870,2,0)</f>
        <v>DRBR335</v>
      </c>
      <c r="G9" s="133" t="str">
        <f>VLOOKUP(E9,'LISTADO ATM'!$A$2:$B$900,2,0)</f>
        <v>ATM Edificio Aster</v>
      </c>
      <c r="H9" s="133" t="str">
        <f>VLOOKUP(E9,VIP!$A$2:$O20831,7,FALSE)</f>
        <v>Si</v>
      </c>
      <c r="I9" s="133" t="str">
        <f>VLOOKUP(E9,VIP!$A$2:$O12796,8,FALSE)</f>
        <v>Si</v>
      </c>
      <c r="J9" s="133" t="str">
        <f>VLOOKUP(E9,VIP!$A$2:$O12746,8,FALSE)</f>
        <v>Si</v>
      </c>
      <c r="K9" s="133" t="str">
        <f>VLOOKUP(E9,VIP!$A$2:$O16320,6,0)</f>
        <v>NO</v>
      </c>
      <c r="L9" s="142" t="s">
        <v>2213</v>
      </c>
      <c r="M9" s="147" t="s">
        <v>2532</v>
      </c>
      <c r="N9" s="93" t="s">
        <v>2444</v>
      </c>
      <c r="O9" s="133" t="s">
        <v>2446</v>
      </c>
      <c r="P9" s="142"/>
      <c r="Q9" s="147" t="s">
        <v>2711</v>
      </c>
    </row>
    <row r="10" spans="1:17" s="119" customFormat="1" ht="18" x14ac:dyDescent="0.25">
      <c r="A10" s="133" t="str">
        <f>VLOOKUP(E10,'LISTADO ATM'!$A$2:$C$901,3,0)</f>
        <v>DISTRITO NACIONAL</v>
      </c>
      <c r="B10" s="122">
        <v>3336021372</v>
      </c>
      <c r="C10" s="94">
        <v>44449.309363425928</v>
      </c>
      <c r="D10" s="94" t="s">
        <v>2174</v>
      </c>
      <c r="E10" s="122">
        <v>685</v>
      </c>
      <c r="F10" s="133" t="str">
        <f>VLOOKUP(E10,VIP!$A$2:$O15937,2,0)</f>
        <v>DRBR685</v>
      </c>
      <c r="G10" s="133" t="str">
        <f>VLOOKUP(E10,'LISTADO ATM'!$A$2:$B$900,2,0)</f>
        <v>ATM Autoservicio UASD</v>
      </c>
      <c r="H10" s="133" t="str">
        <f>VLOOKUP(E10,VIP!$A$2:$O20898,7,FALSE)</f>
        <v>NO</v>
      </c>
      <c r="I10" s="133" t="str">
        <f>VLOOKUP(E10,VIP!$A$2:$O12863,8,FALSE)</f>
        <v>SI</v>
      </c>
      <c r="J10" s="133" t="str">
        <f>VLOOKUP(E10,VIP!$A$2:$O12813,8,FALSE)</f>
        <v>SI</v>
      </c>
      <c r="K10" s="133" t="str">
        <f>VLOOKUP(E10,VIP!$A$2:$O16387,6,0)</f>
        <v>NO</v>
      </c>
      <c r="L10" s="142" t="s">
        <v>2213</v>
      </c>
      <c r="M10" s="147" t="s">
        <v>2532</v>
      </c>
      <c r="N10" s="93" t="s">
        <v>2444</v>
      </c>
      <c r="O10" s="133" t="s">
        <v>2446</v>
      </c>
      <c r="P10" s="142"/>
      <c r="Q10" s="147" t="s">
        <v>2708</v>
      </c>
    </row>
    <row r="11" spans="1:17" s="119" customFormat="1" ht="18" x14ac:dyDescent="0.25">
      <c r="A11" s="133" t="str">
        <f>VLOOKUP(E11,'LISTADO ATM'!$A$2:$C$901,3,0)</f>
        <v>SUR</v>
      </c>
      <c r="B11" s="122" t="s">
        <v>2664</v>
      </c>
      <c r="C11" s="94">
        <v>44452.10601851852</v>
      </c>
      <c r="D11" s="94" t="s">
        <v>2174</v>
      </c>
      <c r="E11" s="122">
        <v>968</v>
      </c>
      <c r="F11" s="133" t="str">
        <f>VLOOKUP(E11,VIP!$A$2:$O15866,2,0)</f>
        <v>DRBR24I</v>
      </c>
      <c r="G11" s="133" t="str">
        <f>VLOOKUP(E11,'LISTADO ATM'!$A$2:$B$900,2,0)</f>
        <v xml:space="preserve">ATM UNP Mercado Baní </v>
      </c>
      <c r="H11" s="133" t="str">
        <f>VLOOKUP(E11,VIP!$A$2:$O20827,7,FALSE)</f>
        <v>Si</v>
      </c>
      <c r="I11" s="133" t="str">
        <f>VLOOKUP(E11,VIP!$A$2:$O12792,8,FALSE)</f>
        <v>Si</v>
      </c>
      <c r="J11" s="133" t="str">
        <f>VLOOKUP(E11,VIP!$A$2:$O12742,8,FALSE)</f>
        <v>Si</v>
      </c>
      <c r="K11" s="133" t="str">
        <f>VLOOKUP(E11,VIP!$A$2:$O16316,6,0)</f>
        <v>SI</v>
      </c>
      <c r="L11" s="142" t="s">
        <v>2213</v>
      </c>
      <c r="M11" s="147" t="s">
        <v>2532</v>
      </c>
      <c r="N11" s="93" t="s">
        <v>2444</v>
      </c>
      <c r="O11" s="133" t="s">
        <v>2446</v>
      </c>
      <c r="P11" s="142"/>
      <c r="Q11" s="147" t="s">
        <v>2712</v>
      </c>
    </row>
    <row r="12" spans="1:17" s="119" customFormat="1" ht="18" x14ac:dyDescent="0.25">
      <c r="A12" s="133" t="str">
        <f>VLOOKUP(E12,'LISTADO ATM'!$A$2:$C$901,3,0)</f>
        <v>NORTE</v>
      </c>
      <c r="B12" s="122" t="s">
        <v>2648</v>
      </c>
      <c r="C12" s="94">
        <v>44451.509236111109</v>
      </c>
      <c r="D12" s="94" t="s">
        <v>2175</v>
      </c>
      <c r="E12" s="122">
        <v>760</v>
      </c>
      <c r="F12" s="133" t="str">
        <f>VLOOKUP(E12,VIP!$A$2:$O15871,2,0)</f>
        <v>DRBR760</v>
      </c>
      <c r="G12" s="133" t="str">
        <f>VLOOKUP(E12,'LISTADO ATM'!$A$2:$B$900,2,0)</f>
        <v xml:space="preserve">ATM UNP Cruce Guayacanes (Mao) </v>
      </c>
      <c r="H12" s="133" t="str">
        <f>VLOOKUP(E12,VIP!$A$2:$O20832,7,FALSE)</f>
        <v>Si</v>
      </c>
      <c r="I12" s="133" t="str">
        <f>VLOOKUP(E12,VIP!$A$2:$O12797,8,FALSE)</f>
        <v>Si</v>
      </c>
      <c r="J12" s="133" t="str">
        <f>VLOOKUP(E12,VIP!$A$2:$O12747,8,FALSE)</f>
        <v>Si</v>
      </c>
      <c r="K12" s="133" t="str">
        <f>VLOOKUP(E12,VIP!$A$2:$O16321,6,0)</f>
        <v>NO</v>
      </c>
      <c r="L12" s="142" t="s">
        <v>2213</v>
      </c>
      <c r="M12" s="147" t="s">
        <v>2532</v>
      </c>
      <c r="N12" s="93" t="s">
        <v>2444</v>
      </c>
      <c r="O12" s="133" t="s">
        <v>2622</v>
      </c>
      <c r="P12" s="142"/>
      <c r="Q12" s="147" t="s">
        <v>2710</v>
      </c>
    </row>
    <row r="13" spans="1:17" s="119" customFormat="1" ht="18" x14ac:dyDescent="0.25">
      <c r="A13" s="133" t="str">
        <f>VLOOKUP(E13,'LISTADO ATM'!$A$2:$C$901,3,0)</f>
        <v>SUR</v>
      </c>
      <c r="B13" s="122" t="s">
        <v>2692</v>
      </c>
      <c r="C13" s="94">
        <v>44452.388206018521</v>
      </c>
      <c r="D13" s="94" t="s">
        <v>2174</v>
      </c>
      <c r="E13" s="122">
        <v>50</v>
      </c>
      <c r="F13" s="133" t="str">
        <f>VLOOKUP(E13,VIP!$A$2:$O15870,2,0)</f>
        <v>DRBR050</v>
      </c>
      <c r="G13" s="133" t="str">
        <f>VLOOKUP(E13,'LISTADO ATM'!$A$2:$B$900,2,0)</f>
        <v xml:space="preserve">ATM Oficina Padre Las Casas (Azua) </v>
      </c>
      <c r="H13" s="133" t="str">
        <f>VLOOKUP(E13,VIP!$A$2:$O20831,7,FALSE)</f>
        <v>Si</v>
      </c>
      <c r="I13" s="133" t="str">
        <f>VLOOKUP(E13,VIP!$A$2:$O12796,8,FALSE)</f>
        <v>Si</v>
      </c>
      <c r="J13" s="133" t="str">
        <f>VLOOKUP(E13,VIP!$A$2:$O12746,8,FALSE)</f>
        <v>Si</v>
      </c>
      <c r="K13" s="133" t="str">
        <f>VLOOKUP(E13,VIP!$A$2:$O16320,6,0)</f>
        <v>NO</v>
      </c>
      <c r="L13" s="142" t="s">
        <v>2213</v>
      </c>
      <c r="M13" s="147" t="s">
        <v>2532</v>
      </c>
      <c r="N13" s="93" t="s">
        <v>2613</v>
      </c>
      <c r="O13" s="133" t="s">
        <v>2446</v>
      </c>
      <c r="P13" s="142"/>
      <c r="Q13" s="147" t="s">
        <v>2710</v>
      </c>
    </row>
    <row r="14" spans="1:17" s="119" customFormat="1" ht="18" x14ac:dyDescent="0.25">
      <c r="A14" s="133" t="str">
        <f>VLOOKUP(E14,'LISTADO ATM'!$A$2:$C$901,3,0)</f>
        <v>NORTE</v>
      </c>
      <c r="B14" s="122" t="s">
        <v>2687</v>
      </c>
      <c r="C14" s="94">
        <v>44452.439317129632</v>
      </c>
      <c r="D14" s="94" t="s">
        <v>2175</v>
      </c>
      <c r="E14" s="122">
        <v>333</v>
      </c>
      <c r="F14" s="133" t="str">
        <f>VLOOKUP(E14,VIP!$A$2:$O15865,2,0)</f>
        <v>DRBR333</v>
      </c>
      <c r="G14" s="133" t="str">
        <f>VLOOKUP(E14,'LISTADO ATM'!$A$2:$B$900,2,0)</f>
        <v>ATM Oficina Turey Maimón</v>
      </c>
      <c r="H14" s="133" t="str">
        <f>VLOOKUP(E14,VIP!$A$2:$O20826,7,FALSE)</f>
        <v>Si</v>
      </c>
      <c r="I14" s="133" t="str">
        <f>VLOOKUP(E14,VIP!$A$2:$O12791,8,FALSE)</f>
        <v>Si</v>
      </c>
      <c r="J14" s="133" t="str">
        <f>VLOOKUP(E14,VIP!$A$2:$O12741,8,FALSE)</f>
        <v>Si</v>
      </c>
      <c r="K14" s="133" t="str">
        <f>VLOOKUP(E14,VIP!$A$2:$O16315,6,0)</f>
        <v>NO</v>
      </c>
      <c r="L14" s="142" t="s">
        <v>2213</v>
      </c>
      <c r="M14" s="147" t="s">
        <v>2532</v>
      </c>
      <c r="N14" s="93" t="s">
        <v>2444</v>
      </c>
      <c r="O14" s="133" t="s">
        <v>2622</v>
      </c>
      <c r="P14" s="142"/>
      <c r="Q14" s="147" t="s">
        <v>2713</v>
      </c>
    </row>
    <row r="15" spans="1:17" s="119" customFormat="1" ht="18" x14ac:dyDescent="0.25">
      <c r="A15" s="133" t="str">
        <f>VLOOKUP(E15,'LISTADO ATM'!$A$2:$C$901,3,0)</f>
        <v>DISTRITO NACIONAL</v>
      </c>
      <c r="B15" s="122">
        <v>3336022899</v>
      </c>
      <c r="C15" s="94">
        <v>44450.700567129628</v>
      </c>
      <c r="D15" s="94" t="s">
        <v>2174</v>
      </c>
      <c r="E15" s="122">
        <v>70</v>
      </c>
      <c r="F15" s="133" t="str">
        <f>VLOOKUP(E15,VIP!$A$2:$O15968,2,0)</f>
        <v>DRBR070</v>
      </c>
      <c r="G15" s="133" t="str">
        <f>VLOOKUP(E15,'LISTADO ATM'!$A$2:$B$900,2,0)</f>
        <v xml:space="preserve">ATM Autoservicio Plaza Lama Zona Oriental </v>
      </c>
      <c r="H15" s="133" t="str">
        <f>VLOOKUP(E15,VIP!$A$2:$O20929,7,FALSE)</f>
        <v>Si</v>
      </c>
      <c r="I15" s="133" t="str">
        <f>VLOOKUP(E15,VIP!$A$2:$O12894,8,FALSE)</f>
        <v>Si</v>
      </c>
      <c r="J15" s="133" t="str">
        <f>VLOOKUP(E15,VIP!$A$2:$O12844,8,FALSE)</f>
        <v>Si</v>
      </c>
      <c r="K15" s="133" t="str">
        <f>VLOOKUP(E15,VIP!$A$2:$O16418,6,0)</f>
        <v>NO</v>
      </c>
      <c r="L15" s="142" t="s">
        <v>2213</v>
      </c>
      <c r="M15" s="147" t="s">
        <v>2532</v>
      </c>
      <c r="N15" s="93" t="s">
        <v>2444</v>
      </c>
      <c r="O15" s="133" t="s">
        <v>2446</v>
      </c>
      <c r="P15" s="142"/>
      <c r="Q15" s="147" t="s">
        <v>2799</v>
      </c>
    </row>
    <row r="16" spans="1:17" s="119" customFormat="1" ht="18" x14ac:dyDescent="0.25">
      <c r="A16" s="133" t="str">
        <f>VLOOKUP(E16,'LISTADO ATM'!$A$2:$C$901,3,0)</f>
        <v>DISTRITO NACIONAL</v>
      </c>
      <c r="B16" s="122" t="s">
        <v>2659</v>
      </c>
      <c r="C16" s="94">
        <v>44452.116759259261</v>
      </c>
      <c r="D16" s="94" t="s">
        <v>2174</v>
      </c>
      <c r="E16" s="122">
        <v>623</v>
      </c>
      <c r="F16" s="133" t="str">
        <f>VLOOKUP(E16,VIP!$A$2:$O15861,2,0)</f>
        <v>DRBR623</v>
      </c>
      <c r="G16" s="133" t="str">
        <f>VLOOKUP(E16,'LISTADO ATM'!$A$2:$B$900,2,0)</f>
        <v xml:space="preserve">ATM Operaciones Especiales (Manoguayabo) </v>
      </c>
      <c r="H16" s="133" t="str">
        <f>VLOOKUP(E16,VIP!$A$2:$O20822,7,FALSE)</f>
        <v>Si</v>
      </c>
      <c r="I16" s="133" t="str">
        <f>VLOOKUP(E16,VIP!$A$2:$O12787,8,FALSE)</f>
        <v>Si</v>
      </c>
      <c r="J16" s="133" t="str">
        <f>VLOOKUP(E16,VIP!$A$2:$O12737,8,FALSE)</f>
        <v>Si</v>
      </c>
      <c r="K16" s="133" t="str">
        <f>VLOOKUP(E16,VIP!$A$2:$O16311,6,0)</f>
        <v>No</v>
      </c>
      <c r="L16" s="142" t="s">
        <v>2213</v>
      </c>
      <c r="M16" s="147" t="s">
        <v>2532</v>
      </c>
      <c r="N16" s="93" t="s">
        <v>2444</v>
      </c>
      <c r="O16" s="133" t="s">
        <v>2446</v>
      </c>
      <c r="P16" s="142"/>
      <c r="Q16" s="147" t="s">
        <v>2801</v>
      </c>
    </row>
    <row r="17" spans="1:17" s="119" customFormat="1" ht="18" x14ac:dyDescent="0.25">
      <c r="A17" s="133" t="str">
        <f>VLOOKUP(E17,'LISTADO ATM'!$A$2:$C$901,3,0)</f>
        <v>DISTRITO NACIONAL</v>
      </c>
      <c r="B17" s="122" t="s">
        <v>2686</v>
      </c>
      <c r="C17" s="94">
        <v>44452.440057870372</v>
      </c>
      <c r="D17" s="94" t="s">
        <v>2174</v>
      </c>
      <c r="E17" s="122">
        <v>554</v>
      </c>
      <c r="F17" s="133" t="str">
        <f>VLOOKUP(E17,VIP!$A$2:$O15864,2,0)</f>
        <v>DRBR011</v>
      </c>
      <c r="G17" s="133" t="str">
        <f>VLOOKUP(E17,'LISTADO ATM'!$A$2:$B$900,2,0)</f>
        <v xml:space="preserve">ATM Oficina Isabel La Católica I </v>
      </c>
      <c r="H17" s="133" t="str">
        <f>VLOOKUP(E17,VIP!$A$2:$O20825,7,FALSE)</f>
        <v>Si</v>
      </c>
      <c r="I17" s="133" t="str">
        <f>VLOOKUP(E17,VIP!$A$2:$O12790,8,FALSE)</f>
        <v>Si</v>
      </c>
      <c r="J17" s="133" t="str">
        <f>VLOOKUP(E17,VIP!$A$2:$O12740,8,FALSE)</f>
        <v>Si</v>
      </c>
      <c r="K17" s="133" t="str">
        <f>VLOOKUP(E17,VIP!$A$2:$O16314,6,0)</f>
        <v>NO</v>
      </c>
      <c r="L17" s="142" t="s">
        <v>2213</v>
      </c>
      <c r="M17" s="147" t="s">
        <v>2532</v>
      </c>
      <c r="N17" s="93" t="s">
        <v>2613</v>
      </c>
      <c r="O17" s="133" t="s">
        <v>2446</v>
      </c>
      <c r="P17" s="142"/>
      <c r="Q17" s="147" t="s">
        <v>2797</v>
      </c>
    </row>
    <row r="18" spans="1:17" s="119" customFormat="1" ht="18" x14ac:dyDescent="0.25">
      <c r="A18" s="133" t="str">
        <f>VLOOKUP(E18,'LISTADO ATM'!$A$2:$C$901,3,0)</f>
        <v>ESTE</v>
      </c>
      <c r="B18" s="122">
        <v>3336022595</v>
      </c>
      <c r="C18" s="94">
        <v>44450.311365740738</v>
      </c>
      <c r="D18" s="94" t="s">
        <v>2174</v>
      </c>
      <c r="E18" s="122">
        <v>427</v>
      </c>
      <c r="F18" s="133" t="str">
        <f>VLOOKUP(E18,VIP!$A$2:$O15951,2,0)</f>
        <v>DRBR427</v>
      </c>
      <c r="G18" s="133" t="str">
        <f>VLOOKUP(E18,'LISTADO ATM'!$A$2:$B$900,2,0)</f>
        <v xml:space="preserve">ATM Almacenes Iberia (Hato Mayor) </v>
      </c>
      <c r="H18" s="133" t="str">
        <f>VLOOKUP(E18,VIP!$A$2:$O20912,7,FALSE)</f>
        <v>Si</v>
      </c>
      <c r="I18" s="133" t="str">
        <f>VLOOKUP(E18,VIP!$A$2:$O12877,8,FALSE)</f>
        <v>Si</v>
      </c>
      <c r="J18" s="133" t="str">
        <f>VLOOKUP(E18,VIP!$A$2:$O12827,8,FALSE)</f>
        <v>Si</v>
      </c>
      <c r="K18" s="133" t="str">
        <f>VLOOKUP(E18,VIP!$A$2:$O16401,6,0)</f>
        <v>NO</v>
      </c>
      <c r="L18" s="142" t="s">
        <v>2213</v>
      </c>
      <c r="M18" s="147" t="s">
        <v>2532</v>
      </c>
      <c r="N18" s="93" t="s">
        <v>2444</v>
      </c>
      <c r="O18" s="133" t="s">
        <v>2446</v>
      </c>
      <c r="P18" s="142"/>
      <c r="Q18" s="147" t="s">
        <v>2798</v>
      </c>
    </row>
    <row r="19" spans="1:17" s="119" customFormat="1" ht="18" x14ac:dyDescent="0.25">
      <c r="A19" s="133" t="str">
        <f>VLOOKUP(E19,'LISTADO ATM'!$A$2:$C$901,3,0)</f>
        <v>ESTE</v>
      </c>
      <c r="B19" s="122">
        <v>3336023026</v>
      </c>
      <c r="C19" s="94">
        <v>44450.801689814813</v>
      </c>
      <c r="D19" s="94" t="s">
        <v>2174</v>
      </c>
      <c r="E19" s="122">
        <v>843</v>
      </c>
      <c r="F19" s="133" t="str">
        <f>VLOOKUP(E19,VIP!$A$2:$O15959,2,0)</f>
        <v>DRBR843</v>
      </c>
      <c r="G19" s="133" t="str">
        <f>VLOOKUP(E19,'LISTADO ATM'!$A$2:$B$900,2,0)</f>
        <v xml:space="preserve">ATM Oficina Romana Centro </v>
      </c>
      <c r="H19" s="133" t="str">
        <f>VLOOKUP(E19,VIP!$A$2:$O20920,7,FALSE)</f>
        <v>Si</v>
      </c>
      <c r="I19" s="133" t="str">
        <f>VLOOKUP(E19,VIP!$A$2:$O12885,8,FALSE)</f>
        <v>Si</v>
      </c>
      <c r="J19" s="133" t="str">
        <f>VLOOKUP(E19,VIP!$A$2:$O12835,8,FALSE)</f>
        <v>Si</v>
      </c>
      <c r="K19" s="133" t="str">
        <f>VLOOKUP(E19,VIP!$A$2:$O16409,6,0)</f>
        <v>NO</v>
      </c>
      <c r="L19" s="142" t="s">
        <v>2213</v>
      </c>
      <c r="M19" s="147" t="s">
        <v>2532</v>
      </c>
      <c r="N19" s="93" t="s">
        <v>2444</v>
      </c>
      <c r="O19" s="133" t="s">
        <v>2446</v>
      </c>
      <c r="P19" s="142"/>
      <c r="Q19" s="147" t="s">
        <v>2798</v>
      </c>
    </row>
    <row r="20" spans="1:17" s="119" customFormat="1" ht="18" x14ac:dyDescent="0.25">
      <c r="A20" s="133" t="str">
        <f>VLOOKUP(E20,'LISTADO ATM'!$A$2:$C$901,3,0)</f>
        <v>NORTE</v>
      </c>
      <c r="B20" s="122" t="s">
        <v>2658</v>
      </c>
      <c r="C20" s="94">
        <v>44452.117800925924</v>
      </c>
      <c r="D20" s="94" t="s">
        <v>2175</v>
      </c>
      <c r="E20" s="122">
        <v>275</v>
      </c>
      <c r="F20" s="133" t="str">
        <f>VLOOKUP(E20,VIP!$A$2:$O15860,2,0)</f>
        <v>DRBR275</v>
      </c>
      <c r="G20" s="133" t="str">
        <f>VLOOKUP(E20,'LISTADO ATM'!$A$2:$B$900,2,0)</f>
        <v xml:space="preserve">ATM Autobanco Duarte Stgo. II </v>
      </c>
      <c r="H20" s="133" t="str">
        <f>VLOOKUP(E20,VIP!$A$2:$O20821,7,FALSE)</f>
        <v>Si</v>
      </c>
      <c r="I20" s="133" t="str">
        <f>VLOOKUP(E20,VIP!$A$2:$O12786,8,FALSE)</f>
        <v>Si</v>
      </c>
      <c r="J20" s="133" t="str">
        <f>VLOOKUP(E20,VIP!$A$2:$O12736,8,FALSE)</f>
        <v>Si</v>
      </c>
      <c r="K20" s="133" t="str">
        <f>VLOOKUP(E20,VIP!$A$2:$O16310,6,0)</f>
        <v>NO</v>
      </c>
      <c r="L20" s="142" t="s">
        <v>2213</v>
      </c>
      <c r="M20" s="147" t="s">
        <v>2532</v>
      </c>
      <c r="N20" s="93" t="s">
        <v>2444</v>
      </c>
      <c r="O20" s="133" t="s">
        <v>2622</v>
      </c>
      <c r="P20" s="142"/>
      <c r="Q20" s="147" t="s">
        <v>2798</v>
      </c>
    </row>
    <row r="21" spans="1:17" s="119" customFormat="1" ht="18" x14ac:dyDescent="0.25">
      <c r="A21" s="133" t="str">
        <f>VLOOKUP(E21,'LISTADO ATM'!$A$2:$C$901,3,0)</f>
        <v>NORTE</v>
      </c>
      <c r="B21" s="122" t="s">
        <v>2661</v>
      </c>
      <c r="C21" s="94">
        <v>44452.110046296293</v>
      </c>
      <c r="D21" s="94" t="s">
        <v>2175</v>
      </c>
      <c r="E21" s="122">
        <v>500</v>
      </c>
      <c r="F21" s="133" t="str">
        <f>VLOOKUP(E21,VIP!$A$2:$O15863,2,0)</f>
        <v>DRBR500</v>
      </c>
      <c r="G21" s="133" t="str">
        <f>VLOOKUP(E21,'LISTADO ATM'!$A$2:$B$900,2,0)</f>
        <v xml:space="preserve">ATM UNP Cutupú </v>
      </c>
      <c r="H21" s="133" t="str">
        <f>VLOOKUP(E21,VIP!$A$2:$O20824,7,FALSE)</f>
        <v>Si</v>
      </c>
      <c r="I21" s="133" t="str">
        <f>VLOOKUP(E21,VIP!$A$2:$O12789,8,FALSE)</f>
        <v>Si</v>
      </c>
      <c r="J21" s="133" t="str">
        <f>VLOOKUP(E21,VIP!$A$2:$O12739,8,FALSE)</f>
        <v>Si</v>
      </c>
      <c r="K21" s="133" t="str">
        <f>VLOOKUP(E21,VIP!$A$2:$O16313,6,0)</f>
        <v>NO</v>
      </c>
      <c r="L21" s="142" t="s">
        <v>2213</v>
      </c>
      <c r="M21" s="147" t="s">
        <v>2532</v>
      </c>
      <c r="N21" s="93" t="s">
        <v>2444</v>
      </c>
      <c r="O21" s="133" t="s">
        <v>2622</v>
      </c>
      <c r="P21" s="142"/>
      <c r="Q21" s="147" t="s">
        <v>2800</v>
      </c>
    </row>
    <row r="22" spans="1:17" s="119" customFormat="1" ht="18" x14ac:dyDescent="0.25">
      <c r="A22" s="133" t="str">
        <f>VLOOKUP(E22,'LISTADO ATM'!$A$2:$C$901,3,0)</f>
        <v>NORTE</v>
      </c>
      <c r="B22" s="122" t="s">
        <v>2667</v>
      </c>
      <c r="C22" s="94">
        <v>44452.075682870367</v>
      </c>
      <c r="D22" s="94" t="s">
        <v>2175</v>
      </c>
      <c r="E22" s="122">
        <v>291</v>
      </c>
      <c r="F22" s="133" t="str">
        <f>VLOOKUP(E22,VIP!$A$2:$O15869,2,0)</f>
        <v>DRBR291</v>
      </c>
      <c r="G22" s="133" t="str">
        <f>VLOOKUP(E22,'LISTADO ATM'!$A$2:$B$900,2,0)</f>
        <v xml:space="preserve">ATM S/M Jumbo Las Colinas </v>
      </c>
      <c r="H22" s="133" t="str">
        <f>VLOOKUP(E22,VIP!$A$2:$O20830,7,FALSE)</f>
        <v>Si</v>
      </c>
      <c r="I22" s="133" t="str">
        <f>VLOOKUP(E22,VIP!$A$2:$O12795,8,FALSE)</f>
        <v>Si</v>
      </c>
      <c r="J22" s="133" t="str">
        <f>VLOOKUP(E22,VIP!$A$2:$O12745,8,FALSE)</f>
        <v>Si</v>
      </c>
      <c r="K22" s="133" t="str">
        <f>VLOOKUP(E22,VIP!$A$2:$O16319,6,0)</f>
        <v>NO</v>
      </c>
      <c r="L22" s="142" t="s">
        <v>2676</v>
      </c>
      <c r="M22" s="147" t="s">
        <v>2532</v>
      </c>
      <c r="N22" s="93" t="s">
        <v>2444</v>
      </c>
      <c r="O22" s="133" t="s">
        <v>2622</v>
      </c>
      <c r="P22" s="142"/>
      <c r="Q22" s="147" t="s">
        <v>2714</v>
      </c>
    </row>
    <row r="23" spans="1:17" s="119" customFormat="1" ht="18" x14ac:dyDescent="0.25">
      <c r="A23" s="133" t="str">
        <f>VLOOKUP(E23,'LISTADO ATM'!$A$2:$C$901,3,0)</f>
        <v>NORTE</v>
      </c>
      <c r="B23" s="122" t="s">
        <v>2669</v>
      </c>
      <c r="C23" s="94">
        <v>44452.073831018519</v>
      </c>
      <c r="D23" s="94" t="s">
        <v>2175</v>
      </c>
      <c r="E23" s="122">
        <v>52</v>
      </c>
      <c r="F23" s="133" t="str">
        <f>VLOOKUP(E23,VIP!$A$2:$O15871,2,0)</f>
        <v>DRBR052</v>
      </c>
      <c r="G23" s="133" t="str">
        <f>VLOOKUP(E23,'LISTADO ATM'!$A$2:$B$900,2,0)</f>
        <v xml:space="preserve">ATM Oficina Jarabacoa </v>
      </c>
      <c r="H23" s="133" t="str">
        <f>VLOOKUP(E23,VIP!$A$2:$O20832,7,FALSE)</f>
        <v>Si</v>
      </c>
      <c r="I23" s="133" t="str">
        <f>VLOOKUP(E23,VIP!$A$2:$O12797,8,FALSE)</f>
        <v>Si</v>
      </c>
      <c r="J23" s="133" t="str">
        <f>VLOOKUP(E23,VIP!$A$2:$O12747,8,FALSE)</f>
        <v>Si</v>
      </c>
      <c r="K23" s="133" t="str">
        <f>VLOOKUP(E23,VIP!$A$2:$O16321,6,0)</f>
        <v>NO</v>
      </c>
      <c r="L23" s="142" t="s">
        <v>2676</v>
      </c>
      <c r="M23" s="147" t="s">
        <v>2532</v>
      </c>
      <c r="N23" s="93" t="s">
        <v>2444</v>
      </c>
      <c r="O23" s="133" t="s">
        <v>2622</v>
      </c>
      <c r="P23" s="142"/>
      <c r="Q23" s="147" t="s">
        <v>2801</v>
      </c>
    </row>
    <row r="24" spans="1:17" s="119" customFormat="1" ht="18" x14ac:dyDescent="0.25">
      <c r="A24" s="133" t="str">
        <f>VLOOKUP(E24,'LISTADO ATM'!$A$2:$C$901,3,0)</f>
        <v>ESTE</v>
      </c>
      <c r="B24" s="122" t="s">
        <v>2668</v>
      </c>
      <c r="C24" s="94">
        <v>44452.074814814812</v>
      </c>
      <c r="D24" s="94" t="s">
        <v>2174</v>
      </c>
      <c r="E24" s="122">
        <v>330</v>
      </c>
      <c r="F24" s="133" t="str">
        <f>VLOOKUP(E24,VIP!$A$2:$O15870,2,0)</f>
        <v>DRBR330</v>
      </c>
      <c r="G24" s="133" t="str">
        <f>VLOOKUP(E24,'LISTADO ATM'!$A$2:$B$900,2,0)</f>
        <v xml:space="preserve">ATM Oficina Boulevard (Higuey) </v>
      </c>
      <c r="H24" s="133" t="str">
        <f>VLOOKUP(E24,VIP!$A$2:$O20831,7,FALSE)</f>
        <v>Si</v>
      </c>
      <c r="I24" s="133" t="str">
        <f>VLOOKUP(E24,VIP!$A$2:$O12796,8,FALSE)</f>
        <v>Si</v>
      </c>
      <c r="J24" s="133" t="str">
        <f>VLOOKUP(E24,VIP!$A$2:$O12746,8,FALSE)</f>
        <v>Si</v>
      </c>
      <c r="K24" s="133" t="str">
        <f>VLOOKUP(E24,VIP!$A$2:$O16320,6,0)</f>
        <v>SI</v>
      </c>
      <c r="L24" s="142" t="s">
        <v>2676</v>
      </c>
      <c r="M24" s="147" t="s">
        <v>2532</v>
      </c>
      <c r="N24" s="93" t="s">
        <v>2444</v>
      </c>
      <c r="O24" s="133" t="s">
        <v>2446</v>
      </c>
      <c r="P24" s="142"/>
      <c r="Q24" s="147" t="s">
        <v>2798</v>
      </c>
    </row>
    <row r="25" spans="1:17" ht="18" x14ac:dyDescent="0.25">
      <c r="A25" s="133" t="str">
        <f>VLOOKUP(E25,'LISTADO ATM'!$A$2:$C$901,3,0)</f>
        <v>NORTE</v>
      </c>
      <c r="B25" s="122" t="s">
        <v>2631</v>
      </c>
      <c r="C25" s="94">
        <v>44451.314988425926</v>
      </c>
      <c r="D25" s="94" t="s">
        <v>2175</v>
      </c>
      <c r="E25" s="122">
        <v>373</v>
      </c>
      <c r="F25" s="133" t="str">
        <f>VLOOKUP(E25,VIP!$A$2:$O15858,2,0)</f>
        <v>DRBR373</v>
      </c>
      <c r="G25" s="133" t="str">
        <f>VLOOKUP(E25,'LISTADO ATM'!$A$2:$B$900,2,0)</f>
        <v>S/M Tangui Nagua</v>
      </c>
      <c r="H25" s="133" t="str">
        <f>VLOOKUP(E25,VIP!$A$2:$O20819,7,FALSE)</f>
        <v>N/A</v>
      </c>
      <c r="I25" s="133" t="str">
        <f>VLOOKUP(E25,VIP!$A$2:$O12784,8,FALSE)</f>
        <v>N/A</v>
      </c>
      <c r="J25" s="133" t="str">
        <f>VLOOKUP(E25,VIP!$A$2:$O12734,8,FALSE)</f>
        <v>N/A</v>
      </c>
      <c r="K25" s="133" t="str">
        <f>VLOOKUP(E25,VIP!$A$2:$O16308,6,0)</f>
        <v>N/A</v>
      </c>
      <c r="L25" s="142" t="s">
        <v>2239</v>
      </c>
      <c r="M25" s="147" t="s">
        <v>2532</v>
      </c>
      <c r="N25" s="93" t="s">
        <v>2444</v>
      </c>
      <c r="O25" s="133" t="s">
        <v>2622</v>
      </c>
      <c r="P25" s="142"/>
      <c r="Q25" s="147" t="s">
        <v>2716</v>
      </c>
    </row>
    <row r="26" spans="1:17" ht="18" x14ac:dyDescent="0.25">
      <c r="A26" s="133" t="str">
        <f>VLOOKUP(E26,'LISTADO ATM'!$A$2:$C$901,3,0)</f>
        <v>DISTRITO NACIONAL</v>
      </c>
      <c r="B26" s="122" t="s">
        <v>2632</v>
      </c>
      <c r="C26" s="94">
        <v>44451.247384259259</v>
      </c>
      <c r="D26" s="94" t="s">
        <v>2174</v>
      </c>
      <c r="E26" s="122">
        <v>39</v>
      </c>
      <c r="F26" s="133" t="str">
        <f>VLOOKUP(E26,VIP!$A$2:$O15859,2,0)</f>
        <v>DRBR039</v>
      </c>
      <c r="G26" s="133" t="str">
        <f>VLOOKUP(E26,'LISTADO ATM'!$A$2:$B$900,2,0)</f>
        <v xml:space="preserve">ATM Oficina Ovando </v>
      </c>
      <c r="H26" s="133" t="str">
        <f>VLOOKUP(E26,VIP!$A$2:$O20820,7,FALSE)</f>
        <v>Si</v>
      </c>
      <c r="I26" s="133" t="str">
        <f>VLOOKUP(E26,VIP!$A$2:$O12785,8,FALSE)</f>
        <v>No</v>
      </c>
      <c r="J26" s="133" t="str">
        <f>VLOOKUP(E26,VIP!$A$2:$O12735,8,FALSE)</f>
        <v>No</v>
      </c>
      <c r="K26" s="133" t="str">
        <f>VLOOKUP(E26,VIP!$A$2:$O16309,6,0)</f>
        <v>NO</v>
      </c>
      <c r="L26" s="142" t="s">
        <v>2239</v>
      </c>
      <c r="M26" s="147" t="s">
        <v>2532</v>
      </c>
      <c r="N26" s="93" t="s">
        <v>2444</v>
      </c>
      <c r="O26" s="133" t="s">
        <v>2446</v>
      </c>
      <c r="P26" s="142"/>
      <c r="Q26" s="147" t="s">
        <v>2715</v>
      </c>
    </row>
    <row r="27" spans="1:17" s="119" customFormat="1" ht="18" x14ac:dyDescent="0.25">
      <c r="A27" s="133" t="str">
        <f>VLOOKUP(E27,'LISTADO ATM'!$A$2:$C$901,3,0)</f>
        <v>SUR</v>
      </c>
      <c r="B27" s="122" t="s">
        <v>2691</v>
      </c>
      <c r="C27" s="94">
        <v>44452.389560185184</v>
      </c>
      <c r="D27" s="94" t="s">
        <v>2174</v>
      </c>
      <c r="E27" s="122">
        <v>297</v>
      </c>
      <c r="F27" s="133" t="str">
        <f>VLOOKUP(E27,VIP!$A$2:$O15869,2,0)</f>
        <v>DRBR297</v>
      </c>
      <c r="G27" s="133" t="str">
        <f>VLOOKUP(E27,'LISTADO ATM'!$A$2:$B$900,2,0)</f>
        <v xml:space="preserve">ATM S/M Cadena Ocoa </v>
      </c>
      <c r="H27" s="133" t="str">
        <f>VLOOKUP(E27,VIP!$A$2:$O20830,7,FALSE)</f>
        <v>Si</v>
      </c>
      <c r="I27" s="133" t="str">
        <f>VLOOKUP(E27,VIP!$A$2:$O12795,8,FALSE)</f>
        <v>Si</v>
      </c>
      <c r="J27" s="133" t="str">
        <f>VLOOKUP(E27,VIP!$A$2:$O12745,8,FALSE)</f>
        <v>Si</v>
      </c>
      <c r="K27" s="133" t="str">
        <f>VLOOKUP(E27,VIP!$A$2:$O16319,6,0)</f>
        <v>NO</v>
      </c>
      <c r="L27" s="142" t="s">
        <v>2239</v>
      </c>
      <c r="M27" s="147" t="s">
        <v>2532</v>
      </c>
      <c r="N27" s="93" t="s">
        <v>2613</v>
      </c>
      <c r="O27" s="133" t="s">
        <v>2446</v>
      </c>
      <c r="P27" s="142"/>
      <c r="Q27" s="147" t="s">
        <v>2717</v>
      </c>
    </row>
    <row r="28" spans="1:17" s="119" customFormat="1" ht="18" x14ac:dyDescent="0.25">
      <c r="A28" s="133" t="str">
        <f>VLOOKUP(E28,'LISTADO ATM'!$A$2:$C$901,3,0)</f>
        <v>ESTE</v>
      </c>
      <c r="B28" s="122" t="s">
        <v>2671</v>
      </c>
      <c r="C28" s="94">
        <v>44452.00335648148</v>
      </c>
      <c r="D28" s="94" t="s">
        <v>2174</v>
      </c>
      <c r="E28" s="122">
        <v>367</v>
      </c>
      <c r="F28" s="133" t="str">
        <f>VLOOKUP(E28,VIP!$A$2:$O15873,2,0)</f>
        <v xml:space="preserve">DRBR367 </v>
      </c>
      <c r="G28" s="133" t="str">
        <f>VLOOKUP(E28,'LISTADO ATM'!$A$2:$B$900,2,0)</f>
        <v>ATM Ayuntamiento El Puerto</v>
      </c>
      <c r="H28" s="133" t="str">
        <f>VLOOKUP(E28,VIP!$A$2:$O20834,7,FALSE)</f>
        <v>N/A</v>
      </c>
      <c r="I28" s="133" t="str">
        <f>VLOOKUP(E28,VIP!$A$2:$O12799,8,FALSE)</f>
        <v>N/A</v>
      </c>
      <c r="J28" s="133" t="str">
        <f>VLOOKUP(E28,VIP!$A$2:$O12749,8,FALSE)</f>
        <v>N/A</v>
      </c>
      <c r="K28" s="133" t="str">
        <f>VLOOKUP(E28,VIP!$A$2:$O16323,6,0)</f>
        <v>N/A</v>
      </c>
      <c r="L28" s="142" t="s">
        <v>2239</v>
      </c>
      <c r="M28" s="147" t="s">
        <v>2532</v>
      </c>
      <c r="N28" s="93" t="s">
        <v>2444</v>
      </c>
      <c r="O28" s="133" t="s">
        <v>2446</v>
      </c>
      <c r="P28" s="142"/>
      <c r="Q28" s="147" t="s">
        <v>2803</v>
      </c>
    </row>
    <row r="29" spans="1:17" s="119" customFormat="1" ht="18" x14ac:dyDescent="0.25">
      <c r="A29" s="133" t="str">
        <f>VLOOKUP(E29,'LISTADO ATM'!$A$2:$C$901,3,0)</f>
        <v>ESTE</v>
      </c>
      <c r="B29" s="122" t="s">
        <v>2679</v>
      </c>
      <c r="C29" s="94">
        <v>44452.225914351853</v>
      </c>
      <c r="D29" s="94" t="s">
        <v>2174</v>
      </c>
      <c r="E29" s="122">
        <v>822</v>
      </c>
      <c r="F29" s="133" t="str">
        <f>VLOOKUP(E29,VIP!$A$2:$O15864,2,0)</f>
        <v>DRBR822</v>
      </c>
      <c r="G29" s="133" t="str">
        <f>VLOOKUP(E29,'LISTADO ATM'!$A$2:$B$900,2,0)</f>
        <v xml:space="preserve">ATM INDUSPALMA </v>
      </c>
      <c r="H29" s="133" t="str">
        <f>VLOOKUP(E29,VIP!$A$2:$O20825,7,FALSE)</f>
        <v>Si</v>
      </c>
      <c r="I29" s="133" t="str">
        <f>VLOOKUP(E29,VIP!$A$2:$O12790,8,FALSE)</f>
        <v>Si</v>
      </c>
      <c r="J29" s="133" t="str">
        <f>VLOOKUP(E29,VIP!$A$2:$O12740,8,FALSE)</f>
        <v>Si</v>
      </c>
      <c r="K29" s="133" t="str">
        <f>VLOOKUP(E29,VIP!$A$2:$O16314,6,0)</f>
        <v>NO</v>
      </c>
      <c r="L29" s="142" t="s">
        <v>2239</v>
      </c>
      <c r="M29" s="147" t="s">
        <v>2532</v>
      </c>
      <c r="N29" s="93" t="s">
        <v>2613</v>
      </c>
      <c r="O29" s="133" t="s">
        <v>2446</v>
      </c>
      <c r="P29" s="142"/>
      <c r="Q29" s="147" t="s">
        <v>2804</v>
      </c>
    </row>
    <row r="30" spans="1:17" s="119" customFormat="1" ht="18" x14ac:dyDescent="0.25">
      <c r="A30" s="133" t="str">
        <f>VLOOKUP(E30,'LISTADO ATM'!$A$2:$C$901,3,0)</f>
        <v>DISTRITO NACIONAL</v>
      </c>
      <c r="B30" s="122" t="s">
        <v>2776</v>
      </c>
      <c r="C30" s="94">
        <v>44452.54787037037</v>
      </c>
      <c r="D30" s="94" t="s">
        <v>2175</v>
      </c>
      <c r="E30" s="122">
        <v>690</v>
      </c>
      <c r="F30" s="133" t="str">
        <f>VLOOKUP(E30,VIP!$A$2:$O15893,2,0)</f>
        <v>DRBR690</v>
      </c>
      <c r="G30" s="133" t="str">
        <f>VLOOKUP(E30,'LISTADO ATM'!$A$2:$B$900,2,0)</f>
        <v>ATM Eco Petroleo Esperanza</v>
      </c>
      <c r="H30" s="133" t="str">
        <f>VLOOKUP(E30,VIP!$A$2:$O20854,7,FALSE)</f>
        <v>Si</v>
      </c>
      <c r="I30" s="133" t="str">
        <f>VLOOKUP(E30,VIP!$A$2:$O12819,8,FALSE)</f>
        <v>Si</v>
      </c>
      <c r="J30" s="133" t="str">
        <f>VLOOKUP(E30,VIP!$A$2:$O12769,8,FALSE)</f>
        <v>Si</v>
      </c>
      <c r="K30" s="133" t="str">
        <f>VLOOKUP(E30,VIP!$A$2:$O16343,6,0)</f>
        <v>NO</v>
      </c>
      <c r="L30" s="142" t="s">
        <v>2239</v>
      </c>
      <c r="M30" s="147" t="s">
        <v>2532</v>
      </c>
      <c r="N30" s="93" t="s">
        <v>2444</v>
      </c>
      <c r="O30" s="133" t="s">
        <v>2622</v>
      </c>
      <c r="P30" s="142"/>
      <c r="Q30" s="147" t="s">
        <v>2806</v>
      </c>
    </row>
    <row r="31" spans="1:17" s="119" customFormat="1" ht="18" x14ac:dyDescent="0.25">
      <c r="A31" s="133" t="str">
        <f>VLOOKUP(E31,'LISTADO ATM'!$A$2:$C$901,3,0)</f>
        <v>NORTE</v>
      </c>
      <c r="B31" s="122" t="s">
        <v>2672</v>
      </c>
      <c r="C31" s="94">
        <v>44452.001319444447</v>
      </c>
      <c r="D31" s="94" t="s">
        <v>2175</v>
      </c>
      <c r="E31" s="122">
        <v>334</v>
      </c>
      <c r="F31" s="133" t="str">
        <f>VLOOKUP(E31,VIP!$A$2:$O15874,2,0)</f>
        <v>DRBR334</v>
      </c>
      <c r="G31" s="133" t="str">
        <f>VLOOKUP(E31,'LISTADO ATM'!$A$2:$B$900,2,0)</f>
        <v>ATM Oficina Salcedo II</v>
      </c>
      <c r="H31" s="133" t="str">
        <f>VLOOKUP(E31,VIP!$A$2:$O20835,7,FALSE)</f>
        <v>Si</v>
      </c>
      <c r="I31" s="133" t="str">
        <f>VLOOKUP(E31,VIP!$A$2:$O12800,8,FALSE)</f>
        <v>Si</v>
      </c>
      <c r="J31" s="133" t="str">
        <f>VLOOKUP(E31,VIP!$A$2:$O12750,8,FALSE)</f>
        <v>Si</v>
      </c>
      <c r="K31" s="133" t="str">
        <f>VLOOKUP(E31,VIP!$A$2:$O16324,6,0)</f>
        <v>SI</v>
      </c>
      <c r="L31" s="142" t="s">
        <v>2239</v>
      </c>
      <c r="M31" s="147" t="s">
        <v>2532</v>
      </c>
      <c r="N31" s="93" t="s">
        <v>2444</v>
      </c>
      <c r="O31" s="133" t="s">
        <v>2622</v>
      </c>
      <c r="P31" s="142"/>
      <c r="Q31" s="147" t="s">
        <v>2802</v>
      </c>
    </row>
    <row r="32" spans="1:17" s="119" customFormat="1" ht="18" x14ac:dyDescent="0.25">
      <c r="A32" s="133" t="str">
        <f>VLOOKUP(E32,'LISTADO ATM'!$A$2:$C$901,3,0)</f>
        <v>DISTRITO NACIONAL</v>
      </c>
      <c r="B32" s="122" t="s">
        <v>2773</v>
      </c>
      <c r="C32" s="94">
        <v>44452.555266203701</v>
      </c>
      <c r="D32" s="94" t="s">
        <v>2174</v>
      </c>
      <c r="E32" s="122">
        <v>697</v>
      </c>
      <c r="F32" s="133" t="str">
        <f>VLOOKUP(E32,VIP!$A$2:$O15890,2,0)</f>
        <v>DRBR697</v>
      </c>
      <c r="G32" s="133" t="str">
        <f>VLOOKUP(E32,'LISTADO ATM'!$A$2:$B$900,2,0)</f>
        <v>ATM Hipermercado Olé Ciudad Juan Bosch</v>
      </c>
      <c r="H32" s="133" t="str">
        <f>VLOOKUP(E32,VIP!$A$2:$O20851,7,FALSE)</f>
        <v>Si</v>
      </c>
      <c r="I32" s="133" t="str">
        <f>VLOOKUP(E32,VIP!$A$2:$O12816,8,FALSE)</f>
        <v>Si</v>
      </c>
      <c r="J32" s="133" t="str">
        <f>VLOOKUP(E32,VIP!$A$2:$O12766,8,FALSE)</f>
        <v>Si</v>
      </c>
      <c r="K32" s="133" t="str">
        <f>VLOOKUP(E32,VIP!$A$2:$O16340,6,0)</f>
        <v>NO</v>
      </c>
      <c r="L32" s="142" t="s">
        <v>2239</v>
      </c>
      <c r="M32" s="147" t="s">
        <v>2532</v>
      </c>
      <c r="N32" s="93" t="s">
        <v>2613</v>
      </c>
      <c r="O32" s="133" t="s">
        <v>2446</v>
      </c>
      <c r="P32" s="142"/>
      <c r="Q32" s="147" t="s">
        <v>2798</v>
      </c>
    </row>
    <row r="33" spans="1:17" s="119" customFormat="1" ht="18" x14ac:dyDescent="0.25">
      <c r="A33" s="133" t="str">
        <f>VLOOKUP(E33,'LISTADO ATM'!$A$2:$C$901,3,0)</f>
        <v>ESTE</v>
      </c>
      <c r="B33" s="122" t="s">
        <v>2666</v>
      </c>
      <c r="C33" s="94">
        <v>44452.0781712963</v>
      </c>
      <c r="D33" s="94" t="s">
        <v>2174</v>
      </c>
      <c r="E33" s="122">
        <v>16</v>
      </c>
      <c r="F33" s="133" t="str">
        <f>VLOOKUP(E33,VIP!$A$2:$O15868,2,0)</f>
        <v>DRBR046</v>
      </c>
      <c r="G33" s="133" t="str">
        <f>VLOOKUP(E33,'LISTADO ATM'!$A$2:$B$900,2,0)</f>
        <v>ATM Estación Texaco Sabana de la Mar</v>
      </c>
      <c r="H33" s="133" t="str">
        <f>VLOOKUP(E33,VIP!$A$2:$O20829,7,FALSE)</f>
        <v>Si</v>
      </c>
      <c r="I33" s="133" t="str">
        <f>VLOOKUP(E33,VIP!$A$2:$O12794,8,FALSE)</f>
        <v>Si</v>
      </c>
      <c r="J33" s="133" t="str">
        <f>VLOOKUP(E33,VIP!$A$2:$O12744,8,FALSE)</f>
        <v>Si</v>
      </c>
      <c r="K33" s="133" t="str">
        <f>VLOOKUP(E33,VIP!$A$2:$O16318,6,0)</f>
        <v>NO</v>
      </c>
      <c r="L33" s="142" t="s">
        <v>2239</v>
      </c>
      <c r="M33" s="147" t="s">
        <v>2532</v>
      </c>
      <c r="N33" s="93" t="s">
        <v>2444</v>
      </c>
      <c r="O33" s="133" t="s">
        <v>2446</v>
      </c>
      <c r="P33" s="142"/>
      <c r="Q33" s="147" t="s">
        <v>2800</v>
      </c>
    </row>
    <row r="34" spans="1:17" s="119" customFormat="1" ht="18" x14ac:dyDescent="0.25">
      <c r="A34" s="133" t="str">
        <f>VLOOKUP(E34,'LISTADO ATM'!$A$2:$C$901,3,0)</f>
        <v>NORTE</v>
      </c>
      <c r="B34" s="122" t="s">
        <v>2741</v>
      </c>
      <c r="C34" s="94">
        <v>44452.661898148152</v>
      </c>
      <c r="D34" s="94" t="s">
        <v>2175</v>
      </c>
      <c r="E34" s="122">
        <v>937</v>
      </c>
      <c r="F34" s="133" t="str">
        <f>VLOOKUP(E34,VIP!$A$2:$O15863,2,0)</f>
        <v>DRBR937</v>
      </c>
      <c r="G34" s="133" t="str">
        <f>VLOOKUP(E34,'LISTADO ATM'!$A$2:$B$900,2,0)</f>
        <v xml:space="preserve">ATM Autobanco Oficina La Vega II </v>
      </c>
      <c r="H34" s="133" t="str">
        <f>VLOOKUP(E34,VIP!$A$2:$O20824,7,FALSE)</f>
        <v>Si</v>
      </c>
      <c r="I34" s="133" t="str">
        <f>VLOOKUP(E34,VIP!$A$2:$O12789,8,FALSE)</f>
        <v>Si</v>
      </c>
      <c r="J34" s="133" t="str">
        <f>VLOOKUP(E34,VIP!$A$2:$O12739,8,FALSE)</f>
        <v>Si</v>
      </c>
      <c r="K34" s="133" t="str">
        <f>VLOOKUP(E34,VIP!$A$2:$O16313,6,0)</f>
        <v>NO</v>
      </c>
      <c r="L34" s="142" t="s">
        <v>2239</v>
      </c>
      <c r="M34" s="147" t="s">
        <v>2532</v>
      </c>
      <c r="N34" s="93" t="s">
        <v>2444</v>
      </c>
      <c r="O34" s="133" t="s">
        <v>2742</v>
      </c>
      <c r="P34" s="142"/>
      <c r="Q34" s="147" t="s">
        <v>2805</v>
      </c>
    </row>
    <row r="35" spans="1:17" s="119" customFormat="1" ht="18" x14ac:dyDescent="0.25">
      <c r="A35" s="133" t="str">
        <f>VLOOKUP(E35,'LISTADO ATM'!$A$2:$C$901,3,0)</f>
        <v>ESTE</v>
      </c>
      <c r="B35" s="122">
        <v>3336022558</v>
      </c>
      <c r="C35" s="94">
        <v>44449.873368055552</v>
      </c>
      <c r="D35" s="94" t="s">
        <v>2460</v>
      </c>
      <c r="E35" s="122">
        <v>429</v>
      </c>
      <c r="F35" s="133" t="str">
        <f>VLOOKUP(E35,VIP!$A$2:$O15940,2,0)</f>
        <v>DRBR429</v>
      </c>
      <c r="G35" s="133" t="str">
        <f>VLOOKUP(E35,'LISTADO ATM'!$A$2:$B$900,2,0)</f>
        <v xml:space="preserve">ATM Oficina Jumbo La Romana </v>
      </c>
      <c r="H35" s="133" t="str">
        <f>VLOOKUP(E35,VIP!$A$2:$O20901,7,FALSE)</f>
        <v>Si</v>
      </c>
      <c r="I35" s="133" t="str">
        <f>VLOOKUP(E35,VIP!$A$2:$O12866,8,FALSE)</f>
        <v>Si</v>
      </c>
      <c r="J35" s="133" t="str">
        <f>VLOOKUP(E35,VIP!$A$2:$O12816,8,FALSE)</f>
        <v>Si</v>
      </c>
      <c r="K35" s="133" t="str">
        <f>VLOOKUP(E35,VIP!$A$2:$O16390,6,0)</f>
        <v>NO</v>
      </c>
      <c r="L35" s="142" t="s">
        <v>2544</v>
      </c>
      <c r="M35" s="147" t="s">
        <v>2532</v>
      </c>
      <c r="N35" s="93" t="s">
        <v>2444</v>
      </c>
      <c r="O35" s="133" t="s">
        <v>2461</v>
      </c>
      <c r="P35" s="142"/>
      <c r="Q35" s="147" t="s">
        <v>2799</v>
      </c>
    </row>
    <row r="36" spans="1:17" s="119" customFormat="1" ht="18" x14ac:dyDescent="0.25">
      <c r="A36" s="133" t="str">
        <f>VLOOKUP(E36,'LISTADO ATM'!$A$2:$C$901,3,0)</f>
        <v>DISTRITO NACIONAL</v>
      </c>
      <c r="B36" s="122" t="s">
        <v>2757</v>
      </c>
      <c r="C36" s="94">
        <v>44452.622662037036</v>
      </c>
      <c r="D36" s="94" t="s">
        <v>2441</v>
      </c>
      <c r="E36" s="122">
        <v>640</v>
      </c>
      <c r="F36" s="133" t="str">
        <f>VLOOKUP(E36,VIP!$A$2:$O15877,2,0)</f>
        <v>DRBR640</v>
      </c>
      <c r="G36" s="133" t="str">
        <f>VLOOKUP(E36,'LISTADO ATM'!$A$2:$B$900,2,0)</f>
        <v xml:space="preserve">ATM Ministerio Obras Públicas </v>
      </c>
      <c r="H36" s="133" t="str">
        <f>VLOOKUP(E36,VIP!$A$2:$O20838,7,FALSE)</f>
        <v>Si</v>
      </c>
      <c r="I36" s="133" t="str">
        <f>VLOOKUP(E36,VIP!$A$2:$O12803,8,FALSE)</f>
        <v>Si</v>
      </c>
      <c r="J36" s="133" t="str">
        <f>VLOOKUP(E36,VIP!$A$2:$O12753,8,FALSE)</f>
        <v>Si</v>
      </c>
      <c r="K36" s="133" t="str">
        <f>VLOOKUP(E36,VIP!$A$2:$O16327,6,0)</f>
        <v>NO</v>
      </c>
      <c r="L36" s="142" t="s">
        <v>2758</v>
      </c>
      <c r="M36" s="147" t="s">
        <v>2532</v>
      </c>
      <c r="N36" s="93" t="s">
        <v>2444</v>
      </c>
      <c r="O36" s="133" t="s">
        <v>2445</v>
      </c>
      <c r="P36" s="142"/>
      <c r="Q36" s="147" t="s">
        <v>2807</v>
      </c>
    </row>
    <row r="37" spans="1:17" s="119" customFormat="1" ht="18" x14ac:dyDescent="0.25">
      <c r="A37" s="133" t="str">
        <f>VLOOKUP(E37,'LISTADO ATM'!$A$2:$C$901,3,0)</f>
        <v>NORTE</v>
      </c>
      <c r="B37" s="122" t="s">
        <v>2706</v>
      </c>
      <c r="C37" s="94">
        <v>44452.340613425928</v>
      </c>
      <c r="D37" s="94" t="s">
        <v>2460</v>
      </c>
      <c r="E37" s="122">
        <v>395</v>
      </c>
      <c r="F37" s="133" t="str">
        <f>VLOOKUP(E37,VIP!$A$2:$O15879,2,0)</f>
        <v>DRBR395</v>
      </c>
      <c r="G37" s="133" t="str">
        <f>VLOOKUP(E37,'LISTADO ATM'!$A$2:$B$900,2,0)</f>
        <v xml:space="preserve">ATM UNP Sabana Iglesia </v>
      </c>
      <c r="H37" s="133" t="str">
        <f>VLOOKUP(E37,VIP!$A$2:$O20840,7,FALSE)</f>
        <v>Si</v>
      </c>
      <c r="I37" s="133" t="str">
        <f>VLOOKUP(E37,VIP!$A$2:$O12805,8,FALSE)</f>
        <v>Si</v>
      </c>
      <c r="J37" s="133" t="str">
        <f>VLOOKUP(E37,VIP!$A$2:$O12755,8,FALSE)</f>
        <v>Si</v>
      </c>
      <c r="K37" s="133" t="str">
        <f>VLOOKUP(E37,VIP!$A$2:$O16329,6,0)</f>
        <v>NO</v>
      </c>
      <c r="L37" s="142" t="s">
        <v>2702</v>
      </c>
      <c r="M37" s="147" t="s">
        <v>2532</v>
      </c>
      <c r="N37" s="93" t="s">
        <v>2444</v>
      </c>
      <c r="O37" s="133" t="s">
        <v>2461</v>
      </c>
      <c r="P37" s="142"/>
      <c r="Q37" s="147" t="s">
        <v>2711</v>
      </c>
    </row>
    <row r="38" spans="1:17" s="119" customFormat="1" ht="18" x14ac:dyDescent="0.25">
      <c r="A38" s="133" t="str">
        <f>VLOOKUP(E38,'LISTADO ATM'!$A$2:$C$901,3,0)</f>
        <v>DISTRITO NACIONAL</v>
      </c>
      <c r="B38" s="122" t="s">
        <v>2701</v>
      </c>
      <c r="C38" s="94">
        <v>44452.36513888889</v>
      </c>
      <c r="D38" s="94" t="s">
        <v>2441</v>
      </c>
      <c r="E38" s="122">
        <v>971</v>
      </c>
      <c r="F38" s="133" t="str">
        <f>VLOOKUP(E38,VIP!$A$2:$O15875,2,0)</f>
        <v>DRBR24U</v>
      </c>
      <c r="G38" s="133" t="str">
        <f>VLOOKUP(E38,'LISTADO ATM'!$A$2:$B$900,2,0)</f>
        <v xml:space="preserve">ATM Club Banreservas I </v>
      </c>
      <c r="H38" s="133" t="str">
        <f>VLOOKUP(E38,VIP!$A$2:$O20836,7,FALSE)</f>
        <v>Si</v>
      </c>
      <c r="I38" s="133" t="str">
        <f>VLOOKUP(E38,VIP!$A$2:$O12801,8,FALSE)</f>
        <v>Si</v>
      </c>
      <c r="J38" s="133" t="str">
        <f>VLOOKUP(E38,VIP!$A$2:$O12751,8,FALSE)</f>
        <v>Si</v>
      </c>
      <c r="K38" s="133" t="str">
        <f>VLOOKUP(E38,VIP!$A$2:$O16325,6,0)</f>
        <v>NO</v>
      </c>
      <c r="L38" s="142" t="s">
        <v>2702</v>
      </c>
      <c r="M38" s="147" t="s">
        <v>2532</v>
      </c>
      <c r="N38" s="93" t="s">
        <v>2444</v>
      </c>
      <c r="O38" s="133" t="s">
        <v>2445</v>
      </c>
      <c r="P38" s="142"/>
      <c r="Q38" s="147" t="s">
        <v>2805</v>
      </c>
    </row>
    <row r="39" spans="1:17" s="119" customFormat="1" ht="18" x14ac:dyDescent="0.25">
      <c r="A39" s="133" t="str">
        <f>VLOOKUP(E39,'LISTADO ATM'!$A$2:$C$901,3,0)</f>
        <v>NORTE</v>
      </c>
      <c r="B39" s="122" t="s">
        <v>2795</v>
      </c>
      <c r="C39" s="94">
        <v>44452.459247685183</v>
      </c>
      <c r="D39" s="94" t="s">
        <v>2460</v>
      </c>
      <c r="E39" s="122">
        <v>882</v>
      </c>
      <c r="F39" s="133" t="str">
        <f>VLOOKUP(E39,VIP!$A$2:$O15910,2,0)</f>
        <v>DRBR882</v>
      </c>
      <c r="G39" s="133" t="str">
        <f>VLOOKUP(E39,'LISTADO ATM'!$A$2:$B$900,2,0)</f>
        <v xml:space="preserve">ATM Oficina Moca II </v>
      </c>
      <c r="H39" s="133" t="str">
        <f>VLOOKUP(E39,VIP!$A$2:$O20871,7,FALSE)</f>
        <v>Si</v>
      </c>
      <c r="I39" s="133" t="str">
        <f>VLOOKUP(E39,VIP!$A$2:$O12836,8,FALSE)</f>
        <v>Si</v>
      </c>
      <c r="J39" s="133" t="str">
        <f>VLOOKUP(E39,VIP!$A$2:$O12786,8,FALSE)</f>
        <v>Si</v>
      </c>
      <c r="K39" s="133" t="str">
        <f>VLOOKUP(E39,VIP!$A$2:$O16360,6,0)</f>
        <v>SI</v>
      </c>
      <c r="L39" s="142" t="s">
        <v>2434</v>
      </c>
      <c r="M39" s="147" t="s">
        <v>2532</v>
      </c>
      <c r="N39" s="93" t="s">
        <v>2444</v>
      </c>
      <c r="O39" s="133" t="s">
        <v>2461</v>
      </c>
      <c r="P39" s="142"/>
      <c r="Q39" s="147" t="s">
        <v>2813</v>
      </c>
    </row>
    <row r="40" spans="1:17" s="119" customFormat="1" ht="18" x14ac:dyDescent="0.25">
      <c r="A40" s="133" t="str">
        <f>VLOOKUP(E40,'LISTADO ATM'!$A$2:$C$901,3,0)</f>
        <v>ESTE</v>
      </c>
      <c r="B40" s="122">
        <v>3336022766</v>
      </c>
      <c r="C40" s="94">
        <v>44450.478310185186</v>
      </c>
      <c r="D40" s="94" t="s">
        <v>2460</v>
      </c>
      <c r="E40" s="122">
        <v>293</v>
      </c>
      <c r="F40" s="133" t="str">
        <f>VLOOKUP(E40,VIP!$A$2:$O15963,2,0)</f>
        <v>DRBR293</v>
      </c>
      <c r="G40" s="133" t="str">
        <f>VLOOKUP(E40,'LISTADO ATM'!$A$2:$B$900,2,0)</f>
        <v xml:space="preserve">ATM S/M Nueva Visión (San Pedro) </v>
      </c>
      <c r="H40" s="133" t="str">
        <f>VLOOKUP(E40,VIP!$A$2:$O20924,7,FALSE)</f>
        <v>Si</v>
      </c>
      <c r="I40" s="133" t="str">
        <f>VLOOKUP(E40,VIP!$A$2:$O12889,8,FALSE)</f>
        <v>Si</v>
      </c>
      <c r="J40" s="133" t="str">
        <f>VLOOKUP(E40,VIP!$A$2:$O12839,8,FALSE)</f>
        <v>Si</v>
      </c>
      <c r="K40" s="133" t="str">
        <f>VLOOKUP(E40,VIP!$A$2:$O16413,6,0)</f>
        <v>NO</v>
      </c>
      <c r="L40" s="142" t="s">
        <v>2434</v>
      </c>
      <c r="M40" s="147" t="s">
        <v>2532</v>
      </c>
      <c r="N40" s="93" t="s">
        <v>2444</v>
      </c>
      <c r="O40" s="133" t="s">
        <v>2461</v>
      </c>
      <c r="P40" s="142"/>
      <c r="Q40" s="147" t="s">
        <v>2718</v>
      </c>
    </row>
    <row r="41" spans="1:17" s="119" customFormat="1" ht="18" x14ac:dyDescent="0.25">
      <c r="A41" s="133" t="str">
        <f>VLOOKUP(E41,'LISTADO ATM'!$A$2:$C$901,3,0)</f>
        <v>DISTRITO NACIONAL</v>
      </c>
      <c r="B41" s="122">
        <v>3336022922</v>
      </c>
      <c r="C41" s="94">
        <v>44450.900949074072</v>
      </c>
      <c r="D41" s="94" t="s">
        <v>2460</v>
      </c>
      <c r="E41" s="122">
        <v>911</v>
      </c>
      <c r="F41" s="133" t="str">
        <f>VLOOKUP(E41,VIP!$A$2:$O15979,2,0)</f>
        <v>DRBR911</v>
      </c>
      <c r="G41" s="133" t="str">
        <f>VLOOKUP(E41,'LISTADO ATM'!$A$2:$B$900,2,0)</f>
        <v xml:space="preserve">ATM Oficina Venezuela II </v>
      </c>
      <c r="H41" s="133" t="str">
        <f>VLOOKUP(E41,VIP!$A$2:$O20940,7,FALSE)</f>
        <v>Si</v>
      </c>
      <c r="I41" s="133" t="str">
        <f>VLOOKUP(E41,VIP!$A$2:$O12905,8,FALSE)</f>
        <v>Si</v>
      </c>
      <c r="J41" s="133" t="str">
        <f>VLOOKUP(E41,VIP!$A$2:$O12855,8,FALSE)</f>
        <v>Si</v>
      </c>
      <c r="K41" s="133" t="str">
        <f>VLOOKUP(E41,VIP!$A$2:$O16429,6,0)</f>
        <v>SI</v>
      </c>
      <c r="L41" s="142" t="s">
        <v>2434</v>
      </c>
      <c r="M41" s="147" t="s">
        <v>2532</v>
      </c>
      <c r="N41" s="93" t="s">
        <v>2444</v>
      </c>
      <c r="O41" s="133" t="s">
        <v>2620</v>
      </c>
      <c r="P41" s="142"/>
      <c r="Q41" s="147" t="s">
        <v>2719</v>
      </c>
    </row>
    <row r="42" spans="1:17" s="119" customFormat="1" ht="18" x14ac:dyDescent="0.25">
      <c r="A42" s="133" t="str">
        <f>VLOOKUP(E42,'LISTADO ATM'!$A$2:$C$901,3,0)</f>
        <v>NORTE</v>
      </c>
      <c r="B42" s="122" t="s">
        <v>2653</v>
      </c>
      <c r="C42" s="94">
        <v>44451.470567129632</v>
      </c>
      <c r="D42" s="94" t="s">
        <v>2627</v>
      </c>
      <c r="E42" s="122">
        <v>4</v>
      </c>
      <c r="F42" s="133" t="str">
        <f>VLOOKUP(E42,VIP!$A$2:$O15877,2,0)</f>
        <v>DRBR004</v>
      </c>
      <c r="G42" s="133" t="str">
        <f>VLOOKUP(E42,'LISTADO ATM'!$A$2:$B$900,2,0)</f>
        <v>ATM Avenida Rivas</v>
      </c>
      <c r="H42" s="133" t="str">
        <f>VLOOKUP(E42,VIP!$A$2:$O20838,7,FALSE)</f>
        <v>Si</v>
      </c>
      <c r="I42" s="133" t="str">
        <f>VLOOKUP(E42,VIP!$A$2:$O12803,8,FALSE)</f>
        <v>Si</v>
      </c>
      <c r="J42" s="133" t="str">
        <f>VLOOKUP(E42,VIP!$A$2:$O12753,8,FALSE)</f>
        <v>Si</v>
      </c>
      <c r="K42" s="133" t="str">
        <f>VLOOKUP(E42,VIP!$A$2:$O16327,6,0)</f>
        <v>NO</v>
      </c>
      <c r="L42" s="142" t="s">
        <v>2434</v>
      </c>
      <c r="M42" s="147" t="s">
        <v>2532</v>
      </c>
      <c r="N42" s="93" t="s">
        <v>2444</v>
      </c>
      <c r="O42" s="133" t="s">
        <v>2628</v>
      </c>
      <c r="P42" s="142"/>
      <c r="Q42" s="147" t="s">
        <v>2719</v>
      </c>
    </row>
    <row r="43" spans="1:17" s="119" customFormat="1" ht="18" x14ac:dyDescent="0.25">
      <c r="A43" s="133" t="str">
        <f>VLOOKUP(E43,'LISTADO ATM'!$A$2:$C$901,3,0)</f>
        <v>NORTE</v>
      </c>
      <c r="B43" s="122" t="s">
        <v>2640</v>
      </c>
      <c r="C43" s="94">
        <v>44451.569131944445</v>
      </c>
      <c r="D43" s="94" t="s">
        <v>2460</v>
      </c>
      <c r="E43" s="122">
        <v>731</v>
      </c>
      <c r="F43" s="133" t="str">
        <f>VLOOKUP(E43,VIP!$A$2:$O15860,2,0)</f>
        <v>DRBR311</v>
      </c>
      <c r="G43" s="133" t="str">
        <f>VLOOKUP(E43,'LISTADO ATM'!$A$2:$B$900,2,0)</f>
        <v xml:space="preserve">ATM UNP Villa González </v>
      </c>
      <c r="H43" s="133" t="str">
        <f>VLOOKUP(E43,VIP!$A$2:$O20821,7,FALSE)</f>
        <v>Si</v>
      </c>
      <c r="I43" s="133" t="str">
        <f>VLOOKUP(E43,VIP!$A$2:$O12786,8,FALSE)</f>
        <v>Si</v>
      </c>
      <c r="J43" s="133" t="str">
        <f>VLOOKUP(E43,VIP!$A$2:$O12736,8,FALSE)</f>
        <v>Si</v>
      </c>
      <c r="K43" s="133" t="str">
        <f>VLOOKUP(E43,VIP!$A$2:$O16310,6,0)</f>
        <v>NO</v>
      </c>
      <c r="L43" s="142" t="s">
        <v>2434</v>
      </c>
      <c r="M43" s="147" t="s">
        <v>2532</v>
      </c>
      <c r="N43" s="93" t="s">
        <v>2444</v>
      </c>
      <c r="O43" s="133" t="s">
        <v>2654</v>
      </c>
      <c r="P43" s="142"/>
      <c r="Q43" s="147" t="s">
        <v>2720</v>
      </c>
    </row>
    <row r="44" spans="1:17" s="119" customFormat="1" ht="18" x14ac:dyDescent="0.25">
      <c r="A44" s="133" t="str">
        <f>VLOOKUP(E44,'LISTADO ATM'!$A$2:$C$901,3,0)</f>
        <v>DISTRITO NACIONAL</v>
      </c>
      <c r="B44" s="122">
        <v>3336022584</v>
      </c>
      <c r="C44" s="94">
        <v>44450.072013888886</v>
      </c>
      <c r="D44" s="94" t="s">
        <v>2441</v>
      </c>
      <c r="E44" s="122">
        <v>578</v>
      </c>
      <c r="F44" s="133" t="str">
        <f>VLOOKUP(E44,VIP!$A$2:$O15941,2,0)</f>
        <v>DRBR324</v>
      </c>
      <c r="G44" s="133" t="str">
        <f>VLOOKUP(E44,'LISTADO ATM'!$A$2:$B$900,2,0)</f>
        <v xml:space="preserve">ATM Procuraduría General de la República </v>
      </c>
      <c r="H44" s="133" t="str">
        <f>VLOOKUP(E44,VIP!$A$2:$O20902,7,FALSE)</f>
        <v>Si</v>
      </c>
      <c r="I44" s="133" t="str">
        <f>VLOOKUP(E44,VIP!$A$2:$O12867,8,FALSE)</f>
        <v>No</v>
      </c>
      <c r="J44" s="133" t="str">
        <f>VLOOKUP(E44,VIP!$A$2:$O12817,8,FALSE)</f>
        <v>No</v>
      </c>
      <c r="K44" s="133" t="str">
        <f>VLOOKUP(E44,VIP!$A$2:$O16391,6,0)</f>
        <v>NO</v>
      </c>
      <c r="L44" s="142" t="s">
        <v>2434</v>
      </c>
      <c r="M44" s="147" t="s">
        <v>2532</v>
      </c>
      <c r="N44" s="93" t="s">
        <v>2444</v>
      </c>
      <c r="O44" s="133" t="s">
        <v>2445</v>
      </c>
      <c r="P44" s="142"/>
      <c r="Q44" s="147" t="s">
        <v>2808</v>
      </c>
    </row>
    <row r="45" spans="1:17" s="119" customFormat="1" ht="18" x14ac:dyDescent="0.25">
      <c r="A45" s="133" t="str">
        <f>VLOOKUP(E45,'LISTADO ATM'!$A$2:$C$901,3,0)</f>
        <v>SUR</v>
      </c>
      <c r="B45" s="122" t="s">
        <v>2769</v>
      </c>
      <c r="C45" s="94">
        <v>44452.572754629633</v>
      </c>
      <c r="D45" s="94" t="s">
        <v>2460</v>
      </c>
      <c r="E45" s="122">
        <v>873</v>
      </c>
      <c r="F45" s="133" t="str">
        <f>VLOOKUP(E45,VIP!$A$2:$O15886,2,0)</f>
        <v>DRBR873</v>
      </c>
      <c r="G45" s="133" t="str">
        <f>VLOOKUP(E45,'LISTADO ATM'!$A$2:$B$900,2,0)</f>
        <v xml:space="preserve">ATM Centro de Caja San Cristóbal II </v>
      </c>
      <c r="H45" s="133" t="str">
        <f>VLOOKUP(E45,VIP!$A$2:$O20847,7,FALSE)</f>
        <v>Si</v>
      </c>
      <c r="I45" s="133" t="str">
        <f>VLOOKUP(E45,VIP!$A$2:$O12812,8,FALSE)</f>
        <v>Si</v>
      </c>
      <c r="J45" s="133" t="str">
        <f>VLOOKUP(E45,VIP!$A$2:$O12762,8,FALSE)</f>
        <v>Si</v>
      </c>
      <c r="K45" s="133" t="str">
        <f>VLOOKUP(E45,VIP!$A$2:$O16336,6,0)</f>
        <v>SI</v>
      </c>
      <c r="L45" s="142" t="s">
        <v>2434</v>
      </c>
      <c r="M45" s="147" t="s">
        <v>2532</v>
      </c>
      <c r="N45" s="93" t="s">
        <v>2698</v>
      </c>
      <c r="O45" s="133" t="s">
        <v>2699</v>
      </c>
      <c r="P45" s="142"/>
      <c r="Q45" s="147" t="s">
        <v>2811</v>
      </c>
    </row>
    <row r="46" spans="1:17" s="119" customFormat="1" ht="18" x14ac:dyDescent="0.25">
      <c r="A46" s="133" t="str">
        <f>VLOOKUP(E46,'LISTADO ATM'!$A$2:$C$901,3,0)</f>
        <v>ESTE</v>
      </c>
      <c r="B46" s="122">
        <v>3336022923</v>
      </c>
      <c r="C46" s="94">
        <v>44450.923541666663</v>
      </c>
      <c r="D46" s="94" t="s">
        <v>2460</v>
      </c>
      <c r="E46" s="122">
        <v>386</v>
      </c>
      <c r="F46" s="133" t="str">
        <f>VLOOKUP(E46,VIP!$A$2:$O15978,2,0)</f>
        <v>DRBR386</v>
      </c>
      <c r="G46" s="133" t="str">
        <f>VLOOKUP(E46,'LISTADO ATM'!$A$2:$B$900,2,0)</f>
        <v xml:space="preserve">ATM Plaza Verón II </v>
      </c>
      <c r="H46" s="133" t="str">
        <f>VLOOKUP(E46,VIP!$A$2:$O20939,7,FALSE)</f>
        <v>Si</v>
      </c>
      <c r="I46" s="133" t="str">
        <f>VLOOKUP(E46,VIP!$A$2:$O12904,8,FALSE)</f>
        <v>Si</v>
      </c>
      <c r="J46" s="133" t="str">
        <f>VLOOKUP(E46,VIP!$A$2:$O12854,8,FALSE)</f>
        <v>Si</v>
      </c>
      <c r="K46" s="133" t="str">
        <f>VLOOKUP(E46,VIP!$A$2:$O16428,6,0)</f>
        <v>NO</v>
      </c>
      <c r="L46" s="142" t="s">
        <v>2434</v>
      </c>
      <c r="M46" s="147" t="s">
        <v>2532</v>
      </c>
      <c r="N46" s="93" t="s">
        <v>2444</v>
      </c>
      <c r="O46" s="133" t="s">
        <v>2620</v>
      </c>
      <c r="P46" s="142"/>
      <c r="Q46" s="147" t="s">
        <v>2805</v>
      </c>
    </row>
    <row r="47" spans="1:17" s="119" customFormat="1" ht="18" x14ac:dyDescent="0.25">
      <c r="A47" s="133" t="str">
        <f>VLOOKUP(E47,'LISTADO ATM'!$A$2:$C$901,3,0)</f>
        <v>DISTRITO NACIONAL</v>
      </c>
      <c r="B47" s="122" t="s">
        <v>2704</v>
      </c>
      <c r="C47" s="94">
        <v>44452.349444444444</v>
      </c>
      <c r="D47" s="94" t="s">
        <v>2441</v>
      </c>
      <c r="E47" s="122">
        <v>655</v>
      </c>
      <c r="F47" s="133" t="str">
        <f>VLOOKUP(E47,VIP!$A$2:$O15877,2,0)</f>
        <v>DRBR655</v>
      </c>
      <c r="G47" s="133" t="str">
        <f>VLOOKUP(E47,'LISTADO ATM'!$A$2:$B$900,2,0)</f>
        <v>ATM Farmacia Sandra</v>
      </c>
      <c r="H47" s="133" t="str">
        <f>VLOOKUP(E47,VIP!$A$2:$O20838,7,FALSE)</f>
        <v>Si</v>
      </c>
      <c r="I47" s="133" t="str">
        <f>VLOOKUP(E47,VIP!$A$2:$O12803,8,FALSE)</f>
        <v>Si</v>
      </c>
      <c r="J47" s="133" t="str">
        <f>VLOOKUP(E47,VIP!$A$2:$O12753,8,FALSE)</f>
        <v>Si</v>
      </c>
      <c r="K47" s="133" t="str">
        <f>VLOOKUP(E47,VIP!$A$2:$O16327,6,0)</f>
        <v>NO</v>
      </c>
      <c r="L47" s="142" t="s">
        <v>2434</v>
      </c>
      <c r="M47" s="147" t="s">
        <v>2532</v>
      </c>
      <c r="N47" s="93" t="s">
        <v>2444</v>
      </c>
      <c r="O47" s="133" t="s">
        <v>2445</v>
      </c>
      <c r="P47" s="142"/>
      <c r="Q47" s="147" t="s">
        <v>2807</v>
      </c>
    </row>
    <row r="48" spans="1:17" s="119" customFormat="1" ht="18" x14ac:dyDescent="0.25">
      <c r="A48" s="133" t="str">
        <f>VLOOKUP(E48,'LISTADO ATM'!$A$2:$C$901,3,0)</f>
        <v>DISTRITO NACIONAL</v>
      </c>
      <c r="B48" s="122" t="s">
        <v>2650</v>
      </c>
      <c r="C48" s="94">
        <v>44451.482858796298</v>
      </c>
      <c r="D48" s="94" t="s">
        <v>2460</v>
      </c>
      <c r="E48" s="122">
        <v>717</v>
      </c>
      <c r="F48" s="133" t="str">
        <f>VLOOKUP(E48,VIP!$A$2:$O15874,2,0)</f>
        <v>DRBR24K</v>
      </c>
      <c r="G48" s="133" t="str">
        <f>VLOOKUP(E48,'LISTADO ATM'!$A$2:$B$900,2,0)</f>
        <v xml:space="preserve">ATM Oficina Los Alcarrizos </v>
      </c>
      <c r="H48" s="133" t="str">
        <f>VLOOKUP(E48,VIP!$A$2:$O20835,7,FALSE)</f>
        <v>Si</v>
      </c>
      <c r="I48" s="133" t="str">
        <f>VLOOKUP(E48,VIP!$A$2:$O12800,8,FALSE)</f>
        <v>Si</v>
      </c>
      <c r="J48" s="133" t="str">
        <f>VLOOKUP(E48,VIP!$A$2:$O12750,8,FALSE)</f>
        <v>Si</v>
      </c>
      <c r="K48" s="133" t="str">
        <f>VLOOKUP(E48,VIP!$A$2:$O16324,6,0)</f>
        <v>SI</v>
      </c>
      <c r="L48" s="142" t="s">
        <v>2434</v>
      </c>
      <c r="M48" s="147" t="s">
        <v>2532</v>
      </c>
      <c r="N48" s="93" t="s">
        <v>2444</v>
      </c>
      <c r="O48" s="133" t="s">
        <v>2654</v>
      </c>
      <c r="P48" s="142"/>
      <c r="Q48" s="147" t="s">
        <v>2809</v>
      </c>
    </row>
    <row r="49" spans="1:17" s="119" customFormat="1" ht="18" x14ac:dyDescent="0.25">
      <c r="A49" s="133" t="str">
        <f>VLOOKUP(E49,'LISTADO ATM'!$A$2:$C$901,3,0)</f>
        <v>NORTE</v>
      </c>
      <c r="B49" s="122" t="s">
        <v>2767</v>
      </c>
      <c r="C49" s="94">
        <v>44452.599664351852</v>
      </c>
      <c r="D49" s="94" t="s">
        <v>2460</v>
      </c>
      <c r="E49" s="122">
        <v>937</v>
      </c>
      <c r="F49" s="133" t="str">
        <f>VLOOKUP(E49,VIP!$A$2:$O15884,2,0)</f>
        <v>DRBR937</v>
      </c>
      <c r="G49" s="133" t="str">
        <f>VLOOKUP(E49,'LISTADO ATM'!$A$2:$B$900,2,0)</f>
        <v xml:space="preserve">ATM Autobanco Oficina La Vega II </v>
      </c>
      <c r="H49" s="133" t="str">
        <f>VLOOKUP(E49,VIP!$A$2:$O20845,7,FALSE)</f>
        <v>Si</v>
      </c>
      <c r="I49" s="133" t="str">
        <f>VLOOKUP(E49,VIP!$A$2:$O12810,8,FALSE)</f>
        <v>Si</v>
      </c>
      <c r="J49" s="133" t="str">
        <f>VLOOKUP(E49,VIP!$A$2:$O12760,8,FALSE)</f>
        <v>Si</v>
      </c>
      <c r="K49" s="133" t="str">
        <f>VLOOKUP(E49,VIP!$A$2:$O16334,6,0)</f>
        <v>NO</v>
      </c>
      <c r="L49" s="142" t="s">
        <v>2434</v>
      </c>
      <c r="M49" s="147" t="s">
        <v>2532</v>
      </c>
      <c r="N49" s="93" t="s">
        <v>2698</v>
      </c>
      <c r="O49" s="133" t="s">
        <v>2699</v>
      </c>
      <c r="P49" s="142"/>
      <c r="Q49" s="147" t="s">
        <v>2810</v>
      </c>
    </row>
    <row r="50" spans="1:17" s="119" customFormat="1" ht="18" x14ac:dyDescent="0.25">
      <c r="A50" s="133" t="str">
        <f>VLOOKUP(E50,'LISTADO ATM'!$A$2:$C$901,3,0)</f>
        <v>DISTRITO NACIONAL</v>
      </c>
      <c r="B50" s="122" t="s">
        <v>2789</v>
      </c>
      <c r="C50" s="94">
        <v>44452.523148148146</v>
      </c>
      <c r="D50" s="94" t="s">
        <v>2441</v>
      </c>
      <c r="E50" s="122">
        <v>684</v>
      </c>
      <c r="F50" s="133" t="str">
        <f>VLOOKUP(E50,VIP!$A$2:$O15903,2,0)</f>
        <v>DRBR684</v>
      </c>
      <c r="G50" s="133" t="str">
        <f>VLOOKUP(E50,'LISTADO ATM'!$A$2:$B$900,2,0)</f>
        <v>ATM Estación Texaco Prolongación 27 Febrero</v>
      </c>
      <c r="H50" s="133" t="str">
        <f>VLOOKUP(E50,VIP!$A$2:$O20864,7,FALSE)</f>
        <v>NO</v>
      </c>
      <c r="I50" s="133" t="str">
        <f>VLOOKUP(E50,VIP!$A$2:$O12829,8,FALSE)</f>
        <v>NO</v>
      </c>
      <c r="J50" s="133" t="str">
        <f>VLOOKUP(E50,VIP!$A$2:$O12779,8,FALSE)</f>
        <v>NO</v>
      </c>
      <c r="K50" s="133" t="str">
        <f>VLOOKUP(E50,VIP!$A$2:$O16353,6,0)</f>
        <v>NO</v>
      </c>
      <c r="L50" s="142" t="s">
        <v>2434</v>
      </c>
      <c r="M50" s="147" t="s">
        <v>2532</v>
      </c>
      <c r="N50" s="93" t="s">
        <v>2444</v>
      </c>
      <c r="O50" s="133" t="s">
        <v>2445</v>
      </c>
      <c r="P50" s="142"/>
      <c r="Q50" s="147" t="s">
        <v>2812</v>
      </c>
    </row>
    <row r="51" spans="1:17" s="119" customFormat="1" ht="18" x14ac:dyDescent="0.25">
      <c r="A51" s="133" t="str">
        <f>VLOOKUP(E51,'LISTADO ATM'!$A$2:$C$901,3,0)</f>
        <v>NORTE</v>
      </c>
      <c r="B51" s="122" t="s">
        <v>2743</v>
      </c>
      <c r="C51" s="94">
        <v>44452.661400462966</v>
      </c>
      <c r="D51" s="94" t="s">
        <v>2175</v>
      </c>
      <c r="E51" s="122">
        <v>88</v>
      </c>
      <c r="F51" s="133" t="str">
        <f>VLOOKUP(E51,VIP!$A$2:$O15864,2,0)</f>
        <v>DRBR088</v>
      </c>
      <c r="G51" s="133" t="str">
        <f>VLOOKUP(E51,'LISTADO ATM'!$A$2:$B$900,2,0)</f>
        <v xml:space="preserve">ATM S/M La Fuente (Santiago) </v>
      </c>
      <c r="H51" s="133" t="str">
        <f>VLOOKUP(E51,VIP!$A$2:$O20825,7,FALSE)</f>
        <v>Si</v>
      </c>
      <c r="I51" s="133" t="str">
        <f>VLOOKUP(E51,VIP!$A$2:$O12790,8,FALSE)</f>
        <v>Si</v>
      </c>
      <c r="J51" s="133" t="str">
        <f>VLOOKUP(E51,VIP!$A$2:$O12740,8,FALSE)</f>
        <v>Si</v>
      </c>
      <c r="K51" s="133" t="str">
        <f>VLOOKUP(E51,VIP!$A$2:$O16314,6,0)</f>
        <v>NO</v>
      </c>
      <c r="L51" s="142" t="s">
        <v>2625</v>
      </c>
      <c r="M51" s="147" t="s">
        <v>2532</v>
      </c>
      <c r="N51" s="93" t="s">
        <v>2444</v>
      </c>
      <c r="O51" s="133" t="s">
        <v>2742</v>
      </c>
      <c r="P51" s="142"/>
      <c r="Q51" s="147" t="s">
        <v>2814</v>
      </c>
    </row>
    <row r="52" spans="1:17" s="119" customFormat="1" ht="18" x14ac:dyDescent="0.25">
      <c r="A52" s="133" t="str">
        <f>VLOOKUP(E52,'LISTADO ATM'!$A$2:$C$901,3,0)</f>
        <v>DISTRITO NACIONAL</v>
      </c>
      <c r="B52" s="122" t="s">
        <v>2649</v>
      </c>
      <c r="C52" s="94">
        <v>44451.506099537037</v>
      </c>
      <c r="D52" s="94" t="s">
        <v>2174</v>
      </c>
      <c r="E52" s="122">
        <v>272</v>
      </c>
      <c r="F52" s="133" t="str">
        <f>VLOOKUP(E52,VIP!$A$2:$O15873,2,0)</f>
        <v>DRBR272</v>
      </c>
      <c r="G52" s="133" t="str">
        <f>VLOOKUP(E52,'LISTADO ATM'!$A$2:$B$900,2,0)</f>
        <v xml:space="preserve">ATM Cámara de Diputados </v>
      </c>
      <c r="H52" s="133" t="str">
        <f>VLOOKUP(E52,VIP!$A$2:$O20834,7,FALSE)</f>
        <v>Si</v>
      </c>
      <c r="I52" s="133" t="str">
        <f>VLOOKUP(E52,VIP!$A$2:$O12799,8,FALSE)</f>
        <v>Si</v>
      </c>
      <c r="J52" s="133" t="str">
        <f>VLOOKUP(E52,VIP!$A$2:$O12749,8,FALSE)</f>
        <v>Si</v>
      </c>
      <c r="K52" s="133" t="str">
        <f>VLOOKUP(E52,VIP!$A$2:$O16323,6,0)</f>
        <v>NO</v>
      </c>
      <c r="L52" s="142" t="s">
        <v>2625</v>
      </c>
      <c r="M52" s="147" t="s">
        <v>2532</v>
      </c>
      <c r="N52" s="93" t="s">
        <v>2444</v>
      </c>
      <c r="O52" s="133" t="s">
        <v>2446</v>
      </c>
      <c r="P52" s="142"/>
      <c r="Q52" s="147" t="s">
        <v>2720</v>
      </c>
    </row>
    <row r="53" spans="1:17" s="119" customFormat="1" ht="18" x14ac:dyDescent="0.25">
      <c r="A53" s="133" t="str">
        <f>VLOOKUP(E53,'LISTADO ATM'!$A$2:$C$901,3,0)</f>
        <v>NORTE</v>
      </c>
      <c r="B53" s="122" t="s">
        <v>2748</v>
      </c>
      <c r="C53" s="94">
        <v>44452.658125000002</v>
      </c>
      <c r="D53" s="94" t="s">
        <v>2175</v>
      </c>
      <c r="E53" s="122">
        <v>732</v>
      </c>
      <c r="F53" s="133" t="str">
        <f>VLOOKUP(E53,VIP!$A$2:$O15868,2,0)</f>
        <v>DRBR12H</v>
      </c>
      <c r="G53" s="133" t="str">
        <f>VLOOKUP(E53,'LISTADO ATM'!$A$2:$B$900,2,0)</f>
        <v xml:space="preserve">ATM Molino del Valle (Santiago) </v>
      </c>
      <c r="H53" s="133" t="str">
        <f>VLOOKUP(E53,VIP!$A$2:$O20829,7,FALSE)</f>
        <v>Si</v>
      </c>
      <c r="I53" s="133" t="str">
        <f>VLOOKUP(E53,VIP!$A$2:$O12794,8,FALSE)</f>
        <v>Si</v>
      </c>
      <c r="J53" s="133" t="str">
        <f>VLOOKUP(E53,VIP!$A$2:$O12744,8,FALSE)</f>
        <v>Si</v>
      </c>
      <c r="K53" s="133" t="str">
        <f>VLOOKUP(E53,VIP!$A$2:$O16318,6,0)</f>
        <v>NO</v>
      </c>
      <c r="L53" s="142" t="s">
        <v>2745</v>
      </c>
      <c r="M53" s="147" t="s">
        <v>2532</v>
      </c>
      <c r="N53" s="93" t="s">
        <v>2444</v>
      </c>
      <c r="O53" s="133" t="s">
        <v>2742</v>
      </c>
      <c r="P53" s="142"/>
      <c r="Q53" s="147" t="s">
        <v>2796</v>
      </c>
    </row>
    <row r="54" spans="1:17" s="119" customFormat="1" ht="18" x14ac:dyDescent="0.25">
      <c r="A54" s="133" t="str">
        <f>VLOOKUP(E54,'LISTADO ATM'!$A$2:$C$901,3,0)</f>
        <v>NORTE</v>
      </c>
      <c r="B54" s="122" t="s">
        <v>2746</v>
      </c>
      <c r="C54" s="94">
        <v>44452.659409722219</v>
      </c>
      <c r="D54" s="94" t="s">
        <v>2175</v>
      </c>
      <c r="E54" s="122">
        <v>752</v>
      </c>
      <c r="F54" s="133" t="str">
        <f>VLOOKUP(E54,VIP!$A$2:$O15866,2,0)</f>
        <v>DRBR280</v>
      </c>
      <c r="G54" s="133" t="str">
        <f>VLOOKUP(E54,'LISTADO ATM'!$A$2:$B$900,2,0)</f>
        <v xml:space="preserve">ATM UNP Las Carolinas (La Vega) </v>
      </c>
      <c r="H54" s="133" t="str">
        <f>VLOOKUP(E54,VIP!$A$2:$O20827,7,FALSE)</f>
        <v>Si</v>
      </c>
      <c r="I54" s="133" t="str">
        <f>VLOOKUP(E54,VIP!$A$2:$O12792,8,FALSE)</f>
        <v>Si</v>
      </c>
      <c r="J54" s="133" t="str">
        <f>VLOOKUP(E54,VIP!$A$2:$O12742,8,FALSE)</f>
        <v>Si</v>
      </c>
      <c r="K54" s="133" t="str">
        <f>VLOOKUP(E54,VIP!$A$2:$O16316,6,0)</f>
        <v>SI</v>
      </c>
      <c r="L54" s="142" t="s">
        <v>2745</v>
      </c>
      <c r="M54" s="147" t="s">
        <v>2532</v>
      </c>
      <c r="N54" s="93" t="s">
        <v>2444</v>
      </c>
      <c r="O54" s="133" t="s">
        <v>2742</v>
      </c>
      <c r="P54" s="142"/>
      <c r="Q54" s="147" t="s">
        <v>2815</v>
      </c>
    </row>
    <row r="55" spans="1:17" s="119" customFormat="1" ht="18" x14ac:dyDescent="0.25">
      <c r="A55" s="133" t="str">
        <f>VLOOKUP(E55,'LISTADO ATM'!$A$2:$C$901,3,0)</f>
        <v>NORTE</v>
      </c>
      <c r="B55" s="122" t="s">
        <v>2747</v>
      </c>
      <c r="C55" s="94">
        <v>44452.658796296295</v>
      </c>
      <c r="D55" s="94" t="s">
        <v>2175</v>
      </c>
      <c r="E55" s="122">
        <v>431</v>
      </c>
      <c r="F55" s="133" t="str">
        <f>VLOOKUP(E55,VIP!$A$2:$O15867,2,0)</f>
        <v>DRBR583</v>
      </c>
      <c r="G55" s="133" t="str">
        <f>VLOOKUP(E55,'LISTADO ATM'!$A$2:$B$900,2,0)</f>
        <v xml:space="preserve">ATM Autoservicio Sol (Santiago) </v>
      </c>
      <c r="H55" s="133" t="str">
        <f>VLOOKUP(E55,VIP!$A$2:$O20828,7,FALSE)</f>
        <v>Si</v>
      </c>
      <c r="I55" s="133" t="str">
        <f>VLOOKUP(E55,VIP!$A$2:$O12793,8,FALSE)</f>
        <v>Si</v>
      </c>
      <c r="J55" s="133" t="str">
        <f>VLOOKUP(E55,VIP!$A$2:$O12743,8,FALSE)</f>
        <v>Si</v>
      </c>
      <c r="K55" s="133" t="str">
        <f>VLOOKUP(E55,VIP!$A$2:$O16317,6,0)</f>
        <v>SI</v>
      </c>
      <c r="L55" s="142" t="s">
        <v>2745</v>
      </c>
      <c r="M55" s="147" t="s">
        <v>2532</v>
      </c>
      <c r="N55" s="93" t="s">
        <v>2444</v>
      </c>
      <c r="O55" s="133" t="s">
        <v>2742</v>
      </c>
      <c r="P55" s="142"/>
      <c r="Q55" s="147" t="s">
        <v>2809</v>
      </c>
    </row>
    <row r="56" spans="1:17" s="119" customFormat="1" ht="18" x14ac:dyDescent="0.25">
      <c r="A56" s="133" t="str">
        <f>VLOOKUP(E56,'LISTADO ATM'!$A$2:$C$901,3,0)</f>
        <v>NORTE</v>
      </c>
      <c r="B56" s="122" t="s">
        <v>2744</v>
      </c>
      <c r="C56" s="94">
        <v>44452.660208333335</v>
      </c>
      <c r="D56" s="94" t="s">
        <v>2175</v>
      </c>
      <c r="E56" s="122">
        <v>716</v>
      </c>
      <c r="F56" s="133" t="str">
        <f>VLOOKUP(E56,VIP!$A$2:$O15865,2,0)</f>
        <v>DRBR340</v>
      </c>
      <c r="G56" s="133" t="str">
        <f>VLOOKUP(E56,'LISTADO ATM'!$A$2:$B$900,2,0)</f>
        <v xml:space="preserve">ATM Oficina Zona Franca (Santiago) </v>
      </c>
      <c r="H56" s="133" t="str">
        <f>VLOOKUP(E56,VIP!$A$2:$O20826,7,FALSE)</f>
        <v>Si</v>
      </c>
      <c r="I56" s="133" t="str">
        <f>VLOOKUP(E56,VIP!$A$2:$O12791,8,FALSE)</f>
        <v>Si</v>
      </c>
      <c r="J56" s="133" t="str">
        <f>VLOOKUP(E56,VIP!$A$2:$O12741,8,FALSE)</f>
        <v>Si</v>
      </c>
      <c r="K56" s="133" t="str">
        <f>VLOOKUP(E56,VIP!$A$2:$O16315,6,0)</f>
        <v>SI</v>
      </c>
      <c r="L56" s="142" t="s">
        <v>2745</v>
      </c>
      <c r="M56" s="147" t="s">
        <v>2532</v>
      </c>
      <c r="N56" s="93" t="s">
        <v>2444</v>
      </c>
      <c r="O56" s="133" t="s">
        <v>2742</v>
      </c>
      <c r="P56" s="142"/>
      <c r="Q56" s="147" t="s">
        <v>2810</v>
      </c>
    </row>
    <row r="57" spans="1:17" s="119" customFormat="1" ht="18" x14ac:dyDescent="0.25">
      <c r="A57" s="133" t="str">
        <f>VLOOKUP(E57,'LISTADO ATM'!$A$2:$C$901,3,0)</f>
        <v>ESTE</v>
      </c>
      <c r="B57" s="122">
        <v>3336022590</v>
      </c>
      <c r="C57" s="94">
        <v>44450.121678240743</v>
      </c>
      <c r="D57" s="94" t="s">
        <v>2174</v>
      </c>
      <c r="E57" s="122">
        <v>608</v>
      </c>
      <c r="F57" s="133" t="str">
        <f>VLOOKUP(E57,VIP!$A$2:$O15942,2,0)</f>
        <v>DRBR305</v>
      </c>
      <c r="G57" s="133" t="str">
        <f>VLOOKUP(E57,'LISTADO ATM'!$A$2:$B$900,2,0)</f>
        <v xml:space="preserve">ATM Oficina Jumbo (San Pedro) </v>
      </c>
      <c r="H57" s="133" t="str">
        <f>VLOOKUP(E57,VIP!$A$2:$O20903,7,FALSE)</f>
        <v>Si</v>
      </c>
      <c r="I57" s="133" t="str">
        <f>VLOOKUP(E57,VIP!$A$2:$O12868,8,FALSE)</f>
        <v>Si</v>
      </c>
      <c r="J57" s="133" t="str">
        <f>VLOOKUP(E57,VIP!$A$2:$O12818,8,FALSE)</f>
        <v>Si</v>
      </c>
      <c r="K57" s="133" t="str">
        <f>VLOOKUP(E57,VIP!$A$2:$O16392,6,0)</f>
        <v>SI</v>
      </c>
      <c r="L57" s="142" t="s">
        <v>2626</v>
      </c>
      <c r="M57" s="147" t="s">
        <v>2532</v>
      </c>
      <c r="N57" s="93" t="s">
        <v>2444</v>
      </c>
      <c r="O57" s="133" t="s">
        <v>2446</v>
      </c>
      <c r="P57" s="142"/>
      <c r="Q57" s="147" t="s">
        <v>2721</v>
      </c>
    </row>
    <row r="58" spans="1:17" s="119" customFormat="1" ht="18" x14ac:dyDescent="0.25">
      <c r="A58" s="133" t="str">
        <f>VLOOKUP(E58,'LISTADO ATM'!$A$2:$C$901,3,0)</f>
        <v>DISTRITO NACIONAL</v>
      </c>
      <c r="B58" s="122" t="s">
        <v>2765</v>
      </c>
      <c r="C58" s="94">
        <v>44452.613252314812</v>
      </c>
      <c r="D58" s="94" t="s">
        <v>2460</v>
      </c>
      <c r="E58" s="122">
        <v>930</v>
      </c>
      <c r="F58" s="133" t="str">
        <f>VLOOKUP(E58,VIP!$A$2:$O15883,2,0)</f>
        <v>DRBR930</v>
      </c>
      <c r="G58" s="133" t="str">
        <f>VLOOKUP(E58,'LISTADO ATM'!$A$2:$B$900,2,0)</f>
        <v>ATM Oficina Plaza Spring Center</v>
      </c>
      <c r="H58" s="133" t="str">
        <f>VLOOKUP(E58,VIP!$A$2:$O20844,7,FALSE)</f>
        <v>Si</v>
      </c>
      <c r="I58" s="133" t="str">
        <f>VLOOKUP(E58,VIP!$A$2:$O12809,8,FALSE)</f>
        <v>Si</v>
      </c>
      <c r="J58" s="133" t="str">
        <f>VLOOKUP(E58,VIP!$A$2:$O12759,8,FALSE)</f>
        <v>Si</v>
      </c>
      <c r="K58" s="133" t="str">
        <f>VLOOKUP(E58,VIP!$A$2:$O16333,6,0)</f>
        <v>NO</v>
      </c>
      <c r="L58" s="142" t="s">
        <v>2766</v>
      </c>
      <c r="M58" s="147" t="s">
        <v>2532</v>
      </c>
      <c r="N58" s="93" t="s">
        <v>2698</v>
      </c>
      <c r="O58" s="133" t="s">
        <v>2699</v>
      </c>
      <c r="P58" s="142" t="s">
        <v>2732</v>
      </c>
      <c r="Q58" s="147" t="s">
        <v>2807</v>
      </c>
    </row>
    <row r="59" spans="1:17" s="119" customFormat="1" ht="18" x14ac:dyDescent="0.25">
      <c r="A59" s="133" t="str">
        <f>VLOOKUP(E59,'LISTADO ATM'!$A$2:$C$901,3,0)</f>
        <v>NORTE</v>
      </c>
      <c r="B59" s="122" t="s">
        <v>2781</v>
      </c>
      <c r="C59" s="94">
        <v>44452.537569444445</v>
      </c>
      <c r="D59" s="94" t="s">
        <v>2460</v>
      </c>
      <c r="E59" s="122">
        <v>990</v>
      </c>
      <c r="F59" s="133" t="str">
        <f>VLOOKUP(E59,VIP!$A$2:$O15897,2,0)</f>
        <v>DRBR742</v>
      </c>
      <c r="G59" s="133" t="str">
        <f>VLOOKUP(E59,'LISTADO ATM'!$A$2:$B$900,2,0)</f>
        <v xml:space="preserve">ATM Autoservicio Bonao II </v>
      </c>
      <c r="H59" s="133" t="str">
        <f>VLOOKUP(E59,VIP!$A$2:$O20858,7,FALSE)</f>
        <v>Si</v>
      </c>
      <c r="I59" s="133" t="str">
        <f>VLOOKUP(E59,VIP!$A$2:$O12823,8,FALSE)</f>
        <v>Si</v>
      </c>
      <c r="J59" s="133" t="str">
        <f>VLOOKUP(E59,VIP!$A$2:$O12773,8,FALSE)</f>
        <v>Si</v>
      </c>
      <c r="K59" s="133" t="str">
        <f>VLOOKUP(E59,VIP!$A$2:$O16347,6,0)</f>
        <v>NO</v>
      </c>
      <c r="L59" s="142" t="s">
        <v>2697</v>
      </c>
      <c r="M59" s="147" t="s">
        <v>2532</v>
      </c>
      <c r="N59" s="93" t="s">
        <v>2698</v>
      </c>
      <c r="O59" s="133" t="s">
        <v>2699</v>
      </c>
      <c r="P59" s="142" t="s">
        <v>2732</v>
      </c>
      <c r="Q59" s="147" t="s">
        <v>2797</v>
      </c>
    </row>
    <row r="60" spans="1:17" ht="18" x14ac:dyDescent="0.25">
      <c r="A60" s="133" t="str">
        <f>VLOOKUP(E60,'LISTADO ATM'!$A$2:$C$901,3,0)</f>
        <v>NORTE</v>
      </c>
      <c r="B60" s="107" t="s">
        <v>2696</v>
      </c>
      <c r="C60" s="94">
        <v>44452.380787037036</v>
      </c>
      <c r="D60" s="94" t="s">
        <v>2460</v>
      </c>
      <c r="E60" s="122">
        <v>716</v>
      </c>
      <c r="F60" s="133" t="str">
        <f>VLOOKUP(E60,VIP!$A$2:$O15873,2,0)</f>
        <v>DRBR340</v>
      </c>
      <c r="G60" s="133" t="str">
        <f>VLOOKUP(E60,'LISTADO ATM'!$A$2:$B$900,2,0)</f>
        <v xml:space="preserve">ATM Oficina Zona Franca (Santiago) </v>
      </c>
      <c r="H60" s="133" t="str">
        <f>VLOOKUP(E60,VIP!$A$2:$O20834,7,FALSE)</f>
        <v>Si</v>
      </c>
      <c r="I60" s="133" t="str">
        <f>VLOOKUP(E60,VIP!$A$2:$O12799,8,FALSE)</f>
        <v>Si</v>
      </c>
      <c r="J60" s="133" t="str">
        <f>VLOOKUP(E60,VIP!$A$2:$O12749,8,FALSE)</f>
        <v>Si</v>
      </c>
      <c r="K60" s="133" t="str">
        <f>VLOOKUP(E60,VIP!$A$2:$O16323,6,0)</f>
        <v>SI</v>
      </c>
      <c r="L60" s="142" t="s">
        <v>2697</v>
      </c>
      <c r="M60" s="147" t="s">
        <v>2532</v>
      </c>
      <c r="N60" s="93" t="s">
        <v>2698</v>
      </c>
      <c r="O60" s="133" t="s">
        <v>2699</v>
      </c>
      <c r="P60" s="142" t="s">
        <v>2732</v>
      </c>
      <c r="Q60" s="147" t="s">
        <v>2810</v>
      </c>
    </row>
    <row r="61" spans="1:17" ht="18" x14ac:dyDescent="0.25">
      <c r="A61" s="133" t="str">
        <f>VLOOKUP(E61,'LISTADO ATM'!$A$2:$C$901,3,0)</f>
        <v>NORTE</v>
      </c>
      <c r="B61" s="107" t="s">
        <v>2784</v>
      </c>
      <c r="C61" s="94">
        <v>44452.536423611113</v>
      </c>
      <c r="D61" s="94" t="s">
        <v>2460</v>
      </c>
      <c r="E61" s="122">
        <v>144</v>
      </c>
      <c r="F61" s="133" t="str">
        <f>VLOOKUP(E61,VIP!$A$2:$O15899,2,0)</f>
        <v>DRBR144</v>
      </c>
      <c r="G61" s="133" t="str">
        <f>VLOOKUP(E61,'LISTADO ATM'!$A$2:$B$900,2,0)</f>
        <v xml:space="preserve">ATM Oficina Villa Altagracia </v>
      </c>
      <c r="H61" s="133" t="str">
        <f>VLOOKUP(E61,VIP!$A$2:$O20860,7,FALSE)</f>
        <v>Si</v>
      </c>
      <c r="I61" s="133" t="str">
        <f>VLOOKUP(E61,VIP!$A$2:$O12825,8,FALSE)</f>
        <v>Si</v>
      </c>
      <c r="J61" s="133" t="str">
        <f>VLOOKUP(E61,VIP!$A$2:$O12775,8,FALSE)</f>
        <v>Si</v>
      </c>
      <c r="K61" s="133" t="str">
        <f>VLOOKUP(E61,VIP!$A$2:$O16349,6,0)</f>
        <v>SI</v>
      </c>
      <c r="L61" s="142" t="s">
        <v>2697</v>
      </c>
      <c r="M61" s="147" t="s">
        <v>2532</v>
      </c>
      <c r="N61" s="93" t="s">
        <v>2698</v>
      </c>
      <c r="O61" s="133" t="s">
        <v>2699</v>
      </c>
      <c r="P61" s="142" t="s">
        <v>2732</v>
      </c>
      <c r="Q61" s="147" t="s">
        <v>2816</v>
      </c>
    </row>
    <row r="62" spans="1:17" ht="18" x14ac:dyDescent="0.25">
      <c r="A62" s="133" t="str">
        <f>VLOOKUP(E62,'LISTADO ATM'!$A$2:$C$901,3,0)</f>
        <v>DISTRITO NACIONAL</v>
      </c>
      <c r="B62" s="107" t="s">
        <v>2782</v>
      </c>
      <c r="C62" s="94">
        <v>44452.536956018521</v>
      </c>
      <c r="D62" s="94" t="s">
        <v>2460</v>
      </c>
      <c r="E62" s="122">
        <v>587</v>
      </c>
      <c r="F62" s="133" t="str">
        <f>VLOOKUP(E62,VIP!$A$2:$O15898,2,0)</f>
        <v>DRBR123</v>
      </c>
      <c r="G62" s="133" t="str">
        <f>VLOOKUP(E62,'LISTADO ATM'!$A$2:$B$900,2,0)</f>
        <v xml:space="preserve">ATM Cuerpo de Ayudantes Militares </v>
      </c>
      <c r="H62" s="133" t="str">
        <f>VLOOKUP(E62,VIP!$A$2:$O20859,7,FALSE)</f>
        <v>Si</v>
      </c>
      <c r="I62" s="133" t="str">
        <f>VLOOKUP(E62,VIP!$A$2:$O12824,8,FALSE)</f>
        <v>Si</v>
      </c>
      <c r="J62" s="133" t="str">
        <f>VLOOKUP(E62,VIP!$A$2:$O12774,8,FALSE)</f>
        <v>Si</v>
      </c>
      <c r="K62" s="133" t="str">
        <f>VLOOKUP(E62,VIP!$A$2:$O16348,6,0)</f>
        <v>NO</v>
      </c>
      <c r="L62" s="142" t="s">
        <v>2783</v>
      </c>
      <c r="M62" s="147" t="s">
        <v>2532</v>
      </c>
      <c r="N62" s="93" t="s">
        <v>2698</v>
      </c>
      <c r="O62" s="133" t="s">
        <v>2699</v>
      </c>
      <c r="P62" s="142" t="s">
        <v>2732</v>
      </c>
      <c r="Q62" s="147" t="s">
        <v>2817</v>
      </c>
    </row>
    <row r="63" spans="1:17" ht="18" x14ac:dyDescent="0.25">
      <c r="A63" s="133" t="str">
        <f>VLOOKUP(E63,'LISTADO ATM'!$A$2:$C$901,3,0)</f>
        <v>DISTRITO NACIONAL</v>
      </c>
      <c r="B63" s="107" t="s">
        <v>2693</v>
      </c>
      <c r="C63" s="94">
        <v>44452.381956018522</v>
      </c>
      <c r="D63" s="94" t="s">
        <v>2174</v>
      </c>
      <c r="E63" s="122">
        <v>420</v>
      </c>
      <c r="F63" s="133" t="str">
        <f>VLOOKUP(E63,VIP!$A$2:$O15871,2,0)</f>
        <v>DRBR420</v>
      </c>
      <c r="G63" s="133" t="str">
        <f>VLOOKUP(E63,'LISTADO ATM'!$A$2:$B$900,2,0)</f>
        <v xml:space="preserve">ATM DGII Av. Lincoln </v>
      </c>
      <c r="H63" s="133" t="str">
        <f>VLOOKUP(E63,VIP!$A$2:$O20832,7,FALSE)</f>
        <v>Si</v>
      </c>
      <c r="I63" s="133" t="str">
        <f>VLOOKUP(E63,VIP!$A$2:$O12797,8,FALSE)</f>
        <v>Si</v>
      </c>
      <c r="J63" s="133" t="str">
        <f>VLOOKUP(E63,VIP!$A$2:$O12747,8,FALSE)</f>
        <v>Si</v>
      </c>
      <c r="K63" s="133" t="str">
        <f>VLOOKUP(E63,VIP!$A$2:$O16321,6,0)</f>
        <v>NO</v>
      </c>
      <c r="L63" s="142" t="s">
        <v>2694</v>
      </c>
      <c r="M63" s="147" t="s">
        <v>2532</v>
      </c>
      <c r="N63" s="93" t="s">
        <v>2613</v>
      </c>
      <c r="O63" s="133" t="s">
        <v>2446</v>
      </c>
      <c r="P63" s="142" t="s">
        <v>2733</v>
      </c>
      <c r="Q63" s="147" t="s">
        <v>2818</v>
      </c>
    </row>
    <row r="64" spans="1:17" ht="18" x14ac:dyDescent="0.25">
      <c r="A64" s="133" t="str">
        <f>VLOOKUP(E64,'LISTADO ATM'!$A$2:$C$901,3,0)</f>
        <v>DISTRITO NACIONAL</v>
      </c>
      <c r="B64" s="107" t="s">
        <v>2785</v>
      </c>
      <c r="C64" s="94">
        <v>44452.536006944443</v>
      </c>
      <c r="D64" s="94" t="s">
        <v>2174</v>
      </c>
      <c r="E64" s="145">
        <v>349</v>
      </c>
      <c r="F64" s="133" t="str">
        <f>VLOOKUP(E64,VIP!$A$2:$O15900,2,0)</f>
        <v>DRBR349</v>
      </c>
      <c r="G64" s="133" t="str">
        <f>VLOOKUP(E64,'LISTADO ATM'!$A$2:$B$900,2,0)</f>
        <v>ATM SENASA</v>
      </c>
      <c r="H64" s="133" t="str">
        <f>VLOOKUP(E64,VIP!$A$2:$O20861,7,FALSE)</f>
        <v>Si</v>
      </c>
      <c r="I64" s="133" t="str">
        <f>VLOOKUP(E64,VIP!$A$2:$O12826,8,FALSE)</f>
        <v>Si</v>
      </c>
      <c r="J64" s="133" t="str">
        <f>VLOOKUP(E64,VIP!$A$2:$O12776,8,FALSE)</f>
        <v>Si</v>
      </c>
      <c r="K64" s="133" t="str">
        <f>VLOOKUP(E64,VIP!$A$2:$O16350,6,0)</f>
        <v>NO</v>
      </c>
      <c r="L64" s="142" t="s">
        <v>2694</v>
      </c>
      <c r="M64" s="147" t="s">
        <v>2532</v>
      </c>
      <c r="N64" s="93" t="s">
        <v>2613</v>
      </c>
      <c r="O64" s="133" t="s">
        <v>2446</v>
      </c>
      <c r="P64" s="142" t="s">
        <v>2733</v>
      </c>
      <c r="Q64" s="147" t="s">
        <v>2807</v>
      </c>
    </row>
    <row r="65" spans="1:17" ht="18" x14ac:dyDescent="0.25">
      <c r="A65" s="133" t="str">
        <f>VLOOKUP(E65,'LISTADO ATM'!$A$2:$C$901,3,0)</f>
        <v>DISTRITO NACIONAL</v>
      </c>
      <c r="B65" s="107" t="s">
        <v>2770</v>
      </c>
      <c r="C65" s="94">
        <v>44452.572326388887</v>
      </c>
      <c r="D65" s="94" t="s">
        <v>2174</v>
      </c>
      <c r="E65" s="145">
        <v>235</v>
      </c>
      <c r="F65" s="133" t="str">
        <f>VLOOKUP(E65,VIP!$A$2:$O15887,2,0)</f>
        <v>DRBR235</v>
      </c>
      <c r="G65" s="133" t="str">
        <f>VLOOKUP(E65,'LISTADO ATM'!$A$2:$B$900,2,0)</f>
        <v xml:space="preserve">ATM Oficina Multicentro La Sirena San Isidro </v>
      </c>
      <c r="H65" s="133" t="str">
        <f>VLOOKUP(E65,VIP!$A$2:$O20848,7,FALSE)</f>
        <v>Si</v>
      </c>
      <c r="I65" s="133" t="str">
        <f>VLOOKUP(E65,VIP!$A$2:$O12813,8,FALSE)</f>
        <v>Si</v>
      </c>
      <c r="J65" s="133" t="str">
        <f>VLOOKUP(E65,VIP!$A$2:$O12763,8,FALSE)</f>
        <v>Si</v>
      </c>
      <c r="K65" s="133" t="str">
        <f>VLOOKUP(E65,VIP!$A$2:$O16337,6,0)</f>
        <v>SI</v>
      </c>
      <c r="L65" s="142" t="s">
        <v>2694</v>
      </c>
      <c r="M65" s="147" t="s">
        <v>2532</v>
      </c>
      <c r="N65" s="93" t="s">
        <v>2613</v>
      </c>
      <c r="O65" s="133" t="s">
        <v>2446</v>
      </c>
      <c r="P65" s="142" t="s">
        <v>2733</v>
      </c>
      <c r="Q65" s="147" t="s">
        <v>2816</v>
      </c>
    </row>
    <row r="66" spans="1:17" ht="18" x14ac:dyDescent="0.25">
      <c r="A66" s="133" t="str">
        <f>VLOOKUP(E66,'LISTADO ATM'!$A$2:$C$901,3,0)</f>
        <v>DISTRITO NACIONAL</v>
      </c>
      <c r="B66" s="107">
        <v>3336022851</v>
      </c>
      <c r="C66" s="94">
        <v>44450.646562499998</v>
      </c>
      <c r="D66" s="94" t="s">
        <v>2460</v>
      </c>
      <c r="E66" s="145">
        <v>410</v>
      </c>
      <c r="F66" s="133" t="str">
        <f>VLOOKUP(E66,VIP!$A$2:$O15970,2,0)</f>
        <v>DRBR410</v>
      </c>
      <c r="G66" s="133" t="str">
        <f>VLOOKUP(E66,'LISTADO ATM'!$A$2:$B$900,2,0)</f>
        <v xml:space="preserve">ATM Oficina Las Palmas de Herrera II </v>
      </c>
      <c r="H66" s="133" t="str">
        <f>VLOOKUP(E66,VIP!$A$2:$O20931,7,FALSE)</f>
        <v>Si</v>
      </c>
      <c r="I66" s="133" t="str">
        <f>VLOOKUP(E66,VIP!$A$2:$O12896,8,FALSE)</f>
        <v>Si</v>
      </c>
      <c r="J66" s="133" t="str">
        <f>VLOOKUP(E66,VIP!$A$2:$O12846,8,FALSE)</f>
        <v>Si</v>
      </c>
      <c r="K66" s="133" t="str">
        <f>VLOOKUP(E66,VIP!$A$2:$O16420,6,0)</f>
        <v>NO</v>
      </c>
      <c r="L66" s="142" t="s">
        <v>2410</v>
      </c>
      <c r="M66" s="147" t="s">
        <v>2532</v>
      </c>
      <c r="N66" s="93" t="s">
        <v>2444</v>
      </c>
      <c r="O66" s="133" t="s">
        <v>2461</v>
      </c>
      <c r="P66" s="142"/>
      <c r="Q66" s="147" t="s">
        <v>2722</v>
      </c>
    </row>
    <row r="67" spans="1:17" s="119" customFormat="1" ht="18" x14ac:dyDescent="0.25">
      <c r="A67" s="133" t="str">
        <f>VLOOKUP(E67,'LISTADO ATM'!$A$2:$C$901,3,0)</f>
        <v>DISTRITO NACIONAL</v>
      </c>
      <c r="B67" s="107" t="s">
        <v>2688</v>
      </c>
      <c r="C67" s="94">
        <v>44452.436157407406</v>
      </c>
      <c r="D67" s="94" t="s">
        <v>2441</v>
      </c>
      <c r="E67" s="145">
        <v>629</v>
      </c>
      <c r="F67" s="133" t="str">
        <f>VLOOKUP(E67,VIP!$A$2:$O15866,2,0)</f>
        <v>DRBR24M</v>
      </c>
      <c r="G67" s="133" t="str">
        <f>VLOOKUP(E67,'LISTADO ATM'!$A$2:$B$900,2,0)</f>
        <v xml:space="preserve">ATM Oficina Americana Independencia I </v>
      </c>
      <c r="H67" s="133" t="str">
        <f>VLOOKUP(E67,VIP!$A$2:$O20827,7,FALSE)</f>
        <v>Si</v>
      </c>
      <c r="I67" s="133" t="str">
        <f>VLOOKUP(E67,VIP!$A$2:$O12792,8,FALSE)</f>
        <v>Si</v>
      </c>
      <c r="J67" s="133" t="str">
        <f>VLOOKUP(E67,VIP!$A$2:$O12742,8,FALSE)</f>
        <v>Si</v>
      </c>
      <c r="K67" s="133" t="str">
        <f>VLOOKUP(E67,VIP!$A$2:$O16316,6,0)</f>
        <v>SI</v>
      </c>
      <c r="L67" s="142" t="s">
        <v>2410</v>
      </c>
      <c r="M67" s="147" t="s">
        <v>2532</v>
      </c>
      <c r="N67" s="93" t="s">
        <v>2444</v>
      </c>
      <c r="O67" s="133" t="s">
        <v>2445</v>
      </c>
      <c r="P67" s="142"/>
      <c r="Q67" s="147" t="s">
        <v>2728</v>
      </c>
    </row>
    <row r="68" spans="1:17" s="119" customFormat="1" ht="18" x14ac:dyDescent="0.25">
      <c r="A68" s="133" t="str">
        <f>VLOOKUP(E68,'LISTADO ATM'!$A$2:$C$901,3,0)</f>
        <v>DISTRITO NACIONAL</v>
      </c>
      <c r="B68" s="107">
        <v>3336022913</v>
      </c>
      <c r="C68" s="94">
        <v>44450.763981481483</v>
      </c>
      <c r="D68" s="94" t="s">
        <v>2441</v>
      </c>
      <c r="E68" s="145">
        <v>577</v>
      </c>
      <c r="F68" s="133" t="str">
        <f>VLOOKUP(E68,VIP!$A$2:$O15962,2,0)</f>
        <v>DRBR173</v>
      </c>
      <c r="G68" s="133" t="str">
        <f>VLOOKUP(E68,'LISTADO ATM'!$A$2:$B$900,2,0)</f>
        <v xml:space="preserve">ATM Olé Ave. Duarte </v>
      </c>
      <c r="H68" s="133" t="str">
        <f>VLOOKUP(E68,VIP!$A$2:$O20923,7,FALSE)</f>
        <v>Si</v>
      </c>
      <c r="I68" s="133" t="str">
        <f>VLOOKUP(E68,VIP!$A$2:$O12888,8,FALSE)</f>
        <v>Si</v>
      </c>
      <c r="J68" s="133" t="str">
        <f>VLOOKUP(E68,VIP!$A$2:$O12838,8,FALSE)</f>
        <v>Si</v>
      </c>
      <c r="K68" s="133" t="str">
        <f>VLOOKUP(E68,VIP!$A$2:$O16412,6,0)</f>
        <v>SI</v>
      </c>
      <c r="L68" s="142" t="s">
        <v>2410</v>
      </c>
      <c r="M68" s="147" t="s">
        <v>2532</v>
      </c>
      <c r="N68" s="93" t="s">
        <v>2444</v>
      </c>
      <c r="O68" s="133" t="s">
        <v>2445</v>
      </c>
      <c r="P68" s="142"/>
      <c r="Q68" s="147" t="s">
        <v>2723</v>
      </c>
    </row>
    <row r="69" spans="1:17" s="119" customFormat="1" ht="18" x14ac:dyDescent="0.25">
      <c r="A69" s="133" t="str">
        <f>VLOOKUP(E69,'LISTADO ATM'!$A$2:$C$901,3,0)</f>
        <v>NORTE</v>
      </c>
      <c r="B69" s="107" t="s">
        <v>2641</v>
      </c>
      <c r="C69" s="94">
        <v>44451.56658564815</v>
      </c>
      <c r="D69" s="94" t="s">
        <v>2460</v>
      </c>
      <c r="E69" s="145">
        <v>965</v>
      </c>
      <c r="F69" s="133" t="str">
        <f>VLOOKUP(E69,VIP!$A$2:$O15861,2,0)</f>
        <v>DRBR965</v>
      </c>
      <c r="G69" s="133" t="str">
        <f>VLOOKUP(E69,'LISTADO ATM'!$A$2:$B$900,2,0)</f>
        <v xml:space="preserve">ATM S/M La Fuente FUN (Santiago) </v>
      </c>
      <c r="H69" s="133" t="str">
        <f>VLOOKUP(E69,VIP!$A$2:$O20822,7,FALSE)</f>
        <v>Si</v>
      </c>
      <c r="I69" s="133" t="str">
        <f>VLOOKUP(E69,VIP!$A$2:$O12787,8,FALSE)</f>
        <v>Si</v>
      </c>
      <c r="J69" s="133" t="str">
        <f>VLOOKUP(E69,VIP!$A$2:$O12737,8,FALSE)</f>
        <v>Si</v>
      </c>
      <c r="K69" s="133" t="str">
        <f>VLOOKUP(E69,VIP!$A$2:$O16311,6,0)</f>
        <v>NO</v>
      </c>
      <c r="L69" s="142" t="s">
        <v>2410</v>
      </c>
      <c r="M69" s="147" t="s">
        <v>2532</v>
      </c>
      <c r="N69" s="93" t="s">
        <v>2444</v>
      </c>
      <c r="O69" s="133" t="s">
        <v>2654</v>
      </c>
      <c r="P69" s="142"/>
      <c r="Q69" s="147" t="s">
        <v>2726</v>
      </c>
    </row>
    <row r="70" spans="1:17" s="119" customFormat="1" ht="18" x14ac:dyDescent="0.25">
      <c r="A70" s="133" t="str">
        <f>VLOOKUP(E70,'LISTADO ATM'!$A$2:$C$901,3,0)</f>
        <v>NORTE</v>
      </c>
      <c r="B70" s="107" t="s">
        <v>2678</v>
      </c>
      <c r="C70" s="94">
        <v>44452.236030092594</v>
      </c>
      <c r="D70" s="94" t="s">
        <v>2460</v>
      </c>
      <c r="E70" s="145">
        <v>119</v>
      </c>
      <c r="F70" s="133" t="str">
        <f>VLOOKUP(E70,VIP!$A$2:$O15863,2,0)</f>
        <v>DRBR119</v>
      </c>
      <c r="G70" s="133" t="str">
        <f>VLOOKUP(E70,'LISTADO ATM'!$A$2:$B$900,2,0)</f>
        <v>ATM Oficina La Barranquita</v>
      </c>
      <c r="H70" s="133" t="str">
        <f>VLOOKUP(E70,VIP!$A$2:$O20824,7,FALSE)</f>
        <v>N/A</v>
      </c>
      <c r="I70" s="133" t="str">
        <f>VLOOKUP(E70,VIP!$A$2:$O12789,8,FALSE)</f>
        <v>N/A</v>
      </c>
      <c r="J70" s="133" t="str">
        <f>VLOOKUP(E70,VIP!$A$2:$O12739,8,FALSE)</f>
        <v>N/A</v>
      </c>
      <c r="K70" s="133" t="str">
        <f>VLOOKUP(E70,VIP!$A$2:$O16313,6,0)</f>
        <v>N/A</v>
      </c>
      <c r="L70" s="142" t="s">
        <v>2410</v>
      </c>
      <c r="M70" s="147" t="s">
        <v>2532</v>
      </c>
      <c r="N70" s="93" t="s">
        <v>2444</v>
      </c>
      <c r="O70" s="133" t="s">
        <v>2461</v>
      </c>
      <c r="P70" s="142"/>
      <c r="Q70" s="147" t="s">
        <v>2726</v>
      </c>
    </row>
    <row r="71" spans="1:17" s="119" customFormat="1" ht="18" x14ac:dyDescent="0.25">
      <c r="A71" s="133" t="str">
        <f>VLOOKUP(E71,'LISTADO ATM'!$A$2:$C$901,3,0)</f>
        <v>DISTRITO NACIONAL</v>
      </c>
      <c r="B71" s="107" t="s">
        <v>2636</v>
      </c>
      <c r="C71" s="94">
        <v>44451.387881944444</v>
      </c>
      <c r="D71" s="94" t="s">
        <v>2460</v>
      </c>
      <c r="E71" s="145">
        <v>461</v>
      </c>
      <c r="F71" s="133" t="str">
        <f>VLOOKUP(E71,VIP!$A$2:$O15860,2,0)</f>
        <v>DRBR461</v>
      </c>
      <c r="G71" s="133" t="str">
        <f>VLOOKUP(E71,'LISTADO ATM'!$A$2:$B$900,2,0)</f>
        <v xml:space="preserve">ATM Autobanco Sarasota I </v>
      </c>
      <c r="H71" s="133" t="str">
        <f>VLOOKUP(E71,VIP!$A$2:$O20821,7,FALSE)</f>
        <v>Si</v>
      </c>
      <c r="I71" s="133" t="str">
        <f>VLOOKUP(E71,VIP!$A$2:$O12786,8,FALSE)</f>
        <v>Si</v>
      </c>
      <c r="J71" s="133" t="str">
        <f>VLOOKUP(E71,VIP!$A$2:$O12736,8,FALSE)</f>
        <v>Si</v>
      </c>
      <c r="K71" s="133" t="str">
        <f>VLOOKUP(E71,VIP!$A$2:$O16310,6,0)</f>
        <v>SI</v>
      </c>
      <c r="L71" s="142" t="s">
        <v>2410</v>
      </c>
      <c r="M71" s="147" t="s">
        <v>2532</v>
      </c>
      <c r="N71" s="93" t="s">
        <v>2444</v>
      </c>
      <c r="O71" s="133" t="s">
        <v>2461</v>
      </c>
      <c r="P71" s="142"/>
      <c r="Q71" s="147" t="s">
        <v>2724</v>
      </c>
    </row>
    <row r="72" spans="1:17" s="119" customFormat="1" ht="18" x14ac:dyDescent="0.25">
      <c r="A72" s="133" t="str">
        <f>VLOOKUP(E72,'LISTADO ATM'!$A$2:$C$901,3,0)</f>
        <v>SUR</v>
      </c>
      <c r="B72" s="107" t="s">
        <v>2642</v>
      </c>
      <c r="C72" s="94">
        <v>44451.565752314818</v>
      </c>
      <c r="D72" s="94" t="s">
        <v>2441</v>
      </c>
      <c r="E72" s="145">
        <v>45</v>
      </c>
      <c r="F72" s="133" t="str">
        <f>VLOOKUP(E72,VIP!$A$2:$O15862,2,0)</f>
        <v>DRBR045</v>
      </c>
      <c r="G72" s="133" t="str">
        <f>VLOOKUP(E72,'LISTADO ATM'!$A$2:$B$900,2,0)</f>
        <v xml:space="preserve">ATM Oficina Tamayo </v>
      </c>
      <c r="H72" s="133" t="str">
        <f>VLOOKUP(E72,VIP!$A$2:$O20823,7,FALSE)</f>
        <v>Si</v>
      </c>
      <c r="I72" s="133" t="str">
        <f>VLOOKUP(E72,VIP!$A$2:$O12788,8,FALSE)</f>
        <v>Si</v>
      </c>
      <c r="J72" s="133" t="str">
        <f>VLOOKUP(E72,VIP!$A$2:$O12738,8,FALSE)</f>
        <v>Si</v>
      </c>
      <c r="K72" s="133" t="str">
        <f>VLOOKUP(E72,VIP!$A$2:$O16312,6,0)</f>
        <v>SI</v>
      </c>
      <c r="L72" s="142" t="s">
        <v>2410</v>
      </c>
      <c r="M72" s="147" t="s">
        <v>2532</v>
      </c>
      <c r="N72" s="93" t="s">
        <v>2444</v>
      </c>
      <c r="O72" s="133" t="s">
        <v>2445</v>
      </c>
      <c r="P72" s="142"/>
      <c r="Q72" s="147" t="s">
        <v>2725</v>
      </c>
    </row>
    <row r="73" spans="1:17" s="119" customFormat="1" ht="18" x14ac:dyDescent="0.25">
      <c r="A73" s="133" t="str">
        <f>VLOOKUP(E73,'LISTADO ATM'!$A$2:$C$901,3,0)</f>
        <v>NORTE</v>
      </c>
      <c r="B73" s="107" t="s">
        <v>2639</v>
      </c>
      <c r="C73" s="94">
        <v>44451.571979166663</v>
      </c>
      <c r="D73" s="94" t="s">
        <v>2627</v>
      </c>
      <c r="E73" s="145">
        <v>136</v>
      </c>
      <c r="F73" s="133" t="str">
        <f>VLOOKUP(E73,VIP!$A$2:$O15859,2,0)</f>
        <v>DRBR136</v>
      </c>
      <c r="G73" s="133" t="str">
        <f>VLOOKUP(E73,'LISTADO ATM'!$A$2:$B$900,2,0)</f>
        <v>ATM S/M Xtra (Santiago)</v>
      </c>
      <c r="H73" s="133" t="str">
        <f>VLOOKUP(E73,VIP!$A$2:$O20820,7,FALSE)</f>
        <v>Si</v>
      </c>
      <c r="I73" s="133" t="str">
        <f>VLOOKUP(E73,VIP!$A$2:$O12785,8,FALSE)</f>
        <v>Si</v>
      </c>
      <c r="J73" s="133" t="str">
        <f>VLOOKUP(E73,VIP!$A$2:$O12735,8,FALSE)</f>
        <v>Si</v>
      </c>
      <c r="K73" s="133" t="str">
        <f>VLOOKUP(E73,VIP!$A$2:$O16309,6,0)</f>
        <v>NO</v>
      </c>
      <c r="L73" s="142" t="s">
        <v>2410</v>
      </c>
      <c r="M73" s="147" t="s">
        <v>2532</v>
      </c>
      <c r="N73" s="93" t="s">
        <v>2444</v>
      </c>
      <c r="O73" s="133" t="s">
        <v>2628</v>
      </c>
      <c r="P73" s="142"/>
      <c r="Q73" s="147" t="s">
        <v>2727</v>
      </c>
    </row>
    <row r="74" spans="1:17" s="119" customFormat="1" ht="18" x14ac:dyDescent="0.25">
      <c r="A74" s="133" t="str">
        <f>VLOOKUP(E74,'LISTADO ATM'!$A$2:$C$901,3,0)</f>
        <v>DISTRITO NACIONAL</v>
      </c>
      <c r="B74" s="107" t="s">
        <v>2705</v>
      </c>
      <c r="C74" s="94">
        <v>44452.344594907408</v>
      </c>
      <c r="D74" s="94" t="s">
        <v>2460</v>
      </c>
      <c r="E74" s="145">
        <v>504</v>
      </c>
      <c r="F74" s="133" t="str">
        <f>VLOOKUP(E74,VIP!$A$2:$O15878,2,0)</f>
        <v>DRBR504</v>
      </c>
      <c r="G74" s="133" t="str">
        <f>VLOOKUP(E74,'LISTADO ATM'!$A$2:$B$900,2,0)</f>
        <v>ATM Oficina Plaza Moderna</v>
      </c>
      <c r="H74" s="133" t="str">
        <f>VLOOKUP(E74,VIP!$A$2:$O20839,7,FALSE)</f>
        <v>Si</v>
      </c>
      <c r="I74" s="133" t="str">
        <f>VLOOKUP(E74,VIP!$A$2:$O12804,8,FALSE)</f>
        <v>Si</v>
      </c>
      <c r="J74" s="133" t="str">
        <f>VLOOKUP(E74,VIP!$A$2:$O12754,8,FALSE)</f>
        <v>Si</v>
      </c>
      <c r="K74" s="133" t="str">
        <f>VLOOKUP(E74,VIP!$A$2:$O16328,6,0)</f>
        <v>NO</v>
      </c>
      <c r="L74" s="142" t="s">
        <v>2410</v>
      </c>
      <c r="M74" s="147" t="s">
        <v>2532</v>
      </c>
      <c r="N74" s="93" t="s">
        <v>2444</v>
      </c>
      <c r="O74" s="133" t="s">
        <v>2461</v>
      </c>
      <c r="P74" s="142"/>
      <c r="Q74" s="147" t="s">
        <v>2727</v>
      </c>
    </row>
    <row r="75" spans="1:17" s="119" customFormat="1" ht="18" x14ac:dyDescent="0.25">
      <c r="A75" s="133" t="str">
        <f>VLOOKUP(E75,'LISTADO ATM'!$A$2:$C$901,3,0)</f>
        <v>SUR</v>
      </c>
      <c r="B75" s="107">
        <v>3336022262</v>
      </c>
      <c r="C75" s="94">
        <v>44449.637870370374</v>
      </c>
      <c r="D75" s="94" t="s">
        <v>2441</v>
      </c>
      <c r="E75" s="145">
        <v>829</v>
      </c>
      <c r="F75" s="133" t="str">
        <f>VLOOKUP(E75,VIP!$A$2:$O15939,2,0)</f>
        <v>DRBR829</v>
      </c>
      <c r="G75" s="133" t="str">
        <f>VLOOKUP(E75,'LISTADO ATM'!$A$2:$B$900,2,0)</f>
        <v xml:space="preserve">ATM UNP Multicentro Sirena Baní </v>
      </c>
      <c r="H75" s="133" t="str">
        <f>VLOOKUP(E75,VIP!$A$2:$O20900,7,FALSE)</f>
        <v>Si</v>
      </c>
      <c r="I75" s="133" t="str">
        <f>VLOOKUP(E75,VIP!$A$2:$O12865,8,FALSE)</f>
        <v>Si</v>
      </c>
      <c r="J75" s="133" t="str">
        <f>VLOOKUP(E75,VIP!$A$2:$O12815,8,FALSE)</f>
        <v>Si</v>
      </c>
      <c r="K75" s="133" t="str">
        <f>VLOOKUP(E75,VIP!$A$2:$O16389,6,0)</f>
        <v>NO</v>
      </c>
      <c r="L75" s="142" t="s">
        <v>2410</v>
      </c>
      <c r="M75" s="147" t="s">
        <v>2532</v>
      </c>
      <c r="N75" s="93" t="s">
        <v>2444</v>
      </c>
      <c r="O75" s="133" t="s">
        <v>2445</v>
      </c>
      <c r="P75" s="142"/>
      <c r="Q75" s="147" t="s">
        <v>2819</v>
      </c>
    </row>
    <row r="76" spans="1:17" s="119" customFormat="1" ht="18" x14ac:dyDescent="0.25">
      <c r="A76" s="133" t="str">
        <f>VLOOKUP(E76,'LISTADO ATM'!$A$2:$C$901,3,0)</f>
        <v>NORTE</v>
      </c>
      <c r="B76" s="107" t="s">
        <v>2685</v>
      </c>
      <c r="C76" s="94">
        <v>44452.447835648149</v>
      </c>
      <c r="D76" s="94" t="s">
        <v>2627</v>
      </c>
      <c r="E76" s="145">
        <v>632</v>
      </c>
      <c r="F76" s="133" t="str">
        <f>VLOOKUP(E76,VIP!$A$2:$O15863,2,0)</f>
        <v>DRBR263</v>
      </c>
      <c r="G76" s="133" t="str">
        <f>VLOOKUP(E76,'LISTADO ATM'!$A$2:$B$900,2,0)</f>
        <v xml:space="preserve">ATM Autobanco Gurabo </v>
      </c>
      <c r="H76" s="133" t="str">
        <f>VLOOKUP(E76,VIP!$A$2:$O20824,7,FALSE)</f>
        <v>Si</v>
      </c>
      <c r="I76" s="133" t="str">
        <f>VLOOKUP(E76,VIP!$A$2:$O12789,8,FALSE)</f>
        <v>Si</v>
      </c>
      <c r="J76" s="133" t="str">
        <f>VLOOKUP(E76,VIP!$A$2:$O12739,8,FALSE)</f>
        <v>Si</v>
      </c>
      <c r="K76" s="133" t="str">
        <f>VLOOKUP(E76,VIP!$A$2:$O16313,6,0)</f>
        <v>NO</v>
      </c>
      <c r="L76" s="142" t="s">
        <v>2410</v>
      </c>
      <c r="M76" s="147" t="s">
        <v>2532</v>
      </c>
      <c r="N76" s="93" t="s">
        <v>2613</v>
      </c>
      <c r="O76" s="133" t="s">
        <v>2628</v>
      </c>
      <c r="P76" s="142"/>
      <c r="Q76" s="147" t="s">
        <v>2822</v>
      </c>
    </row>
    <row r="77" spans="1:17" s="119" customFormat="1" ht="18" x14ac:dyDescent="0.25">
      <c r="A77" s="133" t="str">
        <f>VLOOKUP(E77,'LISTADO ATM'!$A$2:$C$901,3,0)</f>
        <v>ESTE</v>
      </c>
      <c r="B77" s="107" t="s">
        <v>2634</v>
      </c>
      <c r="C77" s="94">
        <v>44451.46125</v>
      </c>
      <c r="D77" s="94" t="s">
        <v>2441</v>
      </c>
      <c r="E77" s="145">
        <v>16</v>
      </c>
      <c r="F77" s="133" t="str">
        <f>VLOOKUP(E77,VIP!$A$2:$O15857,2,0)</f>
        <v>DRBR046</v>
      </c>
      <c r="G77" s="133" t="str">
        <f>VLOOKUP(E77,'LISTADO ATM'!$A$2:$B$900,2,0)</f>
        <v>ATM Estación Texaco Sabana de la Mar</v>
      </c>
      <c r="H77" s="133" t="str">
        <f>VLOOKUP(E77,VIP!$A$2:$O20818,7,FALSE)</f>
        <v>Si</v>
      </c>
      <c r="I77" s="133" t="str">
        <f>VLOOKUP(E77,VIP!$A$2:$O12783,8,FALSE)</f>
        <v>Si</v>
      </c>
      <c r="J77" s="133" t="str">
        <f>VLOOKUP(E77,VIP!$A$2:$O12733,8,FALSE)</f>
        <v>Si</v>
      </c>
      <c r="K77" s="133" t="str">
        <f>VLOOKUP(E77,VIP!$A$2:$O16307,6,0)</f>
        <v>NO</v>
      </c>
      <c r="L77" s="142" t="s">
        <v>2410</v>
      </c>
      <c r="M77" s="147" t="s">
        <v>2532</v>
      </c>
      <c r="N77" s="93" t="s">
        <v>2444</v>
      </c>
      <c r="O77" s="133" t="s">
        <v>2445</v>
      </c>
      <c r="P77" s="142"/>
      <c r="Q77" s="147" t="s">
        <v>2800</v>
      </c>
    </row>
    <row r="78" spans="1:17" s="119" customFormat="1" ht="18" x14ac:dyDescent="0.25">
      <c r="A78" s="133" t="str">
        <f>VLOOKUP(E78,'LISTADO ATM'!$A$2:$C$901,3,0)</f>
        <v>SUR</v>
      </c>
      <c r="B78" s="107" t="s">
        <v>2665</v>
      </c>
      <c r="C78" s="94">
        <v>44452.095625000002</v>
      </c>
      <c r="D78" s="94" t="s">
        <v>2441</v>
      </c>
      <c r="E78" s="145">
        <v>249</v>
      </c>
      <c r="F78" s="133" t="str">
        <f>VLOOKUP(E78,VIP!$A$2:$O15867,2,0)</f>
        <v>DRBR249</v>
      </c>
      <c r="G78" s="133" t="str">
        <f>VLOOKUP(E78,'LISTADO ATM'!$A$2:$B$900,2,0)</f>
        <v xml:space="preserve">ATM Banco Agrícola Neiba </v>
      </c>
      <c r="H78" s="133" t="str">
        <f>VLOOKUP(E78,VIP!$A$2:$O20828,7,FALSE)</f>
        <v>Si</v>
      </c>
      <c r="I78" s="133" t="str">
        <f>VLOOKUP(E78,VIP!$A$2:$O12793,8,FALSE)</f>
        <v>Si</v>
      </c>
      <c r="J78" s="133" t="str">
        <f>VLOOKUP(E78,VIP!$A$2:$O12743,8,FALSE)</f>
        <v>Si</v>
      </c>
      <c r="K78" s="133" t="str">
        <f>VLOOKUP(E78,VIP!$A$2:$O16317,6,0)</f>
        <v>NO</v>
      </c>
      <c r="L78" s="142" t="s">
        <v>2410</v>
      </c>
      <c r="M78" s="147" t="s">
        <v>2532</v>
      </c>
      <c r="N78" s="93" t="s">
        <v>2444</v>
      </c>
      <c r="O78" s="133" t="s">
        <v>2445</v>
      </c>
      <c r="P78" s="142"/>
      <c r="Q78" s="147" t="s">
        <v>2809</v>
      </c>
    </row>
    <row r="79" spans="1:17" s="119" customFormat="1" ht="18" x14ac:dyDescent="0.25">
      <c r="A79" s="133" t="str">
        <f>VLOOKUP(E79,'LISTADO ATM'!$A$2:$C$901,3,0)</f>
        <v>ESTE</v>
      </c>
      <c r="B79" s="107">
        <v>3336022911</v>
      </c>
      <c r="C79" s="94">
        <v>44450.761400462965</v>
      </c>
      <c r="D79" s="94" t="s">
        <v>2460</v>
      </c>
      <c r="E79" s="145">
        <v>912</v>
      </c>
      <c r="F79" s="133" t="str">
        <f>VLOOKUP(E79,VIP!$A$2:$O15963,2,0)</f>
        <v>DRBR973</v>
      </c>
      <c r="G79" s="133" t="str">
        <f>VLOOKUP(E79,'LISTADO ATM'!$A$2:$B$900,2,0)</f>
        <v xml:space="preserve">ATM Oficina San Pedro II </v>
      </c>
      <c r="H79" s="133" t="str">
        <f>VLOOKUP(E79,VIP!$A$2:$O20924,7,FALSE)</f>
        <v>Si</v>
      </c>
      <c r="I79" s="133" t="str">
        <f>VLOOKUP(E79,VIP!$A$2:$O12889,8,FALSE)</f>
        <v>Si</v>
      </c>
      <c r="J79" s="133" t="str">
        <f>VLOOKUP(E79,VIP!$A$2:$O12839,8,FALSE)</f>
        <v>Si</v>
      </c>
      <c r="K79" s="133" t="str">
        <f>VLOOKUP(E79,VIP!$A$2:$O16413,6,0)</f>
        <v>SI</v>
      </c>
      <c r="L79" s="142" t="s">
        <v>2410</v>
      </c>
      <c r="M79" s="147" t="s">
        <v>2532</v>
      </c>
      <c r="N79" s="93" t="s">
        <v>2444</v>
      </c>
      <c r="O79" s="133" t="s">
        <v>2620</v>
      </c>
      <c r="P79" s="142"/>
      <c r="Q79" s="147" t="s">
        <v>2812</v>
      </c>
    </row>
    <row r="80" spans="1:17" s="119" customFormat="1" ht="18" x14ac:dyDescent="0.25">
      <c r="A80" s="133" t="str">
        <f>VLOOKUP(E80,'LISTADO ATM'!$A$2:$C$901,3,0)</f>
        <v>NORTE</v>
      </c>
      <c r="B80" s="107" t="s">
        <v>2655</v>
      </c>
      <c r="C80" s="94">
        <v>44451.698692129627</v>
      </c>
      <c r="D80" s="94" t="s">
        <v>2627</v>
      </c>
      <c r="E80" s="145">
        <v>22</v>
      </c>
      <c r="F80" s="133" t="str">
        <f>VLOOKUP(E80,VIP!$A$2:$O15860,2,0)</f>
        <v>DRBR813</v>
      </c>
      <c r="G80" s="133" t="str">
        <f>VLOOKUP(E80,'LISTADO ATM'!$A$2:$B$900,2,0)</f>
        <v>ATM S/M Olimpico (Santiago)</v>
      </c>
      <c r="H80" s="133" t="str">
        <f>VLOOKUP(E80,VIP!$A$2:$O20821,7,FALSE)</f>
        <v>Si</v>
      </c>
      <c r="I80" s="133" t="str">
        <f>VLOOKUP(E80,VIP!$A$2:$O12786,8,FALSE)</f>
        <v>Si</v>
      </c>
      <c r="J80" s="133" t="str">
        <f>VLOOKUP(E80,VIP!$A$2:$O12736,8,FALSE)</f>
        <v>Si</v>
      </c>
      <c r="K80" s="133" t="str">
        <f>VLOOKUP(E80,VIP!$A$2:$O16310,6,0)</f>
        <v>NO</v>
      </c>
      <c r="L80" s="142" t="s">
        <v>2410</v>
      </c>
      <c r="M80" s="147" t="s">
        <v>2532</v>
      </c>
      <c r="N80" s="93" t="s">
        <v>2444</v>
      </c>
      <c r="O80" s="133" t="s">
        <v>2628</v>
      </c>
      <c r="P80" s="142"/>
      <c r="Q80" s="147" t="s">
        <v>2812</v>
      </c>
    </row>
    <row r="81" spans="1:22" s="119" customFormat="1" ht="18" x14ac:dyDescent="0.25">
      <c r="A81" s="133" t="str">
        <f>VLOOKUP(E81,'LISTADO ATM'!$A$2:$C$901,3,0)</f>
        <v>SUR</v>
      </c>
      <c r="B81" s="107" t="s">
        <v>2700</v>
      </c>
      <c r="C81" s="94">
        <v>44452.379120370373</v>
      </c>
      <c r="D81" s="94" t="s">
        <v>2460</v>
      </c>
      <c r="E81" s="145">
        <v>995</v>
      </c>
      <c r="F81" s="133" t="str">
        <f>VLOOKUP(E81,VIP!$A$2:$O15874,2,0)</f>
        <v>DRBR545</v>
      </c>
      <c r="G81" s="133" t="str">
        <f>VLOOKUP(E81,'LISTADO ATM'!$A$2:$B$900,2,0)</f>
        <v xml:space="preserve">ATM Oficina San Cristobal III (Lobby) </v>
      </c>
      <c r="H81" s="133" t="str">
        <f>VLOOKUP(E81,VIP!$A$2:$O20835,7,FALSE)</f>
        <v>Si</v>
      </c>
      <c r="I81" s="133" t="str">
        <f>VLOOKUP(E81,VIP!$A$2:$O12800,8,FALSE)</f>
        <v>No</v>
      </c>
      <c r="J81" s="133" t="str">
        <f>VLOOKUP(E81,VIP!$A$2:$O12750,8,FALSE)</f>
        <v>No</v>
      </c>
      <c r="K81" s="133" t="str">
        <f>VLOOKUP(E81,VIP!$A$2:$O16324,6,0)</f>
        <v>NO</v>
      </c>
      <c r="L81" s="142" t="s">
        <v>2410</v>
      </c>
      <c r="M81" s="147" t="s">
        <v>2532</v>
      </c>
      <c r="N81" s="93" t="s">
        <v>2444</v>
      </c>
      <c r="O81" s="133" t="s">
        <v>2461</v>
      </c>
      <c r="P81" s="142"/>
      <c r="Q81" s="147" t="s">
        <v>2812</v>
      </c>
    </row>
    <row r="82" spans="1:22" s="119" customFormat="1" ht="18" x14ac:dyDescent="0.25">
      <c r="A82" s="133" t="str">
        <f>VLOOKUP(E82,'LISTADO ATM'!$A$2:$C$901,3,0)</f>
        <v>NORTE</v>
      </c>
      <c r="B82" s="107" t="s">
        <v>2635</v>
      </c>
      <c r="C82" s="94">
        <v>44451.407500000001</v>
      </c>
      <c r="D82" s="94" t="s">
        <v>2627</v>
      </c>
      <c r="E82" s="145">
        <v>40</v>
      </c>
      <c r="F82" s="133" t="str">
        <f>VLOOKUP(E82,VIP!$A$2:$O15859,2,0)</f>
        <v>DRBR040</v>
      </c>
      <c r="G82" s="133" t="str">
        <f>VLOOKUP(E82,'LISTADO ATM'!$A$2:$B$900,2,0)</f>
        <v xml:space="preserve">ATM Oficina El Puñal </v>
      </c>
      <c r="H82" s="133" t="str">
        <f>VLOOKUP(E82,VIP!$A$2:$O20820,7,FALSE)</f>
        <v>Si</v>
      </c>
      <c r="I82" s="133" t="str">
        <f>VLOOKUP(E82,VIP!$A$2:$O12785,8,FALSE)</f>
        <v>Si</v>
      </c>
      <c r="J82" s="133" t="str">
        <f>VLOOKUP(E82,VIP!$A$2:$O12735,8,FALSE)</f>
        <v>Si</v>
      </c>
      <c r="K82" s="133" t="str">
        <f>VLOOKUP(E82,VIP!$A$2:$O16309,6,0)</f>
        <v>NO</v>
      </c>
      <c r="L82" s="142" t="s">
        <v>2410</v>
      </c>
      <c r="M82" s="147" t="s">
        <v>2532</v>
      </c>
      <c r="N82" s="93" t="s">
        <v>2444</v>
      </c>
      <c r="O82" s="133" t="s">
        <v>2628</v>
      </c>
      <c r="P82" s="142"/>
      <c r="Q82" s="147" t="s">
        <v>2821</v>
      </c>
    </row>
    <row r="83" spans="1:22" s="119" customFormat="1" ht="18" x14ac:dyDescent="0.25">
      <c r="A83" s="133" t="str">
        <f>VLOOKUP(E83,'LISTADO ATM'!$A$2:$C$901,3,0)</f>
        <v>SUR</v>
      </c>
      <c r="B83" s="107" t="s">
        <v>2707</v>
      </c>
      <c r="C83" s="94">
        <v>44452.338055555556</v>
      </c>
      <c r="D83" s="94" t="s">
        <v>2460</v>
      </c>
      <c r="E83" s="145">
        <v>356</v>
      </c>
      <c r="F83" s="133" t="str">
        <f>VLOOKUP(E83,VIP!$A$2:$O15880,2,0)</f>
        <v>DRBR356</v>
      </c>
      <c r="G83" s="133" t="str">
        <f>VLOOKUP(E83,'LISTADO ATM'!$A$2:$B$900,2,0)</f>
        <v xml:space="preserve">ATM Estación Sigma (San Cristóbal) </v>
      </c>
      <c r="H83" s="133" t="str">
        <f>VLOOKUP(E83,VIP!$A$2:$O20841,7,FALSE)</f>
        <v>Si</v>
      </c>
      <c r="I83" s="133" t="str">
        <f>VLOOKUP(E83,VIP!$A$2:$O12806,8,FALSE)</f>
        <v>Si</v>
      </c>
      <c r="J83" s="133" t="str">
        <f>VLOOKUP(E83,VIP!$A$2:$O12756,8,FALSE)</f>
        <v>Si</v>
      </c>
      <c r="K83" s="133" t="str">
        <f>VLOOKUP(E83,VIP!$A$2:$O16330,6,0)</f>
        <v>NO</v>
      </c>
      <c r="L83" s="142" t="s">
        <v>2410</v>
      </c>
      <c r="M83" s="147" t="s">
        <v>2532</v>
      </c>
      <c r="N83" s="93" t="s">
        <v>2444</v>
      </c>
      <c r="O83" s="133" t="s">
        <v>2461</v>
      </c>
      <c r="P83" s="142"/>
      <c r="Q83" s="147" t="s">
        <v>2816</v>
      </c>
    </row>
    <row r="84" spans="1:22" s="119" customFormat="1" ht="18" x14ac:dyDescent="0.25">
      <c r="A84" s="133" t="str">
        <f>VLOOKUP(E84,'LISTADO ATM'!$A$2:$C$901,3,0)</f>
        <v>ESTE</v>
      </c>
      <c r="B84" s="107">
        <v>3336022920</v>
      </c>
      <c r="C84" s="94">
        <v>44450.868576388886</v>
      </c>
      <c r="D84" s="94" t="s">
        <v>2460</v>
      </c>
      <c r="E84" s="145">
        <v>385</v>
      </c>
      <c r="F84" s="133" t="str">
        <f>VLOOKUP(E84,VIP!$A$2:$O15981,2,0)</f>
        <v>DRBR385</v>
      </c>
      <c r="G84" s="133" t="str">
        <f>VLOOKUP(E84,'LISTADO ATM'!$A$2:$B$900,2,0)</f>
        <v xml:space="preserve">ATM Plaza Verón I </v>
      </c>
      <c r="H84" s="133" t="str">
        <f>VLOOKUP(E84,VIP!$A$2:$O20942,7,FALSE)</f>
        <v>Si</v>
      </c>
      <c r="I84" s="133" t="str">
        <f>VLOOKUP(E84,VIP!$A$2:$O12907,8,FALSE)</f>
        <v>Si</v>
      </c>
      <c r="J84" s="133" t="str">
        <f>VLOOKUP(E84,VIP!$A$2:$O12857,8,FALSE)</f>
        <v>Si</v>
      </c>
      <c r="K84" s="133" t="str">
        <f>VLOOKUP(E84,VIP!$A$2:$O16431,6,0)</f>
        <v>NO</v>
      </c>
      <c r="L84" s="142" t="s">
        <v>2410</v>
      </c>
      <c r="M84" s="147" t="s">
        <v>2532</v>
      </c>
      <c r="N84" s="93" t="s">
        <v>2444</v>
      </c>
      <c r="O84" s="133" t="s">
        <v>2620</v>
      </c>
      <c r="P84" s="142"/>
      <c r="Q84" s="147" t="s">
        <v>2820</v>
      </c>
    </row>
    <row r="85" spans="1:22" s="119" customFormat="1" ht="18" x14ac:dyDescent="0.25">
      <c r="A85" s="133" t="str">
        <f>VLOOKUP(E85,'LISTADO ATM'!$A$2:$C$901,3,0)</f>
        <v>SUR</v>
      </c>
      <c r="B85" s="107" t="s">
        <v>2652</v>
      </c>
      <c r="C85" s="94">
        <v>44451.475208333337</v>
      </c>
      <c r="D85" s="94" t="s">
        <v>2441</v>
      </c>
      <c r="E85" s="145">
        <v>592</v>
      </c>
      <c r="F85" s="133" t="str">
        <f>VLOOKUP(E85,VIP!$A$2:$O15876,2,0)</f>
        <v>DRBR081</v>
      </c>
      <c r="G85" s="133" t="str">
        <f>VLOOKUP(E85,'LISTADO ATM'!$A$2:$B$900,2,0)</f>
        <v xml:space="preserve">ATM Centro de Caja San Cristóbal I </v>
      </c>
      <c r="H85" s="133" t="str">
        <f>VLOOKUP(E85,VIP!$A$2:$O20837,7,FALSE)</f>
        <v>Si</v>
      </c>
      <c r="I85" s="133" t="str">
        <f>VLOOKUP(E85,VIP!$A$2:$O12802,8,FALSE)</f>
        <v>Si</v>
      </c>
      <c r="J85" s="133" t="str">
        <f>VLOOKUP(E85,VIP!$A$2:$O12752,8,FALSE)</f>
        <v>Si</v>
      </c>
      <c r="K85" s="133" t="str">
        <f>VLOOKUP(E85,VIP!$A$2:$O16326,6,0)</f>
        <v>SI</v>
      </c>
      <c r="L85" s="142" t="s">
        <v>2410</v>
      </c>
      <c r="M85" s="147" t="s">
        <v>2532</v>
      </c>
      <c r="N85" s="93" t="s">
        <v>2444</v>
      </c>
      <c r="O85" s="133" t="s">
        <v>2445</v>
      </c>
      <c r="P85" s="142"/>
      <c r="Q85" s="147" t="s">
        <v>2820</v>
      </c>
    </row>
    <row r="86" spans="1:22" ht="18" x14ac:dyDescent="0.25">
      <c r="A86" s="133" t="str">
        <f>VLOOKUP(E86,'LISTADO ATM'!$A$2:$C$901,3,0)</f>
        <v>DISTRITO NACIONAL</v>
      </c>
      <c r="B86" s="107">
        <v>3336022999</v>
      </c>
      <c r="C86" s="94">
        <v>44451.728472222225</v>
      </c>
      <c r="D86" s="94" t="s">
        <v>2460</v>
      </c>
      <c r="E86" s="145">
        <v>931</v>
      </c>
      <c r="F86" s="133" t="str">
        <f>VLOOKUP(E86,VIP!$A$2:$O15859,2,0)</f>
        <v>DRBR24N</v>
      </c>
      <c r="G86" s="133" t="str">
        <f>VLOOKUP(E86,'LISTADO ATM'!$A$2:$B$900,2,0)</f>
        <v xml:space="preserve">ATM Autobanco Luperón I </v>
      </c>
      <c r="H86" s="133" t="str">
        <f>VLOOKUP(E86,VIP!$A$2:$O20820,7,FALSE)</f>
        <v>Si</v>
      </c>
      <c r="I86" s="133" t="str">
        <f>VLOOKUP(E86,VIP!$A$2:$O12785,8,FALSE)</f>
        <v>Si</v>
      </c>
      <c r="J86" s="133" t="str">
        <f>VLOOKUP(E86,VIP!$A$2:$O12735,8,FALSE)</f>
        <v>Si</v>
      </c>
      <c r="K86" s="133" t="str">
        <f>VLOOKUP(E86,VIP!$A$2:$O16309,6,0)</f>
        <v>NO</v>
      </c>
      <c r="L86" s="142" t="s">
        <v>2410</v>
      </c>
      <c r="M86" s="147" t="s">
        <v>2532</v>
      </c>
      <c r="N86" s="93" t="s">
        <v>2444</v>
      </c>
      <c r="O86" s="133" t="s">
        <v>2461</v>
      </c>
      <c r="P86" s="142"/>
      <c r="Q86" s="147" t="s">
        <v>2820</v>
      </c>
      <c r="R86" s="99"/>
      <c r="S86" s="99"/>
      <c r="T86" s="99"/>
      <c r="U86" s="129"/>
      <c r="V86" s="68"/>
    </row>
    <row r="87" spans="1:22" ht="18" x14ac:dyDescent="0.25">
      <c r="A87" s="133" t="str">
        <f>VLOOKUP(E87,'LISTADO ATM'!$A$2:$C$901,3,0)</f>
        <v>DISTRITO NACIONAL</v>
      </c>
      <c r="B87" s="107" t="s">
        <v>2684</v>
      </c>
      <c r="C87" s="94">
        <v>44452.449895833335</v>
      </c>
      <c r="D87" s="94" t="s">
        <v>2441</v>
      </c>
      <c r="E87" s="145">
        <v>139</v>
      </c>
      <c r="F87" s="133" t="str">
        <f>VLOOKUP(E87,VIP!$A$2:$O15862,2,0)</f>
        <v>DRBR139</v>
      </c>
      <c r="G87" s="133" t="str">
        <f>VLOOKUP(E87,'LISTADO ATM'!$A$2:$B$900,2,0)</f>
        <v xml:space="preserve">ATM Oficina Plaza Lama Zona Oriental I </v>
      </c>
      <c r="H87" s="133" t="str">
        <f>VLOOKUP(E87,VIP!$A$2:$O20823,7,FALSE)</f>
        <v>Si</v>
      </c>
      <c r="I87" s="133" t="str">
        <f>VLOOKUP(E87,VIP!$A$2:$O12788,8,FALSE)</f>
        <v>Si</v>
      </c>
      <c r="J87" s="133" t="str">
        <f>VLOOKUP(E87,VIP!$A$2:$O12738,8,FALSE)</f>
        <v>Si</v>
      </c>
      <c r="K87" s="133" t="str">
        <f>VLOOKUP(E87,VIP!$A$2:$O16312,6,0)</f>
        <v>NO</v>
      </c>
      <c r="L87" s="142" t="s">
        <v>2410</v>
      </c>
      <c r="M87" s="147" t="s">
        <v>2532</v>
      </c>
      <c r="N87" s="93" t="s">
        <v>2444</v>
      </c>
      <c r="O87" s="133" t="s">
        <v>2445</v>
      </c>
      <c r="P87" s="142"/>
      <c r="Q87" s="147" t="s">
        <v>2820</v>
      </c>
      <c r="R87" s="99"/>
      <c r="S87" s="99"/>
      <c r="T87" s="99"/>
      <c r="U87" s="129"/>
      <c r="V87" s="68"/>
    </row>
    <row r="88" spans="1:22" ht="18" x14ac:dyDescent="0.25">
      <c r="A88" s="133" t="str">
        <f>VLOOKUP(E88,'LISTADO ATM'!$A$2:$C$901,3,0)</f>
        <v>ESTE</v>
      </c>
      <c r="B88" s="107" t="s">
        <v>2792</v>
      </c>
      <c r="C88" s="94">
        <v>44452.521678240744</v>
      </c>
      <c r="D88" s="94" t="s">
        <v>2460</v>
      </c>
      <c r="E88" s="145">
        <v>608</v>
      </c>
      <c r="F88" s="133" t="str">
        <f>VLOOKUP(E88,VIP!$A$2:$O15906,2,0)</f>
        <v>DRBR305</v>
      </c>
      <c r="G88" s="133" t="str">
        <f>VLOOKUP(E88,'LISTADO ATM'!$A$2:$B$900,2,0)</f>
        <v xml:space="preserve">ATM Oficina Jumbo (San Pedro) </v>
      </c>
      <c r="H88" s="133" t="str">
        <f>VLOOKUP(E88,VIP!$A$2:$O20867,7,FALSE)</f>
        <v>Si</v>
      </c>
      <c r="I88" s="133" t="str">
        <f>VLOOKUP(E88,VIP!$A$2:$O12832,8,FALSE)</f>
        <v>Si</v>
      </c>
      <c r="J88" s="133" t="str">
        <f>VLOOKUP(E88,VIP!$A$2:$O12782,8,FALSE)</f>
        <v>Si</v>
      </c>
      <c r="K88" s="133" t="str">
        <f>VLOOKUP(E88,VIP!$A$2:$O16356,6,0)</f>
        <v>SI</v>
      </c>
      <c r="L88" s="142" t="s">
        <v>2410</v>
      </c>
      <c r="M88" s="147" t="s">
        <v>2532</v>
      </c>
      <c r="N88" s="93" t="s">
        <v>2444</v>
      </c>
      <c r="O88" s="133" t="s">
        <v>2461</v>
      </c>
      <c r="P88" s="142"/>
      <c r="Q88" s="147" t="s">
        <v>2823</v>
      </c>
      <c r="R88" s="99"/>
      <c r="S88" s="99"/>
      <c r="T88" s="99"/>
      <c r="U88" s="129"/>
      <c r="V88" s="68"/>
    </row>
    <row r="89" spans="1:22" ht="18" x14ac:dyDescent="0.25">
      <c r="A89" s="133" t="str">
        <f>VLOOKUP(E89,'LISTADO ATM'!$A$2:$C$901,3,0)</f>
        <v>NORTE</v>
      </c>
      <c r="B89" s="107" t="s">
        <v>2794</v>
      </c>
      <c r="C89" s="94">
        <v>44452.482835648145</v>
      </c>
      <c r="D89" s="94" t="s">
        <v>2460</v>
      </c>
      <c r="E89" s="145">
        <v>728</v>
      </c>
      <c r="F89" s="133" t="str">
        <f>VLOOKUP(E89,VIP!$A$2:$O15908,2,0)</f>
        <v>DRBR051</v>
      </c>
      <c r="G89" s="133" t="str">
        <f>VLOOKUP(E89,'LISTADO ATM'!$A$2:$B$900,2,0)</f>
        <v xml:space="preserve">ATM UNP La Vega Oficina Regional Norcentral </v>
      </c>
      <c r="H89" s="133" t="str">
        <f>VLOOKUP(E89,VIP!$A$2:$O20869,7,FALSE)</f>
        <v>Si</v>
      </c>
      <c r="I89" s="133" t="str">
        <f>VLOOKUP(E89,VIP!$A$2:$O12834,8,FALSE)</f>
        <v>Si</v>
      </c>
      <c r="J89" s="133" t="str">
        <f>VLOOKUP(E89,VIP!$A$2:$O12784,8,FALSE)</f>
        <v>Si</v>
      </c>
      <c r="K89" s="133" t="str">
        <f>VLOOKUP(E89,VIP!$A$2:$O16358,6,0)</f>
        <v>SI</v>
      </c>
      <c r="L89" s="142" t="s">
        <v>2410</v>
      </c>
      <c r="M89" s="147" t="s">
        <v>2532</v>
      </c>
      <c r="N89" s="93" t="s">
        <v>2444</v>
      </c>
      <c r="O89" s="133" t="s">
        <v>2461</v>
      </c>
      <c r="P89" s="142"/>
      <c r="Q89" s="147" t="s">
        <v>2824</v>
      </c>
      <c r="R89" s="99"/>
      <c r="S89" s="99"/>
      <c r="T89" s="99"/>
      <c r="U89" s="129"/>
      <c r="V89" s="68"/>
    </row>
    <row r="90" spans="1:22" ht="18" x14ac:dyDescent="0.25">
      <c r="A90" s="133" t="str">
        <f>VLOOKUP(E90,'LISTADO ATM'!$A$2:$C$901,3,0)</f>
        <v>DISTRITO NACIONAL</v>
      </c>
      <c r="B90" s="107">
        <v>3336022507</v>
      </c>
      <c r="C90" s="94">
        <v>44449.750023148146</v>
      </c>
      <c r="D90" s="94" t="s">
        <v>2174</v>
      </c>
      <c r="E90" s="145">
        <v>349</v>
      </c>
      <c r="F90" s="133" t="str">
        <f>VLOOKUP(E90,VIP!$A$2:$O15940,2,0)</f>
        <v>DRBR349</v>
      </c>
      <c r="G90" s="133" t="str">
        <f>VLOOKUP(E90,'LISTADO ATM'!$A$2:$B$900,2,0)</f>
        <v>ATM SENASA</v>
      </c>
      <c r="H90" s="133" t="str">
        <f>VLOOKUP(E90,VIP!$A$2:$O20901,7,FALSE)</f>
        <v>Si</v>
      </c>
      <c r="I90" s="133" t="str">
        <f>VLOOKUP(E90,VIP!$A$2:$O12866,8,FALSE)</f>
        <v>Si</v>
      </c>
      <c r="J90" s="133" t="str">
        <f>VLOOKUP(E90,VIP!$A$2:$O12816,8,FALSE)</f>
        <v>Si</v>
      </c>
      <c r="K90" s="133" t="str">
        <f>VLOOKUP(E90,VIP!$A$2:$O16390,6,0)</f>
        <v>NO</v>
      </c>
      <c r="L90" s="142" t="s">
        <v>2456</v>
      </c>
      <c r="M90" s="147" t="s">
        <v>2532</v>
      </c>
      <c r="N90" s="93" t="s">
        <v>2444</v>
      </c>
      <c r="O90" s="133" t="s">
        <v>2446</v>
      </c>
      <c r="P90" s="142"/>
      <c r="Q90" s="147" t="s">
        <v>2729</v>
      </c>
      <c r="R90" s="99"/>
      <c r="S90" s="99"/>
      <c r="T90" s="99"/>
      <c r="U90" s="129"/>
      <c r="V90" s="68"/>
    </row>
    <row r="91" spans="1:22" ht="18" x14ac:dyDescent="0.25">
      <c r="A91" s="133" t="str">
        <f>VLOOKUP(E91,'LISTADO ATM'!$A$2:$C$901,3,0)</f>
        <v>NORTE</v>
      </c>
      <c r="B91" s="107" t="s">
        <v>2645</v>
      </c>
      <c r="C91" s="94">
        <v>44451.52140046296</v>
      </c>
      <c r="D91" s="94" t="s">
        <v>2175</v>
      </c>
      <c r="E91" s="145">
        <v>654</v>
      </c>
      <c r="F91" s="133" t="str">
        <f>VLOOKUP(E91,VIP!$A$2:$O15868,2,0)</f>
        <v>DRBR654</v>
      </c>
      <c r="G91" s="133" t="str">
        <f>VLOOKUP(E91,'LISTADO ATM'!$A$2:$B$900,2,0)</f>
        <v>ATM Autoservicio S/M Jumbo Puerto Plata</v>
      </c>
      <c r="H91" s="133" t="str">
        <f>VLOOKUP(E91,VIP!$A$2:$O20829,7,FALSE)</f>
        <v>Si</v>
      </c>
      <c r="I91" s="133" t="str">
        <f>VLOOKUP(E91,VIP!$A$2:$O12794,8,FALSE)</f>
        <v>Si</v>
      </c>
      <c r="J91" s="133" t="str">
        <f>VLOOKUP(E91,VIP!$A$2:$O12744,8,FALSE)</f>
        <v>Si</v>
      </c>
      <c r="K91" s="133" t="str">
        <f>VLOOKUP(E91,VIP!$A$2:$O16318,6,0)</f>
        <v>NO</v>
      </c>
      <c r="L91" s="142" t="s">
        <v>2456</v>
      </c>
      <c r="M91" s="147" t="s">
        <v>2532</v>
      </c>
      <c r="N91" s="93" t="s">
        <v>2444</v>
      </c>
      <c r="O91" s="133" t="s">
        <v>2622</v>
      </c>
      <c r="P91" s="142"/>
      <c r="Q91" s="147" t="s">
        <v>2728</v>
      </c>
      <c r="R91" s="99"/>
      <c r="S91" s="99"/>
      <c r="T91" s="99"/>
      <c r="U91" s="129"/>
      <c r="V91" s="68"/>
    </row>
    <row r="92" spans="1:22" ht="18" x14ac:dyDescent="0.25">
      <c r="A92" s="133" t="str">
        <f>VLOOKUP(E92,'LISTADO ATM'!$A$2:$C$901,3,0)</f>
        <v>NORTE</v>
      </c>
      <c r="B92" s="107" t="s">
        <v>2646</v>
      </c>
      <c r="C92" s="94">
        <v>44451.510740740741</v>
      </c>
      <c r="D92" s="94" t="s">
        <v>2175</v>
      </c>
      <c r="E92" s="145">
        <v>151</v>
      </c>
      <c r="F92" s="133" t="str">
        <f>VLOOKUP(E92,VIP!$A$2:$O15869,2,0)</f>
        <v>DRBR151</v>
      </c>
      <c r="G92" s="133" t="str">
        <f>VLOOKUP(E92,'LISTADO ATM'!$A$2:$B$900,2,0)</f>
        <v xml:space="preserve">ATM Oficina Nagua </v>
      </c>
      <c r="H92" s="133" t="str">
        <f>VLOOKUP(E92,VIP!$A$2:$O20830,7,FALSE)</f>
        <v>Si</v>
      </c>
      <c r="I92" s="133" t="str">
        <f>VLOOKUP(E92,VIP!$A$2:$O12795,8,FALSE)</f>
        <v>Si</v>
      </c>
      <c r="J92" s="133" t="str">
        <f>VLOOKUP(E92,VIP!$A$2:$O12745,8,FALSE)</f>
        <v>Si</v>
      </c>
      <c r="K92" s="133" t="str">
        <f>VLOOKUP(E92,VIP!$A$2:$O16319,6,0)</f>
        <v>SI</v>
      </c>
      <c r="L92" s="142" t="s">
        <v>2456</v>
      </c>
      <c r="M92" s="147" t="s">
        <v>2532</v>
      </c>
      <c r="N92" s="93" t="s">
        <v>2444</v>
      </c>
      <c r="O92" s="133" t="s">
        <v>2622</v>
      </c>
      <c r="P92" s="142"/>
      <c r="Q92" s="147" t="s">
        <v>2725</v>
      </c>
      <c r="R92" s="99"/>
      <c r="S92" s="99"/>
      <c r="T92" s="99"/>
      <c r="U92" s="129"/>
      <c r="V92" s="68"/>
    </row>
    <row r="93" spans="1:22" ht="18" x14ac:dyDescent="0.25">
      <c r="A93" s="133" t="str">
        <f>VLOOKUP(E93,'LISTADO ATM'!$A$2:$C$901,3,0)</f>
        <v>DISTRITO NACIONAL</v>
      </c>
      <c r="B93" s="107">
        <v>3336021380</v>
      </c>
      <c r="C93" s="94">
        <v>44449.320960648147</v>
      </c>
      <c r="D93" s="94" t="s">
        <v>2174</v>
      </c>
      <c r="E93" s="145">
        <v>43</v>
      </c>
      <c r="F93" s="133" t="str">
        <f>VLOOKUP(E93,VIP!$A$2:$O15936,2,0)</f>
        <v>DRBR043</v>
      </c>
      <c r="G93" s="133" t="str">
        <f>VLOOKUP(E93,'LISTADO ATM'!$A$2:$B$900,2,0)</f>
        <v xml:space="preserve">ATM Zona Franca San Isidro </v>
      </c>
      <c r="H93" s="133" t="str">
        <f>VLOOKUP(E93,VIP!$A$2:$O20897,7,FALSE)</f>
        <v>Si</v>
      </c>
      <c r="I93" s="133" t="str">
        <f>VLOOKUP(E93,VIP!$A$2:$O12862,8,FALSE)</f>
        <v>No</v>
      </c>
      <c r="J93" s="133" t="str">
        <f>VLOOKUP(E93,VIP!$A$2:$O12812,8,FALSE)</f>
        <v>No</v>
      </c>
      <c r="K93" s="133" t="str">
        <f>VLOOKUP(E93,VIP!$A$2:$O16386,6,0)</f>
        <v>NO</v>
      </c>
      <c r="L93" s="142" t="s">
        <v>2456</v>
      </c>
      <c r="M93" s="147" t="s">
        <v>2532</v>
      </c>
      <c r="N93" s="93" t="s">
        <v>2444</v>
      </c>
      <c r="O93" s="133" t="s">
        <v>2446</v>
      </c>
      <c r="P93" s="142"/>
      <c r="Q93" s="147" t="s">
        <v>2727</v>
      </c>
      <c r="R93" s="99"/>
      <c r="S93" s="99"/>
      <c r="T93" s="99"/>
      <c r="U93" s="129"/>
      <c r="V93" s="68"/>
    </row>
    <row r="94" spans="1:22" ht="18" x14ac:dyDescent="0.25">
      <c r="A94" s="133" t="str">
        <f>VLOOKUP(E94,'LISTADO ATM'!$A$2:$C$901,3,0)</f>
        <v>DISTRITO NACIONAL</v>
      </c>
      <c r="B94" s="107">
        <v>3336022918</v>
      </c>
      <c r="C94" s="94">
        <v>44450.805381944447</v>
      </c>
      <c r="D94" s="94" t="s">
        <v>2174</v>
      </c>
      <c r="E94" s="145">
        <v>957</v>
      </c>
      <c r="F94" s="133" t="str">
        <f>VLOOKUP(E94,VIP!$A$2:$O15957,2,0)</f>
        <v>DRBR23F</v>
      </c>
      <c r="G94" s="133" t="str">
        <f>VLOOKUP(E94,'LISTADO ATM'!$A$2:$B$900,2,0)</f>
        <v xml:space="preserve">ATM Oficina Venezuela </v>
      </c>
      <c r="H94" s="133" t="str">
        <f>VLOOKUP(E94,VIP!$A$2:$O20918,7,FALSE)</f>
        <v>Si</v>
      </c>
      <c r="I94" s="133" t="str">
        <f>VLOOKUP(E94,VIP!$A$2:$O12883,8,FALSE)</f>
        <v>Si</v>
      </c>
      <c r="J94" s="133" t="str">
        <f>VLOOKUP(E94,VIP!$A$2:$O12833,8,FALSE)</f>
        <v>Si</v>
      </c>
      <c r="K94" s="133" t="str">
        <f>VLOOKUP(E94,VIP!$A$2:$O16407,6,0)</f>
        <v>SI</v>
      </c>
      <c r="L94" s="142" t="s">
        <v>2456</v>
      </c>
      <c r="M94" s="147" t="s">
        <v>2532</v>
      </c>
      <c r="N94" s="93" t="s">
        <v>2444</v>
      </c>
      <c r="O94" s="133" t="s">
        <v>2446</v>
      </c>
      <c r="P94" s="142"/>
      <c r="Q94" s="147" t="s">
        <v>2730</v>
      </c>
      <c r="R94" s="99"/>
      <c r="S94" s="99"/>
      <c r="T94" s="99"/>
      <c r="U94" s="129"/>
      <c r="V94" s="68"/>
    </row>
    <row r="95" spans="1:22" ht="18" x14ac:dyDescent="0.25">
      <c r="A95" s="133" t="str">
        <f>VLOOKUP(E95,'LISTADO ATM'!$A$2:$C$901,3,0)</f>
        <v>DISTRITO NACIONAL</v>
      </c>
      <c r="B95" s="107" t="s">
        <v>2674</v>
      </c>
      <c r="C95" s="94">
        <v>44451.993159722224</v>
      </c>
      <c r="D95" s="94" t="s">
        <v>2175</v>
      </c>
      <c r="E95" s="145">
        <v>459</v>
      </c>
      <c r="F95" s="133" t="str">
        <f>VLOOKUP(E95,VIP!$A$2:$O15877,2,0)</f>
        <v>DRBR459</v>
      </c>
      <c r="G95" s="133" t="str">
        <f>VLOOKUP(E95,'LISTADO ATM'!$A$2:$B$900,2,0)</f>
        <v>ATM Estación Jima Bonao</v>
      </c>
      <c r="H95" s="133" t="str">
        <f>VLOOKUP(E95,VIP!$A$2:$O20838,7,FALSE)</f>
        <v>Si</v>
      </c>
      <c r="I95" s="133" t="str">
        <f>VLOOKUP(E95,VIP!$A$2:$O12803,8,FALSE)</f>
        <v>Si</v>
      </c>
      <c r="J95" s="133" t="str">
        <f>VLOOKUP(E95,VIP!$A$2:$O12753,8,FALSE)</f>
        <v>Si</v>
      </c>
      <c r="K95" s="133" t="str">
        <f>VLOOKUP(E95,VIP!$A$2:$O16327,6,0)</f>
        <v>NO</v>
      </c>
      <c r="L95" s="142" t="s">
        <v>2456</v>
      </c>
      <c r="M95" s="147" t="s">
        <v>2532</v>
      </c>
      <c r="N95" s="93" t="s">
        <v>2444</v>
      </c>
      <c r="O95" s="133" t="s">
        <v>2622</v>
      </c>
      <c r="P95" s="142"/>
      <c r="Q95" s="147" t="s">
        <v>2731</v>
      </c>
      <c r="R95" s="99"/>
      <c r="S95" s="99"/>
      <c r="T95" s="99"/>
      <c r="U95" s="129"/>
      <c r="V95" s="68"/>
    </row>
    <row r="96" spans="1:22" ht="18" x14ac:dyDescent="0.25">
      <c r="A96" s="133" t="str">
        <f>VLOOKUP(E96,'LISTADO ATM'!$A$2:$C$901,3,0)</f>
        <v>SUR</v>
      </c>
      <c r="B96" s="107">
        <v>3336023025</v>
      </c>
      <c r="C96" s="94">
        <v>44450.780092592591</v>
      </c>
      <c r="D96" s="94" t="s">
        <v>2174</v>
      </c>
      <c r="E96" s="145">
        <v>584</v>
      </c>
      <c r="F96" s="133" t="str">
        <f>VLOOKUP(E96,VIP!$A$2:$O15960,2,0)</f>
        <v>DRBR404</v>
      </c>
      <c r="G96" s="133" t="str">
        <f>VLOOKUP(E96,'LISTADO ATM'!$A$2:$B$900,2,0)</f>
        <v xml:space="preserve">ATM Oficina San Cristóbal I </v>
      </c>
      <c r="H96" s="133" t="str">
        <f>VLOOKUP(E96,VIP!$A$2:$O20921,7,FALSE)</f>
        <v>Si</v>
      </c>
      <c r="I96" s="133" t="str">
        <f>VLOOKUP(E96,VIP!$A$2:$O12886,8,FALSE)</f>
        <v>Si</v>
      </c>
      <c r="J96" s="133" t="str">
        <f>VLOOKUP(E96,VIP!$A$2:$O12836,8,FALSE)</f>
        <v>Si</v>
      </c>
      <c r="K96" s="133" t="str">
        <f>VLOOKUP(E96,VIP!$A$2:$O16410,6,0)</f>
        <v>SI</v>
      </c>
      <c r="L96" s="142" t="s">
        <v>2456</v>
      </c>
      <c r="M96" s="147" t="s">
        <v>2532</v>
      </c>
      <c r="N96" s="93" t="s">
        <v>2444</v>
      </c>
      <c r="O96" s="133" t="s">
        <v>2446</v>
      </c>
      <c r="P96" s="142"/>
      <c r="Q96" s="147" t="s">
        <v>2825</v>
      </c>
      <c r="R96" s="99"/>
      <c r="S96" s="99"/>
      <c r="T96" s="99"/>
      <c r="U96" s="129"/>
      <c r="V96" s="68"/>
    </row>
    <row r="97" spans="1:22" ht="18" x14ac:dyDescent="0.25">
      <c r="A97" s="133" t="str">
        <f>VLOOKUP(E97,'LISTADO ATM'!$A$2:$C$901,3,0)</f>
        <v>DISTRITO NACIONAL</v>
      </c>
      <c r="B97" s="107" t="s">
        <v>2689</v>
      </c>
      <c r="C97" s="94">
        <v>44452.435740740744</v>
      </c>
      <c r="D97" s="94" t="s">
        <v>2174</v>
      </c>
      <c r="E97" s="145">
        <v>955</v>
      </c>
      <c r="F97" s="133" t="str">
        <f>VLOOKUP(E97,VIP!$A$2:$O15867,2,0)</f>
        <v>DRBR955</v>
      </c>
      <c r="G97" s="133" t="str">
        <f>VLOOKUP(E97,'LISTADO ATM'!$A$2:$B$900,2,0)</f>
        <v xml:space="preserve">ATM Oficina Americana Independencia II </v>
      </c>
      <c r="H97" s="133" t="str">
        <f>VLOOKUP(E97,VIP!$A$2:$O20828,7,FALSE)</f>
        <v>Si</v>
      </c>
      <c r="I97" s="133" t="str">
        <f>VLOOKUP(E97,VIP!$A$2:$O12793,8,FALSE)</f>
        <v>Si</v>
      </c>
      <c r="J97" s="133" t="str">
        <f>VLOOKUP(E97,VIP!$A$2:$O12743,8,FALSE)</f>
        <v>Si</v>
      </c>
      <c r="K97" s="133" t="str">
        <f>VLOOKUP(E97,VIP!$A$2:$O16317,6,0)</f>
        <v>NO</v>
      </c>
      <c r="L97" s="142" t="s">
        <v>2456</v>
      </c>
      <c r="M97" s="147" t="s">
        <v>2532</v>
      </c>
      <c r="N97" s="93" t="s">
        <v>2613</v>
      </c>
      <c r="O97" s="133" t="s">
        <v>2446</v>
      </c>
      <c r="P97" s="142"/>
      <c r="Q97" s="147" t="s">
        <v>2823</v>
      </c>
      <c r="R97" s="99"/>
      <c r="S97" s="99"/>
      <c r="T97" s="99"/>
      <c r="U97" s="129"/>
      <c r="V97" s="68"/>
    </row>
    <row r="98" spans="1:22" ht="18" x14ac:dyDescent="0.25">
      <c r="A98" s="133" t="str">
        <f>VLOOKUP(E98,'LISTADO ATM'!$A$2:$C$901,3,0)</f>
        <v>NORTE</v>
      </c>
      <c r="B98" s="107" t="s">
        <v>2644</v>
      </c>
      <c r="C98" s="94">
        <v>44451.523553240739</v>
      </c>
      <c r="D98" s="94" t="s">
        <v>2175</v>
      </c>
      <c r="E98" s="145">
        <v>171</v>
      </c>
      <c r="F98" s="133" t="str">
        <f>VLOOKUP(E98,VIP!$A$2:$O15867,2,0)</f>
        <v>DRBR171</v>
      </c>
      <c r="G98" s="133" t="str">
        <f>VLOOKUP(E98,'LISTADO ATM'!$A$2:$B$900,2,0)</f>
        <v xml:space="preserve">ATM Oficina Moca </v>
      </c>
      <c r="H98" s="133" t="str">
        <f>VLOOKUP(E98,VIP!$A$2:$O20828,7,FALSE)</f>
        <v>Si</v>
      </c>
      <c r="I98" s="133" t="str">
        <f>VLOOKUP(E98,VIP!$A$2:$O12793,8,FALSE)</f>
        <v>Si</v>
      </c>
      <c r="J98" s="133" t="str">
        <f>VLOOKUP(E98,VIP!$A$2:$O12743,8,FALSE)</f>
        <v>Si</v>
      </c>
      <c r="K98" s="133" t="str">
        <f>VLOOKUP(E98,VIP!$A$2:$O16317,6,0)</f>
        <v>NO</v>
      </c>
      <c r="L98" s="142" t="s">
        <v>2456</v>
      </c>
      <c r="M98" s="147" t="s">
        <v>2532</v>
      </c>
      <c r="N98" s="93" t="s">
        <v>2444</v>
      </c>
      <c r="O98" s="133" t="s">
        <v>2622</v>
      </c>
      <c r="P98" s="142"/>
      <c r="Q98" s="147" t="s">
        <v>2826</v>
      </c>
      <c r="R98" s="99"/>
      <c r="S98" s="99"/>
      <c r="T98" s="99"/>
      <c r="U98" s="129"/>
      <c r="V98" s="68"/>
    </row>
    <row r="99" spans="1:22" ht="18" x14ac:dyDescent="0.25">
      <c r="A99" s="133" t="str">
        <f>VLOOKUP(E99,'LISTADO ATM'!$A$2:$C$901,3,0)</f>
        <v>SUR</v>
      </c>
      <c r="B99" s="107" t="s">
        <v>2643</v>
      </c>
      <c r="C99" s="94">
        <v>44451.532824074071</v>
      </c>
      <c r="D99" s="94" t="s">
        <v>2174</v>
      </c>
      <c r="E99" s="145">
        <v>873</v>
      </c>
      <c r="F99" s="133" t="str">
        <f>VLOOKUP(E99,VIP!$A$2:$O15864,2,0)</f>
        <v>DRBR873</v>
      </c>
      <c r="G99" s="133" t="str">
        <f>VLOOKUP(E99,'LISTADO ATM'!$A$2:$B$900,2,0)</f>
        <v xml:space="preserve">ATM Centro de Caja San Cristóbal II </v>
      </c>
      <c r="H99" s="133" t="str">
        <f>VLOOKUP(E99,VIP!$A$2:$O20825,7,FALSE)</f>
        <v>Si</v>
      </c>
      <c r="I99" s="133" t="str">
        <f>VLOOKUP(E99,VIP!$A$2:$O12790,8,FALSE)</f>
        <v>Si</v>
      </c>
      <c r="J99" s="133" t="str">
        <f>VLOOKUP(E99,VIP!$A$2:$O12740,8,FALSE)</f>
        <v>Si</v>
      </c>
      <c r="K99" s="133" t="str">
        <f>VLOOKUP(E99,VIP!$A$2:$O16314,6,0)</f>
        <v>SI</v>
      </c>
      <c r="L99" s="142" t="s">
        <v>2456</v>
      </c>
      <c r="M99" s="147" t="s">
        <v>2532</v>
      </c>
      <c r="N99" s="93" t="s">
        <v>2444</v>
      </c>
      <c r="O99" s="133" t="s">
        <v>2446</v>
      </c>
      <c r="P99" s="142"/>
      <c r="Q99" s="147" t="s">
        <v>2826</v>
      </c>
      <c r="R99" s="99"/>
      <c r="S99" s="99"/>
      <c r="T99" s="99"/>
      <c r="U99" s="129"/>
      <c r="V99" s="68"/>
    </row>
    <row r="100" spans="1:22" ht="18" x14ac:dyDescent="0.25">
      <c r="A100" s="133" t="str">
        <f>VLOOKUP(E100,'LISTADO ATM'!$A$2:$C$901,3,0)</f>
        <v>DISTRITO NACIONAL</v>
      </c>
      <c r="B100" s="107" t="s">
        <v>2675</v>
      </c>
      <c r="C100" s="94">
        <v>44451.985682870371</v>
      </c>
      <c r="D100" s="94" t="s">
        <v>2174</v>
      </c>
      <c r="E100" s="145">
        <v>420</v>
      </c>
      <c r="F100" s="133" t="str">
        <f>VLOOKUP(E100,VIP!$A$2:$O15879,2,0)</f>
        <v>DRBR420</v>
      </c>
      <c r="G100" s="133" t="str">
        <f>VLOOKUP(E100,'LISTADO ATM'!$A$2:$B$900,2,0)</f>
        <v xml:space="preserve">ATM DGII Av. Lincoln </v>
      </c>
      <c r="H100" s="133" t="str">
        <f>VLOOKUP(E100,VIP!$A$2:$O20840,7,FALSE)</f>
        <v>Si</v>
      </c>
      <c r="I100" s="133" t="str">
        <f>VLOOKUP(E100,VIP!$A$2:$O12805,8,FALSE)</f>
        <v>Si</v>
      </c>
      <c r="J100" s="133" t="str">
        <f>VLOOKUP(E100,VIP!$A$2:$O12755,8,FALSE)</f>
        <v>Si</v>
      </c>
      <c r="K100" s="133" t="str">
        <f>VLOOKUP(E100,VIP!$A$2:$O16329,6,0)</f>
        <v>NO</v>
      </c>
      <c r="L100" s="142" t="s">
        <v>2456</v>
      </c>
      <c r="M100" s="147" t="s">
        <v>2532</v>
      </c>
      <c r="N100" s="93" t="s">
        <v>2444</v>
      </c>
      <c r="O100" s="133" t="s">
        <v>2446</v>
      </c>
      <c r="P100" s="142"/>
      <c r="Q100" s="147" t="s">
        <v>2824</v>
      </c>
      <c r="R100" s="99"/>
      <c r="S100" s="99"/>
      <c r="T100" s="99"/>
      <c r="U100" s="129"/>
      <c r="V100" s="68"/>
    </row>
    <row r="101" spans="1:22" ht="18" x14ac:dyDescent="0.25">
      <c r="A101" s="133" t="str">
        <f>VLOOKUP(E101,'LISTADO ATM'!$A$2:$C$901,3,0)</f>
        <v>NORTE</v>
      </c>
      <c r="B101" s="107" t="s">
        <v>2673</v>
      </c>
      <c r="C101" s="94">
        <v>44451.994803240741</v>
      </c>
      <c r="D101" s="94" t="s">
        <v>2175</v>
      </c>
      <c r="E101" s="145">
        <v>936</v>
      </c>
      <c r="F101" s="133" t="str">
        <f>VLOOKUP(E101,VIP!$A$2:$O15876,2,0)</f>
        <v>DRBR936</v>
      </c>
      <c r="G101" s="133" t="str">
        <f>VLOOKUP(E101,'LISTADO ATM'!$A$2:$B$900,2,0)</f>
        <v xml:space="preserve">ATM Autobanco Oficina La Vega I </v>
      </c>
      <c r="H101" s="133" t="str">
        <f>VLOOKUP(E101,VIP!$A$2:$O20837,7,FALSE)</f>
        <v>Si</v>
      </c>
      <c r="I101" s="133" t="str">
        <f>VLOOKUP(E101,VIP!$A$2:$O12802,8,FALSE)</f>
        <v>Si</v>
      </c>
      <c r="J101" s="133" t="str">
        <f>VLOOKUP(E101,VIP!$A$2:$O12752,8,FALSE)</f>
        <v>Si</v>
      </c>
      <c r="K101" s="133" t="str">
        <f>VLOOKUP(E101,VIP!$A$2:$O16326,6,0)</f>
        <v>NO</v>
      </c>
      <c r="L101" s="142" t="s">
        <v>2456</v>
      </c>
      <c r="M101" s="147" t="s">
        <v>2532</v>
      </c>
      <c r="N101" s="93" t="s">
        <v>2444</v>
      </c>
      <c r="O101" s="133" t="s">
        <v>2622</v>
      </c>
      <c r="P101" s="142"/>
      <c r="Q101" s="147" t="s">
        <v>2827</v>
      </c>
      <c r="R101" s="99"/>
      <c r="S101" s="99"/>
      <c r="T101" s="99"/>
      <c r="U101" s="129"/>
      <c r="V101" s="68"/>
    </row>
    <row r="102" spans="1:22" ht="18" x14ac:dyDescent="0.25">
      <c r="A102" s="133" t="str">
        <f>VLOOKUP(E102,'LISTADO ATM'!$A$2:$C$901,3,0)</f>
        <v>ESTE</v>
      </c>
      <c r="B102" s="107">
        <v>3336022512</v>
      </c>
      <c r="C102" s="94">
        <v>44449.757210648146</v>
      </c>
      <c r="D102" s="94" t="s">
        <v>2174</v>
      </c>
      <c r="E102" s="145">
        <v>114</v>
      </c>
      <c r="F102" s="133" t="str">
        <f>VLOOKUP(E102,VIP!$A$2:$O15939,2,0)</f>
        <v>DRBR114</v>
      </c>
      <c r="G102" s="133" t="str">
        <f>VLOOKUP(E102,'LISTADO ATM'!$A$2:$B$900,2,0)</f>
        <v xml:space="preserve">ATM Oficina Hato Mayor </v>
      </c>
      <c r="H102" s="133" t="str">
        <f>VLOOKUP(E102,VIP!$A$2:$O20900,7,FALSE)</f>
        <v>Si</v>
      </c>
      <c r="I102" s="133" t="str">
        <f>VLOOKUP(E102,VIP!$A$2:$O12865,8,FALSE)</f>
        <v>Si</v>
      </c>
      <c r="J102" s="133" t="str">
        <f>VLOOKUP(E102,VIP!$A$2:$O12815,8,FALSE)</f>
        <v>Si</v>
      </c>
      <c r="K102" s="133" t="str">
        <f>VLOOKUP(E102,VIP!$A$2:$O16389,6,0)</f>
        <v>NO</v>
      </c>
      <c r="L102" s="142" t="s">
        <v>2213</v>
      </c>
      <c r="M102" s="93" t="s">
        <v>2438</v>
      </c>
      <c r="N102" s="93" t="s">
        <v>2444</v>
      </c>
      <c r="O102" s="133" t="s">
        <v>2446</v>
      </c>
      <c r="P102" s="142"/>
      <c r="Q102" s="93" t="s">
        <v>2213</v>
      </c>
      <c r="R102" s="99"/>
      <c r="S102" s="99"/>
      <c r="T102" s="99"/>
      <c r="U102" s="129"/>
      <c r="V102" s="68"/>
    </row>
    <row r="103" spans="1:22" ht="18" x14ac:dyDescent="0.25">
      <c r="A103" s="133" t="str">
        <f>VLOOKUP(E103,'LISTADO ATM'!$A$2:$C$901,3,0)</f>
        <v>DISTRITO NACIONAL</v>
      </c>
      <c r="B103" s="107">
        <v>3336022552</v>
      </c>
      <c r="C103" s="94">
        <v>44449.861979166664</v>
      </c>
      <c r="D103" s="94" t="s">
        <v>2174</v>
      </c>
      <c r="E103" s="145">
        <v>686</v>
      </c>
      <c r="F103" s="133" t="str">
        <f>VLOOKUP(E103,VIP!$A$2:$O15946,2,0)</f>
        <v>DRBR686</v>
      </c>
      <c r="G103" s="133" t="str">
        <f>VLOOKUP(E103,'LISTADO ATM'!$A$2:$B$900,2,0)</f>
        <v>ATM Autoservicio Oficina Máximo Gómez</v>
      </c>
      <c r="H103" s="133" t="str">
        <f>VLOOKUP(E103,VIP!$A$2:$O20907,7,FALSE)</f>
        <v>Si</v>
      </c>
      <c r="I103" s="133" t="str">
        <f>VLOOKUP(E103,VIP!$A$2:$O12872,8,FALSE)</f>
        <v>Si</v>
      </c>
      <c r="J103" s="133" t="str">
        <f>VLOOKUP(E103,VIP!$A$2:$O12822,8,FALSE)</f>
        <v>Si</v>
      </c>
      <c r="K103" s="133" t="str">
        <f>VLOOKUP(E103,VIP!$A$2:$O16396,6,0)</f>
        <v>NO</v>
      </c>
      <c r="L103" s="142" t="s">
        <v>2213</v>
      </c>
      <c r="M103" s="93" t="s">
        <v>2438</v>
      </c>
      <c r="N103" s="93" t="s">
        <v>2444</v>
      </c>
      <c r="O103" s="133" t="s">
        <v>2446</v>
      </c>
      <c r="P103" s="142"/>
      <c r="Q103" s="93" t="s">
        <v>2213</v>
      </c>
      <c r="R103" s="99"/>
      <c r="S103" s="99"/>
      <c r="T103" s="99"/>
      <c r="U103" s="129"/>
      <c r="V103" s="68"/>
    </row>
    <row r="104" spans="1:22" ht="18" x14ac:dyDescent="0.25">
      <c r="A104" s="133" t="str">
        <f>VLOOKUP(E104,'LISTADO ATM'!$A$2:$C$901,3,0)</f>
        <v>DISTRITO NACIONAL</v>
      </c>
      <c r="B104" s="107">
        <v>3336022553</v>
      </c>
      <c r="C104" s="94">
        <v>44449.863402777781</v>
      </c>
      <c r="D104" s="94" t="s">
        <v>2174</v>
      </c>
      <c r="E104" s="145">
        <v>875</v>
      </c>
      <c r="F104" s="133" t="str">
        <f>VLOOKUP(E104,VIP!$A$2:$O15945,2,0)</f>
        <v>DRBR875</v>
      </c>
      <c r="G104" s="133" t="str">
        <f>VLOOKUP(E104,'LISTADO ATM'!$A$2:$B$900,2,0)</f>
        <v xml:space="preserve">ATM Texaco Aut. Duarte KM 14 1/2 (Los Alcarrizos) </v>
      </c>
      <c r="H104" s="133" t="str">
        <f>VLOOKUP(E104,VIP!$A$2:$O20906,7,FALSE)</f>
        <v>Si</v>
      </c>
      <c r="I104" s="133" t="str">
        <f>VLOOKUP(E104,VIP!$A$2:$O12871,8,FALSE)</f>
        <v>Si</v>
      </c>
      <c r="J104" s="133" t="str">
        <f>VLOOKUP(E104,VIP!$A$2:$O12821,8,FALSE)</f>
        <v>Si</v>
      </c>
      <c r="K104" s="133" t="str">
        <f>VLOOKUP(E104,VIP!$A$2:$O16395,6,0)</f>
        <v>NO</v>
      </c>
      <c r="L104" s="142" t="s">
        <v>2213</v>
      </c>
      <c r="M104" s="93" t="s">
        <v>2438</v>
      </c>
      <c r="N104" s="93" t="s">
        <v>2444</v>
      </c>
      <c r="O104" s="133" t="s">
        <v>2446</v>
      </c>
      <c r="P104" s="142"/>
      <c r="Q104" s="93" t="s">
        <v>2213</v>
      </c>
      <c r="R104" s="99"/>
      <c r="S104" s="99"/>
      <c r="T104" s="99"/>
      <c r="U104" s="129"/>
      <c r="V104" s="68"/>
    </row>
    <row r="105" spans="1:22" ht="18" x14ac:dyDescent="0.25">
      <c r="A105" s="133" t="str">
        <f>VLOOKUP(E105,'LISTADO ATM'!$A$2:$C$901,3,0)</f>
        <v>ESTE</v>
      </c>
      <c r="B105" s="107">
        <v>3336022581</v>
      </c>
      <c r="C105" s="94">
        <v>44450.064004629632</v>
      </c>
      <c r="D105" s="94" t="s">
        <v>2174</v>
      </c>
      <c r="E105" s="145">
        <v>111</v>
      </c>
      <c r="F105" s="133" t="str">
        <f>VLOOKUP(E105,VIP!$A$2:$O15944,2,0)</f>
        <v>DRBR111</v>
      </c>
      <c r="G105" s="133" t="str">
        <f>VLOOKUP(E105,'LISTADO ATM'!$A$2:$B$900,2,0)</f>
        <v xml:space="preserve">ATM Oficina San Pedro </v>
      </c>
      <c r="H105" s="133" t="str">
        <f>VLOOKUP(E105,VIP!$A$2:$O20905,7,FALSE)</f>
        <v>Si</v>
      </c>
      <c r="I105" s="133" t="str">
        <f>VLOOKUP(E105,VIP!$A$2:$O12870,8,FALSE)</f>
        <v>Si</v>
      </c>
      <c r="J105" s="133" t="str">
        <f>VLOOKUP(E105,VIP!$A$2:$O12820,8,FALSE)</f>
        <v>Si</v>
      </c>
      <c r="K105" s="133" t="str">
        <f>VLOOKUP(E105,VIP!$A$2:$O16394,6,0)</f>
        <v>SI</v>
      </c>
      <c r="L105" s="142" t="s">
        <v>2213</v>
      </c>
      <c r="M105" s="93" t="s">
        <v>2438</v>
      </c>
      <c r="N105" s="93" t="s">
        <v>2444</v>
      </c>
      <c r="O105" s="133" t="s">
        <v>2446</v>
      </c>
      <c r="P105" s="142"/>
      <c r="Q105" s="93" t="s">
        <v>2213</v>
      </c>
      <c r="R105" s="99"/>
      <c r="S105" s="99"/>
      <c r="T105" s="99"/>
      <c r="U105" s="129"/>
      <c r="V105" s="68"/>
    </row>
    <row r="106" spans="1:22" ht="18" x14ac:dyDescent="0.25">
      <c r="A106" s="133" t="str">
        <f>VLOOKUP(E106,'LISTADO ATM'!$A$2:$C$901,3,0)</f>
        <v>DISTRITO NACIONAL</v>
      </c>
      <c r="B106" s="107">
        <v>3336022626</v>
      </c>
      <c r="C106" s="94">
        <v>44450.371030092596</v>
      </c>
      <c r="D106" s="94" t="s">
        <v>2174</v>
      </c>
      <c r="E106" s="145">
        <v>724</v>
      </c>
      <c r="F106" s="133" t="str">
        <f>VLOOKUP(E106,VIP!$A$2:$O15947,2,0)</f>
        <v>DRBR997</v>
      </c>
      <c r="G106" s="133" t="str">
        <f>VLOOKUP(E106,'LISTADO ATM'!$A$2:$B$900,2,0)</f>
        <v xml:space="preserve">ATM El Huacal I </v>
      </c>
      <c r="H106" s="133" t="str">
        <f>VLOOKUP(E106,VIP!$A$2:$O20908,7,FALSE)</f>
        <v>Si</v>
      </c>
      <c r="I106" s="133" t="str">
        <f>VLOOKUP(E106,VIP!$A$2:$O12873,8,FALSE)</f>
        <v>Si</v>
      </c>
      <c r="J106" s="133" t="str">
        <f>VLOOKUP(E106,VIP!$A$2:$O12823,8,FALSE)</f>
        <v>Si</v>
      </c>
      <c r="K106" s="133" t="str">
        <f>VLOOKUP(E106,VIP!$A$2:$O16397,6,0)</f>
        <v>NO</v>
      </c>
      <c r="L106" s="142" t="s">
        <v>2213</v>
      </c>
      <c r="M106" s="93" t="s">
        <v>2438</v>
      </c>
      <c r="N106" s="93" t="s">
        <v>2444</v>
      </c>
      <c r="O106" s="133" t="s">
        <v>2446</v>
      </c>
      <c r="P106" s="142"/>
      <c r="Q106" s="93" t="s">
        <v>2213</v>
      </c>
      <c r="R106" s="99"/>
      <c r="S106" s="99"/>
      <c r="T106" s="99"/>
      <c r="U106" s="129"/>
      <c r="V106" s="68"/>
    </row>
    <row r="107" spans="1:22" ht="18" x14ac:dyDescent="0.25">
      <c r="A107" s="133" t="str">
        <f>VLOOKUP(E107,'LISTADO ATM'!$A$2:$C$901,3,0)</f>
        <v>DISTRITO NACIONAL</v>
      </c>
      <c r="B107" s="107">
        <v>3336022784</v>
      </c>
      <c r="C107" s="94">
        <v>44450.495428240742</v>
      </c>
      <c r="D107" s="94" t="s">
        <v>2174</v>
      </c>
      <c r="E107" s="145">
        <v>169</v>
      </c>
      <c r="F107" s="133" t="str">
        <f>VLOOKUP(E107,VIP!$A$2:$O15959,2,0)</f>
        <v>DRBR169</v>
      </c>
      <c r="G107" s="133" t="str">
        <f>VLOOKUP(E107,'LISTADO ATM'!$A$2:$B$900,2,0)</f>
        <v xml:space="preserve">ATM Oficina Caonabo </v>
      </c>
      <c r="H107" s="133" t="str">
        <f>VLOOKUP(E107,VIP!$A$2:$O20920,7,FALSE)</f>
        <v>Si</v>
      </c>
      <c r="I107" s="133" t="str">
        <f>VLOOKUP(E107,VIP!$A$2:$O12885,8,FALSE)</f>
        <v>Si</v>
      </c>
      <c r="J107" s="133" t="str">
        <f>VLOOKUP(E107,VIP!$A$2:$O12835,8,FALSE)</f>
        <v>Si</v>
      </c>
      <c r="K107" s="133" t="str">
        <f>VLOOKUP(E107,VIP!$A$2:$O16409,6,0)</f>
        <v>NO</v>
      </c>
      <c r="L107" s="142" t="s">
        <v>2213</v>
      </c>
      <c r="M107" s="93" t="s">
        <v>2438</v>
      </c>
      <c r="N107" s="93" t="s">
        <v>2444</v>
      </c>
      <c r="O107" s="133" t="s">
        <v>2446</v>
      </c>
      <c r="P107" s="142"/>
      <c r="Q107" s="93" t="s">
        <v>2213</v>
      </c>
      <c r="R107" s="99"/>
      <c r="S107" s="99"/>
      <c r="T107" s="99"/>
      <c r="U107" s="129"/>
      <c r="V107" s="68"/>
    </row>
    <row r="108" spans="1:22" ht="18" x14ac:dyDescent="0.25">
      <c r="A108" s="133" t="str">
        <f>VLOOKUP(E108,'LISTADO ATM'!$A$2:$C$901,3,0)</f>
        <v>DISTRITO NACIONAL</v>
      </c>
      <c r="B108" s="107">
        <v>3336022903</v>
      </c>
      <c r="C108" s="94">
        <v>44450.702928240738</v>
      </c>
      <c r="D108" s="94" t="s">
        <v>2174</v>
      </c>
      <c r="E108" s="145">
        <v>541</v>
      </c>
      <c r="F108" s="133" t="str">
        <f>VLOOKUP(E108,VIP!$A$2:$O15964,2,0)</f>
        <v>DRBR541</v>
      </c>
      <c r="G108" s="133" t="str">
        <f>VLOOKUP(E108,'LISTADO ATM'!$A$2:$B$900,2,0)</f>
        <v xml:space="preserve">ATM Oficina Sambil II </v>
      </c>
      <c r="H108" s="133" t="str">
        <f>VLOOKUP(E108,VIP!$A$2:$O20925,7,FALSE)</f>
        <v>Si</v>
      </c>
      <c r="I108" s="133" t="str">
        <f>VLOOKUP(E108,VIP!$A$2:$O12890,8,FALSE)</f>
        <v>Si</v>
      </c>
      <c r="J108" s="133" t="str">
        <f>VLOOKUP(E108,VIP!$A$2:$O12840,8,FALSE)</f>
        <v>Si</v>
      </c>
      <c r="K108" s="133" t="str">
        <f>VLOOKUP(E108,VIP!$A$2:$O16414,6,0)</f>
        <v>SI</v>
      </c>
      <c r="L108" s="142" t="s">
        <v>2213</v>
      </c>
      <c r="M108" s="93" t="s">
        <v>2438</v>
      </c>
      <c r="N108" s="93" t="s">
        <v>2444</v>
      </c>
      <c r="O108" s="133" t="s">
        <v>2446</v>
      </c>
      <c r="P108" s="142"/>
      <c r="Q108" s="93" t="s">
        <v>2213</v>
      </c>
      <c r="R108" s="99"/>
      <c r="S108" s="99"/>
      <c r="T108" s="99"/>
      <c r="U108" s="129"/>
      <c r="V108" s="68"/>
    </row>
    <row r="109" spans="1:22" ht="18" x14ac:dyDescent="0.25">
      <c r="A109" s="133" t="str">
        <f>VLOOKUP(E109,'LISTADO ATM'!$A$2:$C$901,3,0)</f>
        <v>NORTE</v>
      </c>
      <c r="B109" s="107" t="s">
        <v>2651</v>
      </c>
      <c r="C109" s="94">
        <v>44451.476944444446</v>
      </c>
      <c r="D109" s="94" t="s">
        <v>2175</v>
      </c>
      <c r="E109" s="145">
        <v>142</v>
      </c>
      <c r="F109" s="133" t="str">
        <f>VLOOKUP(E109,VIP!$A$2:$O15875,2,0)</f>
        <v>DRBR142</v>
      </c>
      <c r="G109" s="133" t="str">
        <f>VLOOKUP(E109,'LISTADO ATM'!$A$2:$B$900,2,0)</f>
        <v xml:space="preserve">ATM Centro de Caja Galerías Bonao </v>
      </c>
      <c r="H109" s="133" t="str">
        <f>VLOOKUP(E109,VIP!$A$2:$O20836,7,FALSE)</f>
        <v>Si</v>
      </c>
      <c r="I109" s="133" t="str">
        <f>VLOOKUP(E109,VIP!$A$2:$O12801,8,FALSE)</f>
        <v>Si</v>
      </c>
      <c r="J109" s="133" t="str">
        <f>VLOOKUP(E109,VIP!$A$2:$O12751,8,FALSE)</f>
        <v>Si</v>
      </c>
      <c r="K109" s="133" t="str">
        <f>VLOOKUP(E109,VIP!$A$2:$O16325,6,0)</f>
        <v>SI</v>
      </c>
      <c r="L109" s="142" t="s">
        <v>2213</v>
      </c>
      <c r="M109" s="93" t="s">
        <v>2438</v>
      </c>
      <c r="N109" s="93" t="s">
        <v>2444</v>
      </c>
      <c r="O109" s="133" t="s">
        <v>2622</v>
      </c>
      <c r="P109" s="142"/>
      <c r="Q109" s="93" t="s">
        <v>2213</v>
      </c>
      <c r="R109" s="99"/>
      <c r="S109" s="99"/>
      <c r="T109" s="99"/>
      <c r="U109" s="129"/>
      <c r="V109" s="68"/>
    </row>
    <row r="110" spans="1:22" ht="18" x14ac:dyDescent="0.25">
      <c r="A110" s="133" t="str">
        <f>VLOOKUP(E110,'LISTADO ATM'!$A$2:$C$901,3,0)</f>
        <v>ESTE</v>
      </c>
      <c r="B110" s="107" t="s">
        <v>2663</v>
      </c>
      <c r="C110" s="94">
        <v>44452.107581018521</v>
      </c>
      <c r="D110" s="94" t="s">
        <v>2174</v>
      </c>
      <c r="E110" s="145">
        <v>213</v>
      </c>
      <c r="F110" s="133" t="str">
        <f>VLOOKUP(E110,VIP!$A$2:$O15865,2,0)</f>
        <v>DRBR213</v>
      </c>
      <c r="G110" s="133" t="str">
        <f>VLOOKUP(E110,'LISTADO ATM'!$A$2:$B$900,2,0)</f>
        <v xml:space="preserve">ATM Almacenes Iberia (La Romana) </v>
      </c>
      <c r="H110" s="133" t="str">
        <f>VLOOKUP(E110,VIP!$A$2:$O20826,7,FALSE)</f>
        <v>Si</v>
      </c>
      <c r="I110" s="133" t="str">
        <f>VLOOKUP(E110,VIP!$A$2:$O12791,8,FALSE)</f>
        <v>Si</v>
      </c>
      <c r="J110" s="133" t="str">
        <f>VLOOKUP(E110,VIP!$A$2:$O12741,8,FALSE)</f>
        <v>Si</v>
      </c>
      <c r="K110" s="133" t="str">
        <f>VLOOKUP(E110,VIP!$A$2:$O16315,6,0)</f>
        <v>NO</v>
      </c>
      <c r="L110" s="142" t="s">
        <v>2213</v>
      </c>
      <c r="M110" s="93" t="s">
        <v>2438</v>
      </c>
      <c r="N110" s="93" t="s">
        <v>2444</v>
      </c>
      <c r="O110" s="133" t="s">
        <v>2446</v>
      </c>
      <c r="P110" s="142"/>
      <c r="Q110" s="93" t="s">
        <v>2213</v>
      </c>
      <c r="R110" s="99"/>
      <c r="S110" s="99"/>
      <c r="T110" s="99"/>
      <c r="U110" s="129"/>
      <c r="V110" s="68"/>
    </row>
    <row r="111" spans="1:22" ht="18" x14ac:dyDescent="0.25">
      <c r="A111" s="133" t="str">
        <f>VLOOKUP(E111,'LISTADO ATM'!$A$2:$C$901,3,0)</f>
        <v>DISTRITO NACIONAL</v>
      </c>
      <c r="B111" s="107" t="s">
        <v>2662</v>
      </c>
      <c r="C111" s="94">
        <v>44452.108611111114</v>
      </c>
      <c r="D111" s="94" t="s">
        <v>2174</v>
      </c>
      <c r="E111" s="145">
        <v>239</v>
      </c>
      <c r="F111" s="133" t="str">
        <f>VLOOKUP(E111,VIP!$A$2:$O15864,2,0)</f>
        <v>DRBR239</v>
      </c>
      <c r="G111" s="133" t="str">
        <f>VLOOKUP(E111,'LISTADO ATM'!$A$2:$B$900,2,0)</f>
        <v xml:space="preserve">ATM Autobanco Charles de Gaulle </v>
      </c>
      <c r="H111" s="133" t="str">
        <f>VLOOKUP(E111,VIP!$A$2:$O20825,7,FALSE)</f>
        <v>Si</v>
      </c>
      <c r="I111" s="133" t="str">
        <f>VLOOKUP(E111,VIP!$A$2:$O12790,8,FALSE)</f>
        <v>Si</v>
      </c>
      <c r="J111" s="133" t="str">
        <f>VLOOKUP(E111,VIP!$A$2:$O12740,8,FALSE)</f>
        <v>Si</v>
      </c>
      <c r="K111" s="133" t="str">
        <f>VLOOKUP(E111,VIP!$A$2:$O16314,6,0)</f>
        <v>SI</v>
      </c>
      <c r="L111" s="142" t="s">
        <v>2213</v>
      </c>
      <c r="M111" s="93" t="s">
        <v>2438</v>
      </c>
      <c r="N111" s="93" t="s">
        <v>2444</v>
      </c>
      <c r="O111" s="133" t="s">
        <v>2446</v>
      </c>
      <c r="P111" s="142"/>
      <c r="Q111" s="93" t="s">
        <v>2213</v>
      </c>
      <c r="R111" s="99"/>
      <c r="S111" s="99"/>
      <c r="T111" s="99"/>
      <c r="U111" s="129"/>
      <c r="V111" s="68"/>
    </row>
    <row r="112" spans="1:22" ht="18" x14ac:dyDescent="0.25">
      <c r="A112" s="133" t="str">
        <f>VLOOKUP(E112,'LISTADO ATM'!$A$2:$C$901,3,0)</f>
        <v>DISTRITO NACIONAL</v>
      </c>
      <c r="B112" s="107" t="s">
        <v>2677</v>
      </c>
      <c r="C112" s="94">
        <v>44452.320891203701</v>
      </c>
      <c r="D112" s="94" t="s">
        <v>2174</v>
      </c>
      <c r="E112" s="145">
        <v>833</v>
      </c>
      <c r="F112" s="133" t="str">
        <f>VLOOKUP(E112,VIP!$A$2:$O15861,2,0)</f>
        <v>DRBR833</v>
      </c>
      <c r="G112" s="133" t="str">
        <f>VLOOKUP(E112,'LISTADO ATM'!$A$2:$B$900,2,0)</f>
        <v xml:space="preserve">ATM Cafetería CTB I </v>
      </c>
      <c r="H112" s="133" t="str">
        <f>VLOOKUP(E112,VIP!$A$2:$O20822,7,FALSE)</f>
        <v>Si</v>
      </c>
      <c r="I112" s="133" t="str">
        <f>VLOOKUP(E112,VIP!$A$2:$O12787,8,FALSE)</f>
        <v>Si</v>
      </c>
      <c r="J112" s="133" t="str">
        <f>VLOOKUP(E112,VIP!$A$2:$O12737,8,FALSE)</f>
        <v>Si</v>
      </c>
      <c r="K112" s="133" t="str">
        <f>VLOOKUP(E112,VIP!$A$2:$O16311,6,0)</f>
        <v>NO</v>
      </c>
      <c r="L112" s="142" t="s">
        <v>2213</v>
      </c>
      <c r="M112" s="93" t="s">
        <v>2438</v>
      </c>
      <c r="N112" s="93" t="s">
        <v>2613</v>
      </c>
      <c r="O112" s="133" t="s">
        <v>2446</v>
      </c>
      <c r="P112" s="142"/>
      <c r="Q112" s="93" t="s">
        <v>2213</v>
      </c>
      <c r="R112" s="99"/>
      <c r="S112" s="99"/>
      <c r="T112" s="99"/>
      <c r="U112" s="129"/>
      <c r="V112" s="68"/>
    </row>
    <row r="113" spans="1:22" ht="18" x14ac:dyDescent="0.25">
      <c r="A113" s="133" t="str">
        <f>VLOOKUP(E113,'LISTADO ATM'!$A$2:$C$901,3,0)</f>
        <v>DISTRITO NACIONAL</v>
      </c>
      <c r="B113" s="107" t="s">
        <v>2690</v>
      </c>
      <c r="C113" s="94">
        <v>44452.425706018519</v>
      </c>
      <c r="D113" s="94" t="s">
        <v>2441</v>
      </c>
      <c r="E113" s="145">
        <v>815</v>
      </c>
      <c r="F113" s="133" t="str">
        <f>VLOOKUP(E113,VIP!$A$2:$O15868,2,0)</f>
        <v>DRBR24A</v>
      </c>
      <c r="G113" s="133" t="str">
        <f>VLOOKUP(E113,'LISTADO ATM'!$A$2:$B$900,2,0)</f>
        <v xml:space="preserve">ATM Oficina Atalaya del Mar </v>
      </c>
      <c r="H113" s="133" t="str">
        <f>VLOOKUP(E113,VIP!$A$2:$O20829,7,FALSE)</f>
        <v>Si</v>
      </c>
      <c r="I113" s="133" t="str">
        <f>VLOOKUP(E113,VIP!$A$2:$O12794,8,FALSE)</f>
        <v>Si</v>
      </c>
      <c r="J113" s="133" t="str">
        <f>VLOOKUP(E113,VIP!$A$2:$O12744,8,FALSE)</f>
        <v>Si</v>
      </c>
      <c r="K113" s="133" t="str">
        <f>VLOOKUP(E113,VIP!$A$2:$O16318,6,0)</f>
        <v>SI</v>
      </c>
      <c r="L113" s="142" t="s">
        <v>2213</v>
      </c>
      <c r="M113" s="93" t="s">
        <v>2438</v>
      </c>
      <c r="N113" s="93" t="s">
        <v>2444</v>
      </c>
      <c r="O113" s="133" t="s">
        <v>2445</v>
      </c>
      <c r="P113" s="142"/>
      <c r="Q113" s="93" t="s">
        <v>2213</v>
      </c>
      <c r="R113" s="99"/>
      <c r="S113" s="99"/>
      <c r="T113" s="99"/>
      <c r="U113" s="129"/>
      <c r="V113" s="68"/>
    </row>
    <row r="114" spans="1:22" ht="18" x14ac:dyDescent="0.25">
      <c r="A114" s="133" t="str">
        <f>VLOOKUP(E114,'LISTADO ATM'!$A$2:$C$901,3,0)</f>
        <v>DISTRITO NACIONAL</v>
      </c>
      <c r="B114" s="107" t="s">
        <v>2777</v>
      </c>
      <c r="C114" s="94">
        <v>44452.544641203705</v>
      </c>
      <c r="D114" s="94" t="s">
        <v>2174</v>
      </c>
      <c r="E114" s="145">
        <v>560</v>
      </c>
      <c r="F114" s="133" t="str">
        <f>VLOOKUP(E114,VIP!$A$2:$O15894,2,0)</f>
        <v>DRBR229</v>
      </c>
      <c r="G114" s="133" t="str">
        <f>VLOOKUP(E114,'LISTADO ATM'!$A$2:$B$900,2,0)</f>
        <v xml:space="preserve">ATM Junta Central Electoral </v>
      </c>
      <c r="H114" s="133" t="str">
        <f>VLOOKUP(E114,VIP!$A$2:$O20855,7,FALSE)</f>
        <v>Si</v>
      </c>
      <c r="I114" s="133" t="str">
        <f>VLOOKUP(E114,VIP!$A$2:$O12820,8,FALSE)</f>
        <v>Si</v>
      </c>
      <c r="J114" s="133" t="str">
        <f>VLOOKUP(E114,VIP!$A$2:$O12770,8,FALSE)</f>
        <v>Si</v>
      </c>
      <c r="K114" s="133" t="str">
        <f>VLOOKUP(E114,VIP!$A$2:$O16344,6,0)</f>
        <v>SI</v>
      </c>
      <c r="L114" s="142" t="s">
        <v>2213</v>
      </c>
      <c r="M114" s="93" t="s">
        <v>2438</v>
      </c>
      <c r="N114" s="93" t="s">
        <v>2613</v>
      </c>
      <c r="O114" s="133" t="s">
        <v>2446</v>
      </c>
      <c r="P114" s="142"/>
      <c r="Q114" s="93" t="s">
        <v>2213</v>
      </c>
      <c r="R114" s="99"/>
      <c r="S114" s="99"/>
      <c r="T114" s="99"/>
      <c r="U114" s="129"/>
      <c r="V114" s="68"/>
    </row>
    <row r="115" spans="1:22" ht="18" x14ac:dyDescent="0.25">
      <c r="A115" s="133" t="str">
        <f>VLOOKUP(E115,'LISTADO ATM'!$A$2:$C$901,3,0)</f>
        <v>DISTRITO NACIONAL</v>
      </c>
      <c r="B115" s="107" t="s">
        <v>2778</v>
      </c>
      <c r="C115" s="94">
        <v>44452.544247685182</v>
      </c>
      <c r="D115" s="94" t="s">
        <v>2174</v>
      </c>
      <c r="E115" s="145">
        <v>557</v>
      </c>
      <c r="F115" s="133" t="str">
        <f>VLOOKUP(E115,VIP!$A$2:$O15895,2,0)</f>
        <v>DRBR022</v>
      </c>
      <c r="G115" s="133" t="str">
        <f>VLOOKUP(E115,'LISTADO ATM'!$A$2:$B$900,2,0)</f>
        <v xml:space="preserve">ATM Multicentro La Sirena Ave. Mella </v>
      </c>
      <c r="H115" s="133" t="str">
        <f>VLOOKUP(E115,VIP!$A$2:$O20856,7,FALSE)</f>
        <v>Si</v>
      </c>
      <c r="I115" s="133" t="str">
        <f>VLOOKUP(E115,VIP!$A$2:$O12821,8,FALSE)</f>
        <v>Si</v>
      </c>
      <c r="J115" s="133" t="str">
        <f>VLOOKUP(E115,VIP!$A$2:$O12771,8,FALSE)</f>
        <v>Si</v>
      </c>
      <c r="K115" s="133" t="str">
        <f>VLOOKUP(E115,VIP!$A$2:$O16345,6,0)</f>
        <v>SI</v>
      </c>
      <c r="L115" s="142" t="s">
        <v>2213</v>
      </c>
      <c r="M115" s="93" t="s">
        <v>2438</v>
      </c>
      <c r="N115" s="93" t="s">
        <v>2613</v>
      </c>
      <c r="O115" s="133" t="s">
        <v>2446</v>
      </c>
      <c r="P115" s="142"/>
      <c r="Q115" s="93" t="s">
        <v>2213</v>
      </c>
      <c r="R115" s="99"/>
      <c r="S115" s="99"/>
      <c r="T115" s="99"/>
      <c r="U115" s="129"/>
      <c r="V115" s="68"/>
    </row>
    <row r="116" spans="1:22" ht="18" x14ac:dyDescent="0.25">
      <c r="A116" s="133" t="str">
        <f>VLOOKUP(E116,'LISTADO ATM'!$A$2:$C$901,3,0)</f>
        <v>NORTE</v>
      </c>
      <c r="B116" s="107" t="s">
        <v>2779</v>
      </c>
      <c r="C116" s="94">
        <v>44452.540925925925</v>
      </c>
      <c r="D116" s="94" t="s">
        <v>2175</v>
      </c>
      <c r="E116" s="145">
        <v>511</v>
      </c>
      <c r="F116" s="133" t="str">
        <f>VLOOKUP(E116,VIP!$A$2:$O15896,2,0)</f>
        <v>DRBR511</v>
      </c>
      <c r="G116" s="133" t="str">
        <f>VLOOKUP(E116,'LISTADO ATM'!$A$2:$B$900,2,0)</f>
        <v xml:space="preserve">ATM UNP Río San Juan (Nagua) </v>
      </c>
      <c r="H116" s="133" t="str">
        <f>VLOOKUP(E116,VIP!$A$2:$O20857,7,FALSE)</f>
        <v>Si</v>
      </c>
      <c r="I116" s="133" t="str">
        <f>VLOOKUP(E116,VIP!$A$2:$O12822,8,FALSE)</f>
        <v>Si</v>
      </c>
      <c r="J116" s="133" t="str">
        <f>VLOOKUP(E116,VIP!$A$2:$O12772,8,FALSE)</f>
        <v>Si</v>
      </c>
      <c r="K116" s="133" t="str">
        <f>VLOOKUP(E116,VIP!$A$2:$O16346,6,0)</f>
        <v>NO</v>
      </c>
      <c r="L116" s="142" t="s">
        <v>2213</v>
      </c>
      <c r="M116" s="93" t="s">
        <v>2438</v>
      </c>
      <c r="N116" s="93" t="s">
        <v>2698</v>
      </c>
      <c r="O116" s="133" t="s">
        <v>2780</v>
      </c>
      <c r="P116" s="142"/>
      <c r="Q116" s="93" t="s">
        <v>2213</v>
      </c>
      <c r="R116" s="99"/>
      <c r="S116" s="99"/>
      <c r="T116" s="99"/>
      <c r="U116" s="129"/>
      <c r="V116" s="68"/>
    </row>
    <row r="117" spans="1:22" ht="18" x14ac:dyDescent="0.25">
      <c r="A117" s="133" t="str">
        <f>VLOOKUP(E117,'LISTADO ATM'!$A$2:$C$901,3,0)</f>
        <v>NORTE</v>
      </c>
      <c r="B117" s="107">
        <v>3336022586</v>
      </c>
      <c r="C117" s="94">
        <v>44450.113020833334</v>
      </c>
      <c r="D117" s="94" t="s">
        <v>2175</v>
      </c>
      <c r="E117" s="145">
        <v>380</v>
      </c>
      <c r="F117" s="133" t="str">
        <f>VLOOKUP(E117,VIP!$A$2:$O15946,2,0)</f>
        <v>DRBR380</v>
      </c>
      <c r="G117" s="133" t="str">
        <f>VLOOKUP(E117,'LISTADO ATM'!$A$2:$B$900,2,0)</f>
        <v xml:space="preserve">ATM Oficina Navarrete </v>
      </c>
      <c r="H117" s="133" t="str">
        <f>VLOOKUP(E117,VIP!$A$2:$O20907,7,FALSE)</f>
        <v>Si</v>
      </c>
      <c r="I117" s="133" t="str">
        <f>VLOOKUP(E117,VIP!$A$2:$O12872,8,FALSE)</f>
        <v>Si</v>
      </c>
      <c r="J117" s="133" t="str">
        <f>VLOOKUP(E117,VIP!$A$2:$O12822,8,FALSE)</f>
        <v>Si</v>
      </c>
      <c r="K117" s="133" t="str">
        <f>VLOOKUP(E117,VIP!$A$2:$O16396,6,0)</f>
        <v>NO</v>
      </c>
      <c r="L117" s="142" t="s">
        <v>2624</v>
      </c>
      <c r="M117" s="93" t="s">
        <v>2438</v>
      </c>
      <c r="N117" s="93" t="s">
        <v>2444</v>
      </c>
      <c r="O117" s="133" t="s">
        <v>2621</v>
      </c>
      <c r="P117" s="142"/>
      <c r="Q117" s="93" t="s">
        <v>2213</v>
      </c>
      <c r="R117" s="99"/>
      <c r="S117" s="99"/>
      <c r="T117" s="99"/>
      <c r="U117" s="129"/>
      <c r="V117" s="68"/>
    </row>
    <row r="118" spans="1:22" ht="18" x14ac:dyDescent="0.25">
      <c r="A118" s="133" t="str">
        <f>VLOOKUP(E118,'LISTADO ATM'!$A$2:$C$901,3,0)</f>
        <v>DISTRITO NACIONAL</v>
      </c>
      <c r="B118" s="107">
        <v>3336021318</v>
      </c>
      <c r="C118" s="94">
        <v>44448.890810185185</v>
      </c>
      <c r="D118" s="94" t="s">
        <v>2174</v>
      </c>
      <c r="E118" s="145">
        <v>13</v>
      </c>
      <c r="F118" s="133" t="str">
        <f>VLOOKUP(E118,VIP!$A$2:$O15901,2,0)</f>
        <v>DRBR013</v>
      </c>
      <c r="G118" s="133" t="str">
        <f>VLOOKUP(E118,'LISTADO ATM'!$A$2:$B$900,2,0)</f>
        <v xml:space="preserve">ATM CDEEE </v>
      </c>
      <c r="H118" s="133" t="str">
        <f>VLOOKUP(E118,VIP!$A$2:$O20862,7,FALSE)</f>
        <v>Si</v>
      </c>
      <c r="I118" s="133" t="str">
        <f>VLOOKUP(E118,VIP!$A$2:$O12827,8,FALSE)</f>
        <v>Si</v>
      </c>
      <c r="J118" s="133" t="str">
        <f>VLOOKUP(E118,VIP!$A$2:$O12777,8,FALSE)</f>
        <v>Si</v>
      </c>
      <c r="K118" s="133" t="str">
        <f>VLOOKUP(E118,VIP!$A$2:$O16351,6,0)</f>
        <v>NO</v>
      </c>
      <c r="L118" s="142" t="s">
        <v>2239</v>
      </c>
      <c r="M118" s="93" t="s">
        <v>2438</v>
      </c>
      <c r="N118" s="93" t="s">
        <v>2444</v>
      </c>
      <c r="O118" s="133" t="s">
        <v>2446</v>
      </c>
      <c r="P118" s="142"/>
      <c r="Q118" s="93" t="s">
        <v>2239</v>
      </c>
      <c r="R118" s="99"/>
      <c r="S118" s="99"/>
      <c r="T118" s="99"/>
      <c r="U118" s="129"/>
      <c r="V118" s="68"/>
    </row>
    <row r="119" spans="1:22" ht="18" x14ac:dyDescent="0.25">
      <c r="A119" s="133" t="str">
        <f>VLOOKUP(E119,'LISTADO ATM'!$A$2:$C$901,3,0)</f>
        <v>DISTRITO NACIONAL</v>
      </c>
      <c r="B119" s="107">
        <v>3336021362</v>
      </c>
      <c r="C119" s="94">
        <v>44449.228067129632</v>
      </c>
      <c r="D119" s="94" t="s">
        <v>2174</v>
      </c>
      <c r="E119" s="145">
        <v>113</v>
      </c>
      <c r="F119" s="133" t="str">
        <f>VLOOKUP(E119,VIP!$A$2:$O15942,2,0)</f>
        <v>DRBR113</v>
      </c>
      <c r="G119" s="133" t="str">
        <f>VLOOKUP(E119,'LISTADO ATM'!$A$2:$B$900,2,0)</f>
        <v xml:space="preserve">ATM Autoservicio Atalaya del Mar </v>
      </c>
      <c r="H119" s="133" t="str">
        <f>VLOOKUP(E119,VIP!$A$2:$O20903,7,FALSE)</f>
        <v>Si</v>
      </c>
      <c r="I119" s="133" t="str">
        <f>VLOOKUP(E119,VIP!$A$2:$O12868,8,FALSE)</f>
        <v>No</v>
      </c>
      <c r="J119" s="133" t="str">
        <f>VLOOKUP(E119,VIP!$A$2:$O12818,8,FALSE)</f>
        <v>No</v>
      </c>
      <c r="K119" s="133" t="str">
        <f>VLOOKUP(E119,VIP!$A$2:$O16392,6,0)</f>
        <v>NO</v>
      </c>
      <c r="L119" s="142" t="s">
        <v>2239</v>
      </c>
      <c r="M119" s="93" t="s">
        <v>2438</v>
      </c>
      <c r="N119" s="93" t="s">
        <v>2613</v>
      </c>
      <c r="O119" s="133" t="s">
        <v>2446</v>
      </c>
      <c r="P119" s="142"/>
      <c r="Q119" s="93" t="s">
        <v>2239</v>
      </c>
      <c r="R119" s="99"/>
      <c r="S119" s="99"/>
      <c r="T119" s="99"/>
      <c r="U119" s="129"/>
      <c r="V119" s="68"/>
    </row>
    <row r="120" spans="1:22" ht="18" x14ac:dyDescent="0.25">
      <c r="A120" s="133" t="str">
        <f>VLOOKUP(E120,'LISTADO ATM'!$A$2:$C$901,3,0)</f>
        <v>ESTE</v>
      </c>
      <c r="B120" s="107" t="s">
        <v>2670</v>
      </c>
      <c r="C120" s="94">
        <v>44452.039259259262</v>
      </c>
      <c r="D120" s="94" t="s">
        <v>2174</v>
      </c>
      <c r="E120" s="145">
        <v>368</v>
      </c>
      <c r="F120" s="133" t="str">
        <f>VLOOKUP(E120,VIP!$A$2:$O15872,2,0)</f>
        <v xml:space="preserve">DRBR368 </v>
      </c>
      <c r="G120" s="133" t="str">
        <f>VLOOKUP(E120,'LISTADO ATM'!$A$2:$B$900,2,0)</f>
        <v>ATM Ayuntamiento Peralvillo</v>
      </c>
      <c r="H120" s="133" t="str">
        <f>VLOOKUP(E120,VIP!$A$2:$O20833,7,FALSE)</f>
        <v>N/A</v>
      </c>
      <c r="I120" s="133" t="str">
        <f>VLOOKUP(E120,VIP!$A$2:$O12798,8,FALSE)</f>
        <v>N/A</v>
      </c>
      <c r="J120" s="133" t="str">
        <f>VLOOKUP(E120,VIP!$A$2:$O12748,8,FALSE)</f>
        <v>N/A</v>
      </c>
      <c r="K120" s="133" t="str">
        <f>VLOOKUP(E120,VIP!$A$2:$O16322,6,0)</f>
        <v>N/A</v>
      </c>
      <c r="L120" s="142" t="s">
        <v>2239</v>
      </c>
      <c r="M120" s="93" t="s">
        <v>2438</v>
      </c>
      <c r="N120" s="93" t="s">
        <v>2444</v>
      </c>
      <c r="O120" s="133" t="s">
        <v>2446</v>
      </c>
      <c r="P120" s="142"/>
      <c r="Q120" s="93" t="s">
        <v>2239</v>
      </c>
      <c r="R120" s="99"/>
      <c r="S120" s="99"/>
      <c r="T120" s="99"/>
      <c r="U120" s="129"/>
      <c r="V120" s="68"/>
    </row>
    <row r="121" spans="1:22" ht="18" x14ac:dyDescent="0.25">
      <c r="A121" s="133" t="str">
        <f>VLOOKUP(E121,'LISTADO ATM'!$A$2:$C$901,3,0)</f>
        <v>NORTE</v>
      </c>
      <c r="B121" s="107" t="s">
        <v>2660</v>
      </c>
      <c r="C121" s="94">
        <v>44452.113923611112</v>
      </c>
      <c r="D121" s="94" t="s">
        <v>2175</v>
      </c>
      <c r="E121" s="145">
        <v>411</v>
      </c>
      <c r="F121" s="133" t="str">
        <f>VLOOKUP(E121,VIP!$A$2:$O15862,2,0)</f>
        <v>DRBR411</v>
      </c>
      <c r="G121" s="133" t="str">
        <f>VLOOKUP(E121,'LISTADO ATM'!$A$2:$B$900,2,0)</f>
        <v xml:space="preserve">ATM UNP Piedra Blanca </v>
      </c>
      <c r="H121" s="133" t="str">
        <f>VLOOKUP(E121,VIP!$A$2:$O20823,7,FALSE)</f>
        <v>Si</v>
      </c>
      <c r="I121" s="133" t="str">
        <f>VLOOKUP(E121,VIP!$A$2:$O12788,8,FALSE)</f>
        <v>Si</v>
      </c>
      <c r="J121" s="133" t="str">
        <f>VLOOKUP(E121,VIP!$A$2:$O12738,8,FALSE)</f>
        <v>Si</v>
      </c>
      <c r="K121" s="133" t="str">
        <f>VLOOKUP(E121,VIP!$A$2:$O16312,6,0)</f>
        <v>NO</v>
      </c>
      <c r="L121" s="142" t="s">
        <v>2239</v>
      </c>
      <c r="M121" s="93" t="s">
        <v>2438</v>
      </c>
      <c r="N121" s="93" t="s">
        <v>2444</v>
      </c>
      <c r="O121" s="133" t="s">
        <v>2622</v>
      </c>
      <c r="P121" s="142"/>
      <c r="Q121" s="93" t="s">
        <v>2239</v>
      </c>
      <c r="R121" s="99"/>
      <c r="S121" s="99"/>
      <c r="T121" s="99"/>
      <c r="U121" s="129"/>
      <c r="V121" s="68"/>
    </row>
    <row r="122" spans="1:22" ht="18" x14ac:dyDescent="0.25">
      <c r="A122" s="133" t="str">
        <f>VLOOKUP(E122,'LISTADO ATM'!$A$2:$C$901,3,0)</f>
        <v>NORTE</v>
      </c>
      <c r="B122" s="107" t="s">
        <v>2680</v>
      </c>
      <c r="C122" s="94">
        <v>44452.166226851848</v>
      </c>
      <c r="D122" s="94" t="s">
        <v>2175</v>
      </c>
      <c r="E122" s="145">
        <v>64</v>
      </c>
      <c r="F122" s="133" t="str">
        <f>VLOOKUP(E122,VIP!$A$2:$O15865,2,0)</f>
        <v>DRBR064</v>
      </c>
      <c r="G122" s="133" t="str">
        <f>VLOOKUP(E122,'LISTADO ATM'!$A$2:$B$900,2,0)</f>
        <v xml:space="preserve">ATM COOPALINA (Cotuí) </v>
      </c>
      <c r="H122" s="133" t="str">
        <f>VLOOKUP(E122,VIP!$A$2:$O20826,7,FALSE)</f>
        <v>Si</v>
      </c>
      <c r="I122" s="133" t="str">
        <f>VLOOKUP(E122,VIP!$A$2:$O12791,8,FALSE)</f>
        <v>Si</v>
      </c>
      <c r="J122" s="133" t="str">
        <f>VLOOKUP(E122,VIP!$A$2:$O12741,8,FALSE)</f>
        <v>Si</v>
      </c>
      <c r="K122" s="133" t="str">
        <f>VLOOKUP(E122,VIP!$A$2:$O16315,6,0)</f>
        <v>NO</v>
      </c>
      <c r="L122" s="142" t="s">
        <v>2239</v>
      </c>
      <c r="M122" s="93" t="s">
        <v>2438</v>
      </c>
      <c r="N122" s="93" t="s">
        <v>2444</v>
      </c>
      <c r="O122" s="133" t="s">
        <v>2622</v>
      </c>
      <c r="P122" s="142"/>
      <c r="Q122" s="93" t="s">
        <v>2239</v>
      </c>
      <c r="R122" s="99"/>
      <c r="S122" s="99"/>
      <c r="T122" s="99"/>
      <c r="U122" s="129"/>
      <c r="V122" s="68"/>
    </row>
    <row r="123" spans="1:22" ht="18" x14ac:dyDescent="0.25">
      <c r="A123" s="133" t="str">
        <f>VLOOKUP(E123,'LISTADO ATM'!$A$2:$C$901,3,0)</f>
        <v>DISTRITO NACIONAL</v>
      </c>
      <c r="B123" s="107" t="s">
        <v>2759</v>
      </c>
      <c r="C123" s="94">
        <v>44452.617974537039</v>
      </c>
      <c r="D123" s="94" t="s">
        <v>2174</v>
      </c>
      <c r="E123" s="145">
        <v>929</v>
      </c>
      <c r="F123" s="133" t="str">
        <f>VLOOKUP(E123,VIP!$A$2:$O15878,2,0)</f>
        <v>DRBR929</v>
      </c>
      <c r="G123" s="133" t="str">
        <f>VLOOKUP(E123,'LISTADO ATM'!$A$2:$B$900,2,0)</f>
        <v>ATM Autoservicio Nacional El Conde</v>
      </c>
      <c r="H123" s="133" t="str">
        <f>VLOOKUP(E123,VIP!$A$2:$O20839,7,FALSE)</f>
        <v>Si</v>
      </c>
      <c r="I123" s="133" t="str">
        <f>VLOOKUP(E123,VIP!$A$2:$O12804,8,FALSE)</f>
        <v>Si</v>
      </c>
      <c r="J123" s="133" t="str">
        <f>VLOOKUP(E123,VIP!$A$2:$O12754,8,FALSE)</f>
        <v>Si</v>
      </c>
      <c r="K123" s="133" t="str">
        <f>VLOOKUP(E123,VIP!$A$2:$O16328,6,0)</f>
        <v>NO</v>
      </c>
      <c r="L123" s="142" t="s">
        <v>2239</v>
      </c>
      <c r="M123" s="93" t="s">
        <v>2438</v>
      </c>
      <c r="N123" s="93" t="s">
        <v>2613</v>
      </c>
      <c r="O123" s="133" t="s">
        <v>2446</v>
      </c>
      <c r="P123" s="142"/>
      <c r="Q123" s="93" t="s">
        <v>2239</v>
      </c>
      <c r="R123" s="99"/>
      <c r="S123" s="99"/>
      <c r="T123" s="99"/>
      <c r="U123" s="129"/>
      <c r="V123" s="68"/>
    </row>
    <row r="124" spans="1:22" ht="18" x14ac:dyDescent="0.25">
      <c r="A124" s="133" t="str">
        <f>VLOOKUP(E124,'LISTADO ATM'!$A$2:$C$901,3,0)</f>
        <v>DISTRITO NACIONAL</v>
      </c>
      <c r="B124" s="107" t="s">
        <v>2760</v>
      </c>
      <c r="C124" s="94">
        <v>44452.617395833331</v>
      </c>
      <c r="D124" s="94" t="s">
        <v>2174</v>
      </c>
      <c r="E124" s="145">
        <v>561</v>
      </c>
      <c r="F124" s="133" t="str">
        <f>VLOOKUP(E124,VIP!$A$2:$O15879,2,0)</f>
        <v>DRBR133</v>
      </c>
      <c r="G124" s="133" t="str">
        <f>VLOOKUP(E124,'LISTADO ATM'!$A$2:$B$900,2,0)</f>
        <v xml:space="preserve">ATM Comando Regional P.N. S.D. Este </v>
      </c>
      <c r="H124" s="133" t="str">
        <f>VLOOKUP(E124,VIP!$A$2:$O20840,7,FALSE)</f>
        <v>Si</v>
      </c>
      <c r="I124" s="133" t="str">
        <f>VLOOKUP(E124,VIP!$A$2:$O12805,8,FALSE)</f>
        <v>Si</v>
      </c>
      <c r="J124" s="133" t="str">
        <f>VLOOKUP(E124,VIP!$A$2:$O12755,8,FALSE)</f>
        <v>Si</v>
      </c>
      <c r="K124" s="133" t="str">
        <f>VLOOKUP(E124,VIP!$A$2:$O16329,6,0)</f>
        <v>NO</v>
      </c>
      <c r="L124" s="142" t="s">
        <v>2239</v>
      </c>
      <c r="M124" s="93" t="s">
        <v>2438</v>
      </c>
      <c r="N124" s="93" t="s">
        <v>2613</v>
      </c>
      <c r="O124" s="133" t="s">
        <v>2446</v>
      </c>
      <c r="P124" s="142"/>
      <c r="Q124" s="93" t="s">
        <v>2239</v>
      </c>
      <c r="R124" s="99"/>
      <c r="S124" s="99"/>
      <c r="T124" s="99"/>
      <c r="U124" s="129"/>
      <c r="V124" s="68"/>
    </row>
    <row r="125" spans="1:22" ht="18" x14ac:dyDescent="0.25">
      <c r="A125" s="133" t="e">
        <f>VLOOKUP(E125,'LISTADO ATM'!$A$2:$C$901,3,0)</f>
        <v>#N/A</v>
      </c>
      <c r="B125" s="107" t="s">
        <v>2768</v>
      </c>
      <c r="C125" s="94">
        <v>44452.588831018518</v>
      </c>
      <c r="D125" s="94" t="s">
        <v>2174</v>
      </c>
      <c r="E125" s="145">
        <v>200</v>
      </c>
      <c r="F125" s="133" t="e">
        <f>VLOOKUP(E125,VIP!$A$2:$O15885,2,0)</f>
        <v>#N/A</v>
      </c>
      <c r="G125" s="133" t="e">
        <f>VLOOKUP(E125,'LISTADO ATM'!$A$2:$B$900,2,0)</f>
        <v>#N/A</v>
      </c>
      <c r="H125" s="133" t="e">
        <f>VLOOKUP(E125,VIP!$A$2:$O20846,7,FALSE)</f>
        <v>#N/A</v>
      </c>
      <c r="I125" s="133" t="e">
        <f>VLOOKUP(E125,VIP!$A$2:$O12811,8,FALSE)</f>
        <v>#N/A</v>
      </c>
      <c r="J125" s="133" t="e">
        <f>VLOOKUP(E125,VIP!$A$2:$O12761,8,FALSE)</f>
        <v>#N/A</v>
      </c>
      <c r="K125" s="133" t="e">
        <f>VLOOKUP(E125,VIP!$A$2:$O16335,6,0)</f>
        <v>#N/A</v>
      </c>
      <c r="L125" s="142" t="s">
        <v>2239</v>
      </c>
      <c r="M125" s="93" t="s">
        <v>2438</v>
      </c>
      <c r="N125" s="93" t="s">
        <v>2613</v>
      </c>
      <c r="O125" s="133" t="s">
        <v>2446</v>
      </c>
      <c r="P125" s="142"/>
      <c r="Q125" s="93" t="s">
        <v>2239</v>
      </c>
      <c r="R125" s="99"/>
      <c r="S125" s="99"/>
      <c r="T125" s="99"/>
      <c r="U125" s="129"/>
      <c r="V125" s="68"/>
    </row>
    <row r="126" spans="1:22" ht="18" x14ac:dyDescent="0.25">
      <c r="A126" s="133" t="str">
        <f>VLOOKUP(E126,'LISTADO ATM'!$A$2:$C$901,3,0)</f>
        <v>DISTRITO NACIONAL</v>
      </c>
      <c r="B126" s="107" t="s">
        <v>2772</v>
      </c>
      <c r="C126" s="94">
        <v>44452.567314814813</v>
      </c>
      <c r="D126" s="94" t="s">
        <v>2174</v>
      </c>
      <c r="E126" s="145">
        <v>57</v>
      </c>
      <c r="F126" s="133" t="str">
        <f>VLOOKUP(E126,VIP!$A$2:$O15889,2,0)</f>
        <v>DRBR057</v>
      </c>
      <c r="G126" s="133" t="str">
        <f>VLOOKUP(E126,'LISTADO ATM'!$A$2:$B$900,2,0)</f>
        <v xml:space="preserve">ATM Oficina Malecon Center </v>
      </c>
      <c r="H126" s="133" t="str">
        <f>VLOOKUP(E126,VIP!$A$2:$O20850,7,FALSE)</f>
        <v>Si</v>
      </c>
      <c r="I126" s="133" t="str">
        <f>VLOOKUP(E126,VIP!$A$2:$O12815,8,FALSE)</f>
        <v>Si</v>
      </c>
      <c r="J126" s="133" t="str">
        <f>VLOOKUP(E126,VIP!$A$2:$O12765,8,FALSE)</f>
        <v>Si</v>
      </c>
      <c r="K126" s="133" t="str">
        <f>VLOOKUP(E126,VIP!$A$2:$O16339,6,0)</f>
        <v>NO</v>
      </c>
      <c r="L126" s="142" t="s">
        <v>2239</v>
      </c>
      <c r="M126" s="93" t="s">
        <v>2438</v>
      </c>
      <c r="N126" s="93" t="s">
        <v>2613</v>
      </c>
      <c r="O126" s="133" t="s">
        <v>2446</v>
      </c>
      <c r="P126" s="142"/>
      <c r="Q126" s="93" t="s">
        <v>2239</v>
      </c>
      <c r="R126" s="99"/>
      <c r="S126" s="99"/>
      <c r="T126" s="99"/>
      <c r="U126" s="129"/>
      <c r="V126" s="68"/>
    </row>
    <row r="127" spans="1:22" ht="18" x14ac:dyDescent="0.25">
      <c r="A127" s="133" t="str">
        <f>VLOOKUP(E127,'LISTADO ATM'!$A$2:$C$901,3,0)</f>
        <v>DISTRITO NACIONAL</v>
      </c>
      <c r="B127" s="107" t="s">
        <v>2774</v>
      </c>
      <c r="C127" s="94">
        <v>44452.554652777777</v>
      </c>
      <c r="D127" s="94" t="s">
        <v>2174</v>
      </c>
      <c r="E127" s="145">
        <v>719</v>
      </c>
      <c r="F127" s="133" t="str">
        <f>VLOOKUP(E127,VIP!$A$2:$O15891,2,0)</f>
        <v>DRBR419</v>
      </c>
      <c r="G127" s="133" t="str">
        <f>VLOOKUP(E127,'LISTADO ATM'!$A$2:$B$900,2,0)</f>
        <v xml:space="preserve">ATM Ayuntamiento Municipal San Luís </v>
      </c>
      <c r="H127" s="133" t="str">
        <f>VLOOKUP(E127,VIP!$A$2:$O20852,7,FALSE)</f>
        <v>Si</v>
      </c>
      <c r="I127" s="133" t="str">
        <f>VLOOKUP(E127,VIP!$A$2:$O12817,8,FALSE)</f>
        <v>Si</v>
      </c>
      <c r="J127" s="133" t="str">
        <f>VLOOKUP(E127,VIP!$A$2:$O12767,8,FALSE)</f>
        <v>Si</v>
      </c>
      <c r="K127" s="133" t="str">
        <f>VLOOKUP(E127,VIP!$A$2:$O16341,6,0)</f>
        <v>NO</v>
      </c>
      <c r="L127" s="142" t="s">
        <v>2239</v>
      </c>
      <c r="M127" s="93" t="s">
        <v>2438</v>
      </c>
      <c r="N127" s="93" t="s">
        <v>2613</v>
      </c>
      <c r="O127" s="133" t="s">
        <v>2446</v>
      </c>
      <c r="P127" s="142"/>
      <c r="Q127" s="93" t="s">
        <v>2239</v>
      </c>
      <c r="R127" s="99"/>
      <c r="S127" s="99"/>
      <c r="T127" s="99"/>
      <c r="U127" s="129"/>
      <c r="V127" s="68"/>
    </row>
    <row r="128" spans="1:22" ht="18" x14ac:dyDescent="0.25">
      <c r="A128" s="133" t="str">
        <f>VLOOKUP(E128,'LISTADO ATM'!$A$2:$C$901,3,0)</f>
        <v>SUR</v>
      </c>
      <c r="B128" s="107" t="s">
        <v>2775</v>
      </c>
      <c r="C128" s="94">
        <v>44452.553530092591</v>
      </c>
      <c r="D128" s="94" t="s">
        <v>2174</v>
      </c>
      <c r="E128" s="145">
        <v>616</v>
      </c>
      <c r="F128" s="133" t="str">
        <f>VLOOKUP(E128,VIP!$A$2:$O15892,2,0)</f>
        <v>DRBR187</v>
      </c>
      <c r="G128" s="133" t="str">
        <f>VLOOKUP(E128,'LISTADO ATM'!$A$2:$B$900,2,0)</f>
        <v xml:space="preserve">ATM 5ta. Brigada Barahona </v>
      </c>
      <c r="H128" s="133" t="str">
        <f>VLOOKUP(E128,VIP!$A$2:$O20853,7,FALSE)</f>
        <v>Si</v>
      </c>
      <c r="I128" s="133" t="str">
        <f>VLOOKUP(E128,VIP!$A$2:$O12818,8,FALSE)</f>
        <v>Si</v>
      </c>
      <c r="J128" s="133" t="str">
        <f>VLOOKUP(E128,VIP!$A$2:$O12768,8,FALSE)</f>
        <v>Si</v>
      </c>
      <c r="K128" s="133" t="str">
        <f>VLOOKUP(E128,VIP!$A$2:$O16342,6,0)</f>
        <v>NO</v>
      </c>
      <c r="L128" s="142" t="s">
        <v>2239</v>
      </c>
      <c r="M128" s="93" t="s">
        <v>2438</v>
      </c>
      <c r="N128" s="93" t="s">
        <v>2613</v>
      </c>
      <c r="O128" s="133" t="s">
        <v>2446</v>
      </c>
      <c r="P128" s="142"/>
      <c r="Q128" s="93" t="s">
        <v>2239</v>
      </c>
      <c r="R128" s="99"/>
      <c r="S128" s="99"/>
      <c r="T128" s="99"/>
      <c r="U128" s="129"/>
      <c r="V128" s="68"/>
    </row>
    <row r="129" spans="1:22" ht="18" x14ac:dyDescent="0.25">
      <c r="A129" s="133" t="str">
        <f>VLOOKUP(E129,'LISTADO ATM'!$A$2:$C$901,3,0)</f>
        <v>NORTE</v>
      </c>
      <c r="B129" s="107" t="s">
        <v>2637</v>
      </c>
      <c r="C129" s="94">
        <v>44451.382592592592</v>
      </c>
      <c r="D129" s="94" t="s">
        <v>2627</v>
      </c>
      <c r="E129" s="145">
        <v>8</v>
      </c>
      <c r="F129" s="133" t="str">
        <f>VLOOKUP(E129,VIP!$A$2:$O15861,2,0)</f>
        <v>DRBR008</v>
      </c>
      <c r="G129" s="133" t="str">
        <f>VLOOKUP(E129,'LISTADO ATM'!$A$2:$B$900,2,0)</f>
        <v>ATM Autoservicio Yaque</v>
      </c>
      <c r="H129" s="133" t="str">
        <f>VLOOKUP(E129,VIP!$A$2:$O20822,7,FALSE)</f>
        <v>Si</v>
      </c>
      <c r="I129" s="133" t="str">
        <f>VLOOKUP(E129,VIP!$A$2:$O12787,8,FALSE)</f>
        <v>Si</v>
      </c>
      <c r="J129" s="133" t="str">
        <f>VLOOKUP(E129,VIP!$A$2:$O12737,8,FALSE)</f>
        <v>Si</v>
      </c>
      <c r="K129" s="133" t="str">
        <f>VLOOKUP(E129,VIP!$A$2:$O16311,6,0)</f>
        <v>NO</v>
      </c>
      <c r="L129" s="142" t="s">
        <v>2612</v>
      </c>
      <c r="M129" s="93" t="s">
        <v>2438</v>
      </c>
      <c r="N129" s="93" t="s">
        <v>2444</v>
      </c>
      <c r="O129" s="133" t="s">
        <v>2628</v>
      </c>
      <c r="P129" s="142"/>
      <c r="Q129" s="93" t="s">
        <v>2612</v>
      </c>
      <c r="R129" s="99"/>
      <c r="S129" s="99"/>
      <c r="T129" s="99"/>
      <c r="U129" s="129"/>
      <c r="V129" s="68"/>
    </row>
    <row r="130" spans="1:22" ht="18" x14ac:dyDescent="0.25">
      <c r="A130" s="133" t="str">
        <f>VLOOKUP(E130,'LISTADO ATM'!$A$2:$C$901,3,0)</f>
        <v>DISTRITO NACIONAL</v>
      </c>
      <c r="B130" s="107" t="s">
        <v>2756</v>
      </c>
      <c r="C130" s="94">
        <v>44452.627858796295</v>
      </c>
      <c r="D130" s="94" t="s">
        <v>2460</v>
      </c>
      <c r="E130" s="145">
        <v>535</v>
      </c>
      <c r="F130" s="133" t="str">
        <f>VLOOKUP(E130,VIP!$A$2:$O15876,2,0)</f>
        <v>DRBR535</v>
      </c>
      <c r="G130" s="133" t="str">
        <f>VLOOKUP(E130,'LISTADO ATM'!$A$2:$B$900,2,0)</f>
        <v xml:space="preserve">ATM Autoservicio Torre III </v>
      </c>
      <c r="H130" s="133" t="str">
        <f>VLOOKUP(E130,VIP!$A$2:$O20837,7,FALSE)</f>
        <v>Si</v>
      </c>
      <c r="I130" s="133" t="str">
        <f>VLOOKUP(E130,VIP!$A$2:$O12802,8,FALSE)</f>
        <v>No</v>
      </c>
      <c r="J130" s="133" t="str">
        <f>VLOOKUP(E130,VIP!$A$2:$O12752,8,FALSE)</f>
        <v>No</v>
      </c>
      <c r="K130" s="133" t="str">
        <f>VLOOKUP(E130,VIP!$A$2:$O16326,6,0)</f>
        <v>SI</v>
      </c>
      <c r="L130" s="142" t="s">
        <v>2612</v>
      </c>
      <c r="M130" s="93" t="s">
        <v>2438</v>
      </c>
      <c r="N130" s="93" t="s">
        <v>2444</v>
      </c>
      <c r="O130" s="133" t="s">
        <v>2461</v>
      </c>
      <c r="P130" s="142"/>
      <c r="Q130" s="93" t="s">
        <v>2612</v>
      </c>
      <c r="R130" s="99"/>
      <c r="S130" s="99"/>
      <c r="T130" s="99"/>
      <c r="U130" s="129"/>
      <c r="V130" s="68"/>
    </row>
    <row r="131" spans="1:22" ht="18" x14ac:dyDescent="0.25">
      <c r="A131" s="133" t="str">
        <f>VLOOKUP(E131,'LISTADO ATM'!$A$2:$C$901,3,0)</f>
        <v>DISTRITO NACIONAL</v>
      </c>
      <c r="B131" s="107">
        <v>3336022589</v>
      </c>
      <c r="C131" s="94">
        <v>44450.115995370368</v>
      </c>
      <c r="D131" s="94" t="s">
        <v>2441</v>
      </c>
      <c r="E131" s="145">
        <v>338</v>
      </c>
      <c r="F131" s="133" t="str">
        <f>VLOOKUP(E131,VIP!$A$2:$O15943,2,0)</f>
        <v>DRBR338</v>
      </c>
      <c r="G131" s="133" t="str">
        <f>VLOOKUP(E131,'LISTADO ATM'!$A$2:$B$900,2,0)</f>
        <v>ATM S/M Aprezio Pantoja</v>
      </c>
      <c r="H131" s="133" t="str">
        <f>VLOOKUP(E131,VIP!$A$2:$O20904,7,FALSE)</f>
        <v>Si</v>
      </c>
      <c r="I131" s="133" t="str">
        <f>VLOOKUP(E131,VIP!$A$2:$O12869,8,FALSE)</f>
        <v>Si</v>
      </c>
      <c r="J131" s="133" t="str">
        <f>VLOOKUP(E131,VIP!$A$2:$O12819,8,FALSE)</f>
        <v>Si</v>
      </c>
      <c r="K131" s="133" t="str">
        <f>VLOOKUP(E131,VIP!$A$2:$O16393,6,0)</f>
        <v>NO</v>
      </c>
      <c r="L131" s="142" t="s">
        <v>2544</v>
      </c>
      <c r="M131" s="93" t="s">
        <v>2438</v>
      </c>
      <c r="N131" s="93" t="s">
        <v>2444</v>
      </c>
      <c r="O131" s="133" t="s">
        <v>2445</v>
      </c>
      <c r="P131" s="142"/>
      <c r="Q131" s="93" t="s">
        <v>2544</v>
      </c>
      <c r="R131" s="99"/>
      <c r="S131" s="99"/>
      <c r="T131" s="99"/>
      <c r="U131" s="129"/>
      <c r="V131" s="68"/>
    </row>
    <row r="132" spans="1:22" ht="18" x14ac:dyDescent="0.25">
      <c r="A132" s="133" t="str">
        <f>VLOOKUP(E132,'LISTADO ATM'!$A$2:$C$901,3,0)</f>
        <v>DISTRITO NACIONAL</v>
      </c>
      <c r="B132" s="107">
        <v>3336022809</v>
      </c>
      <c r="C132" s="94">
        <v>44450.515462962961</v>
      </c>
      <c r="D132" s="94" t="s">
        <v>2441</v>
      </c>
      <c r="E132" s="145">
        <v>815</v>
      </c>
      <c r="F132" s="133" t="str">
        <f>VLOOKUP(E132,VIP!$A$2:$O15957,2,0)</f>
        <v>DRBR24A</v>
      </c>
      <c r="G132" s="133" t="str">
        <f>VLOOKUP(E132,'LISTADO ATM'!$A$2:$B$900,2,0)</f>
        <v xml:space="preserve">ATM Oficina Atalaya del Mar </v>
      </c>
      <c r="H132" s="133" t="str">
        <f>VLOOKUP(E132,VIP!$A$2:$O20918,7,FALSE)</f>
        <v>Si</v>
      </c>
      <c r="I132" s="133" t="str">
        <f>VLOOKUP(E132,VIP!$A$2:$O12883,8,FALSE)</f>
        <v>Si</v>
      </c>
      <c r="J132" s="133" t="str">
        <f>VLOOKUP(E132,VIP!$A$2:$O12833,8,FALSE)</f>
        <v>Si</v>
      </c>
      <c r="K132" s="133" t="str">
        <f>VLOOKUP(E132,VIP!$A$2:$O16407,6,0)</f>
        <v>SI</v>
      </c>
      <c r="L132" s="142" t="s">
        <v>2544</v>
      </c>
      <c r="M132" s="93" t="s">
        <v>2438</v>
      </c>
      <c r="N132" s="93" t="s">
        <v>2444</v>
      </c>
      <c r="O132" s="133" t="s">
        <v>2445</v>
      </c>
      <c r="P132" s="142"/>
      <c r="Q132" s="93" t="s">
        <v>2544</v>
      </c>
      <c r="R132" s="99"/>
      <c r="S132" s="99"/>
      <c r="T132" s="99"/>
      <c r="U132" s="129"/>
      <c r="V132" s="68"/>
    </row>
    <row r="133" spans="1:22" ht="18" x14ac:dyDescent="0.25">
      <c r="A133" s="133" t="str">
        <f>VLOOKUP(E133,'LISTADO ATM'!$A$2:$C$901,3,0)</f>
        <v>DISTRITO NACIONAL</v>
      </c>
      <c r="B133" s="107">
        <v>3336022898</v>
      </c>
      <c r="C133" s="94">
        <v>44450.693055555559</v>
      </c>
      <c r="D133" s="94" t="s">
        <v>2174</v>
      </c>
      <c r="E133" s="145">
        <v>536</v>
      </c>
      <c r="F133" s="133" t="str">
        <f>VLOOKUP(E133,VIP!$A$2:$O15943,2,0)</f>
        <v>DRBR509</v>
      </c>
      <c r="G133" s="133" t="str">
        <f>VLOOKUP(E133,'LISTADO ATM'!$A$2:$B$900,2,0)</f>
        <v xml:space="preserve">ATM Super Lama San Isidro </v>
      </c>
      <c r="H133" s="133" t="str">
        <f>VLOOKUP(E133,VIP!$A$2:$O20904,7,FALSE)</f>
        <v>Si</v>
      </c>
      <c r="I133" s="133" t="str">
        <f>VLOOKUP(E133,VIP!$A$2:$O12869,8,FALSE)</f>
        <v>Si</v>
      </c>
      <c r="J133" s="133" t="str">
        <f>VLOOKUP(E133,VIP!$A$2:$O12819,8,FALSE)</f>
        <v>Si</v>
      </c>
      <c r="K133" s="133" t="str">
        <f>VLOOKUP(E133,VIP!$A$2:$O16393,6,0)</f>
        <v>NO</v>
      </c>
      <c r="L133" s="142" t="s">
        <v>2544</v>
      </c>
      <c r="M133" s="93" t="s">
        <v>2438</v>
      </c>
      <c r="N133" s="93" t="s">
        <v>2444</v>
      </c>
      <c r="O133" s="133" t="s">
        <v>2445</v>
      </c>
      <c r="P133" s="142"/>
      <c r="Q133" s="93" t="s">
        <v>2544</v>
      </c>
      <c r="R133" s="99"/>
      <c r="S133" s="99"/>
      <c r="T133" s="99"/>
      <c r="U133" s="129"/>
      <c r="V133" s="68"/>
    </row>
    <row r="134" spans="1:22" ht="18" x14ac:dyDescent="0.25">
      <c r="A134" s="133" t="str">
        <f>VLOOKUP(E134,'LISTADO ATM'!$A$2:$C$901,3,0)</f>
        <v>DISTRITO NACIONAL</v>
      </c>
      <c r="B134" s="107" t="s">
        <v>2630</v>
      </c>
      <c r="C134" s="94">
        <v>44451.316053240742</v>
      </c>
      <c r="D134" s="94" t="s">
        <v>2460</v>
      </c>
      <c r="E134" s="145">
        <v>60</v>
      </c>
      <c r="F134" s="133" t="str">
        <f>VLOOKUP(E134,VIP!$A$2:$O15857,2,0)</f>
        <v>DRBR060</v>
      </c>
      <c r="G134" s="133" t="str">
        <f>VLOOKUP(E134,'LISTADO ATM'!$A$2:$B$900,2,0)</f>
        <v xml:space="preserve">ATM Autobanco 27 de Febrero </v>
      </c>
      <c r="H134" s="133" t="str">
        <f>VLOOKUP(E134,VIP!$A$2:$O20818,7,FALSE)</f>
        <v>Si</v>
      </c>
      <c r="I134" s="133" t="str">
        <f>VLOOKUP(E134,VIP!$A$2:$O12783,8,FALSE)</f>
        <v>Si</v>
      </c>
      <c r="J134" s="133" t="str">
        <f>VLOOKUP(E134,VIP!$A$2:$O12733,8,FALSE)</f>
        <v>Si</v>
      </c>
      <c r="K134" s="133" t="str">
        <f>VLOOKUP(E134,VIP!$A$2:$O16307,6,0)</f>
        <v>NO</v>
      </c>
      <c r="L134" s="142" t="s">
        <v>2544</v>
      </c>
      <c r="M134" s="93" t="s">
        <v>2438</v>
      </c>
      <c r="N134" s="93" t="s">
        <v>2444</v>
      </c>
      <c r="O134" s="133" t="s">
        <v>2461</v>
      </c>
      <c r="P134" s="142"/>
      <c r="Q134" s="93" t="s">
        <v>2544</v>
      </c>
      <c r="R134" s="99"/>
      <c r="S134" s="99"/>
      <c r="T134" s="99"/>
      <c r="U134" s="129"/>
      <c r="V134" s="68"/>
    </row>
    <row r="135" spans="1:22" ht="18" x14ac:dyDescent="0.25">
      <c r="A135" s="133" t="str">
        <f>VLOOKUP(E135,'LISTADO ATM'!$A$2:$C$901,3,0)</f>
        <v>DISTRITO NACIONAL</v>
      </c>
      <c r="B135" s="107" t="s">
        <v>2749</v>
      </c>
      <c r="C135" s="94">
        <v>44452.657118055555</v>
      </c>
      <c r="D135" s="94" t="s">
        <v>2441</v>
      </c>
      <c r="E135" s="145">
        <v>988</v>
      </c>
      <c r="F135" s="133" t="str">
        <f>VLOOKUP(E135,VIP!$A$2:$O15869,2,0)</f>
        <v>DRBR988</v>
      </c>
      <c r="G135" s="133" t="str">
        <f>VLOOKUP(E135,'LISTADO ATM'!$A$2:$B$900,2,0)</f>
        <v xml:space="preserve">ATM Estación Sigma 27 de Febrero </v>
      </c>
      <c r="H135" s="133" t="str">
        <f>VLOOKUP(E135,VIP!$A$2:$O20830,7,FALSE)</f>
        <v>Si</v>
      </c>
      <c r="I135" s="133" t="str">
        <f>VLOOKUP(E135,VIP!$A$2:$O12795,8,FALSE)</f>
        <v>Si</v>
      </c>
      <c r="J135" s="133" t="str">
        <f>VLOOKUP(E135,VIP!$A$2:$O12745,8,FALSE)</f>
        <v>Si</v>
      </c>
      <c r="K135" s="133" t="str">
        <f>VLOOKUP(E135,VIP!$A$2:$O16319,6,0)</f>
        <v>NO</v>
      </c>
      <c r="L135" s="142" t="s">
        <v>2434</v>
      </c>
      <c r="M135" s="93" t="s">
        <v>2438</v>
      </c>
      <c r="N135" s="93" t="s">
        <v>2444</v>
      </c>
      <c r="O135" s="133" t="s">
        <v>2445</v>
      </c>
      <c r="P135" s="142"/>
      <c r="Q135" s="93" t="s">
        <v>2434</v>
      </c>
      <c r="R135" s="99"/>
      <c r="S135" s="99"/>
      <c r="T135" s="99"/>
      <c r="U135" s="129"/>
      <c r="V135" s="68"/>
    </row>
    <row r="136" spans="1:22" ht="18" x14ac:dyDescent="0.25">
      <c r="A136" s="133" t="str">
        <f>VLOOKUP(E136,'LISTADO ATM'!$A$2:$C$901,3,0)</f>
        <v>DISTRITO NACIONAL</v>
      </c>
      <c r="B136" s="107" t="s">
        <v>2752</v>
      </c>
      <c r="C136" s="94">
        <v>44452.645231481481</v>
      </c>
      <c r="D136" s="94" t="s">
        <v>2441</v>
      </c>
      <c r="E136" s="145">
        <v>435</v>
      </c>
      <c r="F136" s="133" t="str">
        <f>VLOOKUP(E136,VIP!$A$2:$O15872,2,0)</f>
        <v>DRBR435</v>
      </c>
      <c r="G136" s="133" t="str">
        <f>VLOOKUP(E136,'LISTADO ATM'!$A$2:$B$900,2,0)</f>
        <v xml:space="preserve">ATM Autobanco Torre I </v>
      </c>
      <c r="H136" s="133" t="str">
        <f>VLOOKUP(E136,VIP!$A$2:$O20833,7,FALSE)</f>
        <v>Si</v>
      </c>
      <c r="I136" s="133" t="str">
        <f>VLOOKUP(E136,VIP!$A$2:$O12798,8,FALSE)</f>
        <v>Si</v>
      </c>
      <c r="J136" s="133" t="str">
        <f>VLOOKUP(E136,VIP!$A$2:$O12748,8,FALSE)</f>
        <v>Si</v>
      </c>
      <c r="K136" s="133" t="str">
        <f>VLOOKUP(E136,VIP!$A$2:$O16322,6,0)</f>
        <v>SI</v>
      </c>
      <c r="L136" s="142" t="s">
        <v>2434</v>
      </c>
      <c r="M136" s="93" t="s">
        <v>2438</v>
      </c>
      <c r="N136" s="93" t="s">
        <v>2444</v>
      </c>
      <c r="O136" s="133" t="s">
        <v>2445</v>
      </c>
      <c r="P136" s="142"/>
      <c r="Q136" s="93" t="s">
        <v>2434</v>
      </c>
      <c r="R136" s="99"/>
      <c r="S136" s="99"/>
      <c r="T136" s="99"/>
      <c r="U136" s="129"/>
      <c r="V136" s="68"/>
    </row>
    <row r="137" spans="1:22" ht="18" x14ac:dyDescent="0.25">
      <c r="A137" s="133" t="str">
        <f>VLOOKUP(E137,'LISTADO ATM'!$A$2:$C$901,3,0)</f>
        <v>DISTRITO NACIONAL</v>
      </c>
      <c r="B137" s="107" t="s">
        <v>2771</v>
      </c>
      <c r="C137" s="94">
        <v>44452.571180555555</v>
      </c>
      <c r="D137" s="94" t="s">
        <v>2174</v>
      </c>
      <c r="E137" s="145">
        <v>354</v>
      </c>
      <c r="F137" s="133" t="str">
        <f>VLOOKUP(E137,VIP!$A$2:$O15888,2,0)</f>
        <v>DRBR354</v>
      </c>
      <c r="G137" s="133" t="str">
        <f>VLOOKUP(E137,'LISTADO ATM'!$A$2:$B$900,2,0)</f>
        <v xml:space="preserve">ATM Oficina Núñez de Cáceres II </v>
      </c>
      <c r="H137" s="133" t="str">
        <f>VLOOKUP(E137,VIP!$A$2:$O20849,7,FALSE)</f>
        <v>Si</v>
      </c>
      <c r="I137" s="133" t="str">
        <f>VLOOKUP(E137,VIP!$A$2:$O12814,8,FALSE)</f>
        <v>Si</v>
      </c>
      <c r="J137" s="133" t="str">
        <f>VLOOKUP(E137,VIP!$A$2:$O12764,8,FALSE)</f>
        <v>Si</v>
      </c>
      <c r="K137" s="133" t="str">
        <f>VLOOKUP(E137,VIP!$A$2:$O16338,6,0)</f>
        <v>NO</v>
      </c>
      <c r="L137" s="142" t="s">
        <v>2434</v>
      </c>
      <c r="M137" s="93" t="s">
        <v>2438</v>
      </c>
      <c r="N137" s="93" t="s">
        <v>2613</v>
      </c>
      <c r="O137" s="133" t="s">
        <v>2446</v>
      </c>
      <c r="P137" s="142"/>
      <c r="Q137" s="93" t="s">
        <v>2434</v>
      </c>
      <c r="R137" s="99"/>
      <c r="S137" s="99"/>
      <c r="T137" s="99"/>
      <c r="U137" s="129"/>
      <c r="V137" s="68"/>
    </row>
    <row r="138" spans="1:22" ht="18" x14ac:dyDescent="0.25">
      <c r="A138" s="133" t="str">
        <f>VLOOKUP(E138,'LISTADO ATM'!$A$2:$C$901,3,0)</f>
        <v>DISTRITO NACIONAL</v>
      </c>
      <c r="B138" s="107" t="s">
        <v>2786</v>
      </c>
      <c r="C138" s="94">
        <v>44452.535173611112</v>
      </c>
      <c r="D138" s="94" t="s">
        <v>2441</v>
      </c>
      <c r="E138" s="145">
        <v>490</v>
      </c>
      <c r="F138" s="133" t="str">
        <f>VLOOKUP(E138,VIP!$A$2:$O15901,2,0)</f>
        <v>DRBR490</v>
      </c>
      <c r="G138" s="133" t="str">
        <f>VLOOKUP(E138,'LISTADO ATM'!$A$2:$B$900,2,0)</f>
        <v xml:space="preserve">ATM Hospital Ney Arias Lora </v>
      </c>
      <c r="H138" s="133" t="str">
        <f>VLOOKUP(E138,VIP!$A$2:$O20862,7,FALSE)</f>
        <v>Si</v>
      </c>
      <c r="I138" s="133" t="str">
        <f>VLOOKUP(E138,VIP!$A$2:$O12827,8,FALSE)</f>
        <v>Si</v>
      </c>
      <c r="J138" s="133" t="str">
        <f>VLOOKUP(E138,VIP!$A$2:$O12777,8,FALSE)</f>
        <v>Si</v>
      </c>
      <c r="K138" s="133" t="str">
        <f>VLOOKUP(E138,VIP!$A$2:$O16351,6,0)</f>
        <v>NO</v>
      </c>
      <c r="L138" s="142" t="s">
        <v>2434</v>
      </c>
      <c r="M138" s="93" t="s">
        <v>2438</v>
      </c>
      <c r="N138" s="93" t="s">
        <v>2444</v>
      </c>
      <c r="O138" s="133" t="s">
        <v>2445</v>
      </c>
      <c r="P138" s="142"/>
      <c r="Q138" s="93" t="s">
        <v>2434</v>
      </c>
      <c r="R138" s="99"/>
      <c r="S138" s="99"/>
      <c r="T138" s="99"/>
      <c r="U138" s="129"/>
      <c r="V138" s="68"/>
    </row>
    <row r="139" spans="1:22" ht="18" x14ac:dyDescent="0.25">
      <c r="A139" s="133" t="str">
        <f>VLOOKUP(E139,'LISTADO ATM'!$A$2:$C$901,3,0)</f>
        <v>DISTRITO NACIONAL</v>
      </c>
      <c r="B139" s="107" t="s">
        <v>2793</v>
      </c>
      <c r="C139" s="94">
        <v>44452.520069444443</v>
      </c>
      <c r="D139" s="94" t="s">
        <v>2460</v>
      </c>
      <c r="E139" s="145">
        <v>567</v>
      </c>
      <c r="F139" s="133" t="str">
        <f>VLOOKUP(E139,VIP!$A$2:$O15907,2,0)</f>
        <v>DRBR015</v>
      </c>
      <c r="G139" s="133" t="str">
        <f>VLOOKUP(E139,'LISTADO ATM'!$A$2:$B$900,2,0)</f>
        <v xml:space="preserve">ATM Oficina Máximo Gómez </v>
      </c>
      <c r="H139" s="133" t="str">
        <f>VLOOKUP(E139,VIP!$A$2:$O20868,7,FALSE)</f>
        <v>Si</v>
      </c>
      <c r="I139" s="133" t="str">
        <f>VLOOKUP(E139,VIP!$A$2:$O12833,8,FALSE)</f>
        <v>Si</v>
      </c>
      <c r="J139" s="133" t="str">
        <f>VLOOKUP(E139,VIP!$A$2:$O12783,8,FALSE)</f>
        <v>Si</v>
      </c>
      <c r="K139" s="133" t="str">
        <f>VLOOKUP(E139,VIP!$A$2:$O16357,6,0)</f>
        <v>NO</v>
      </c>
      <c r="L139" s="142" t="s">
        <v>2434</v>
      </c>
      <c r="M139" s="93" t="s">
        <v>2438</v>
      </c>
      <c r="N139" s="93" t="s">
        <v>2444</v>
      </c>
      <c r="O139" s="133" t="s">
        <v>2461</v>
      </c>
      <c r="P139" s="142"/>
      <c r="Q139" s="93" t="s">
        <v>2434</v>
      </c>
      <c r="R139" s="99"/>
      <c r="S139" s="99"/>
      <c r="T139" s="99"/>
      <c r="U139" s="129"/>
      <c r="V139" s="68"/>
    </row>
    <row r="140" spans="1:22" ht="18" x14ac:dyDescent="0.25">
      <c r="A140" s="133" t="str">
        <f>VLOOKUP(E140,'LISTADO ATM'!$A$2:$C$901,3,0)</f>
        <v>DISTRITO NACIONAL</v>
      </c>
      <c r="B140" s="107" t="s">
        <v>2762</v>
      </c>
      <c r="C140" s="94">
        <v>44452.615324074075</v>
      </c>
      <c r="D140" s="94" t="s">
        <v>2174</v>
      </c>
      <c r="E140" s="145">
        <v>743</v>
      </c>
      <c r="F140" s="133" t="str">
        <f>VLOOKUP(E140,VIP!$A$2:$O15881,2,0)</f>
        <v>DRBR287</v>
      </c>
      <c r="G140" s="133" t="str">
        <f>VLOOKUP(E140,'LISTADO ATM'!$A$2:$B$900,2,0)</f>
        <v xml:space="preserve">ATM Oficina Los Frailes </v>
      </c>
      <c r="H140" s="133" t="str">
        <f>VLOOKUP(E140,VIP!$A$2:$O20842,7,FALSE)</f>
        <v>Si</v>
      </c>
      <c r="I140" s="133" t="str">
        <f>VLOOKUP(E140,VIP!$A$2:$O12807,8,FALSE)</f>
        <v>Si</v>
      </c>
      <c r="J140" s="133" t="str">
        <f>VLOOKUP(E140,VIP!$A$2:$O12757,8,FALSE)</f>
        <v>Si</v>
      </c>
      <c r="K140" s="133" t="str">
        <f>VLOOKUP(E140,VIP!$A$2:$O16331,6,0)</f>
        <v>SI</v>
      </c>
      <c r="L140" s="142" t="s">
        <v>2763</v>
      </c>
      <c r="M140" s="93" t="s">
        <v>2438</v>
      </c>
      <c r="N140" s="93" t="s">
        <v>2613</v>
      </c>
      <c r="O140" s="133" t="s">
        <v>2446</v>
      </c>
      <c r="P140" s="142" t="s">
        <v>2733</v>
      </c>
      <c r="Q140" s="93" t="s">
        <v>2763</v>
      </c>
      <c r="R140" s="99"/>
      <c r="S140" s="99"/>
      <c r="T140" s="99"/>
      <c r="U140" s="129"/>
      <c r="V140" s="68"/>
    </row>
    <row r="141" spans="1:22" ht="18" x14ac:dyDescent="0.25">
      <c r="A141" s="133" t="str">
        <f>VLOOKUP(E141,'LISTADO ATM'!$A$2:$C$901,3,0)</f>
        <v>DISTRITO NACIONAL</v>
      </c>
      <c r="B141" s="107" t="s">
        <v>2695</v>
      </c>
      <c r="C141" s="94">
        <v>44452.381319444445</v>
      </c>
      <c r="D141" s="94" t="s">
        <v>2174</v>
      </c>
      <c r="E141" s="145">
        <v>932</v>
      </c>
      <c r="F141" s="133" t="str">
        <f>VLOOKUP(E141,VIP!$A$2:$O15872,2,0)</f>
        <v>DRBR01E</v>
      </c>
      <c r="G141" s="133" t="str">
        <f>VLOOKUP(E141,'LISTADO ATM'!$A$2:$B$900,2,0)</f>
        <v xml:space="preserve">ATM Banco Agrícola </v>
      </c>
      <c r="H141" s="133" t="str">
        <f>VLOOKUP(E141,VIP!$A$2:$O20833,7,FALSE)</f>
        <v>Si</v>
      </c>
      <c r="I141" s="133" t="str">
        <f>VLOOKUP(E141,VIP!$A$2:$O12798,8,FALSE)</f>
        <v>Si</v>
      </c>
      <c r="J141" s="133" t="str">
        <f>VLOOKUP(E141,VIP!$A$2:$O12748,8,FALSE)</f>
        <v>Si</v>
      </c>
      <c r="K141" s="133" t="str">
        <f>VLOOKUP(E141,VIP!$A$2:$O16322,6,0)</f>
        <v>NO</v>
      </c>
      <c r="L141" s="142" t="s">
        <v>2694</v>
      </c>
      <c r="M141" s="93" t="s">
        <v>2438</v>
      </c>
      <c r="N141" s="93" t="s">
        <v>2613</v>
      </c>
      <c r="O141" s="133" t="s">
        <v>2446</v>
      </c>
      <c r="P141" s="142" t="s">
        <v>2733</v>
      </c>
      <c r="Q141" s="93" t="s">
        <v>2694</v>
      </c>
      <c r="R141" s="99"/>
      <c r="S141" s="99"/>
      <c r="T141" s="99"/>
      <c r="U141" s="129"/>
      <c r="V141" s="68"/>
    </row>
    <row r="142" spans="1:22" ht="18" x14ac:dyDescent="0.25">
      <c r="A142" s="133" t="str">
        <f>VLOOKUP(E142,'LISTADO ATM'!$A$2:$C$901,3,0)</f>
        <v>DISTRITO NACIONAL</v>
      </c>
      <c r="B142" s="107" t="s">
        <v>2764</v>
      </c>
      <c r="C142" s="94">
        <v>44452.613807870373</v>
      </c>
      <c r="D142" s="94" t="s">
        <v>2174</v>
      </c>
      <c r="E142" s="145">
        <v>243</v>
      </c>
      <c r="F142" s="133" t="str">
        <f>VLOOKUP(E142,VIP!$A$2:$O15882,2,0)</f>
        <v>DRBR243</v>
      </c>
      <c r="G142" s="133" t="str">
        <f>VLOOKUP(E142,'LISTADO ATM'!$A$2:$B$900,2,0)</f>
        <v xml:space="preserve">ATM Autoservicio Plaza Central  </v>
      </c>
      <c r="H142" s="133" t="str">
        <f>VLOOKUP(E142,VIP!$A$2:$O20843,7,FALSE)</f>
        <v>Si</v>
      </c>
      <c r="I142" s="133" t="str">
        <f>VLOOKUP(E142,VIP!$A$2:$O12808,8,FALSE)</f>
        <v>Si</v>
      </c>
      <c r="J142" s="133" t="str">
        <f>VLOOKUP(E142,VIP!$A$2:$O12758,8,FALSE)</f>
        <v>Si</v>
      </c>
      <c r="K142" s="133" t="str">
        <f>VLOOKUP(E142,VIP!$A$2:$O16332,6,0)</f>
        <v>SI</v>
      </c>
      <c r="L142" s="142" t="s">
        <v>2694</v>
      </c>
      <c r="M142" s="93" t="s">
        <v>2438</v>
      </c>
      <c r="N142" s="93" t="s">
        <v>2613</v>
      </c>
      <c r="O142" s="133" t="s">
        <v>2446</v>
      </c>
      <c r="P142" s="142" t="s">
        <v>2733</v>
      </c>
      <c r="Q142" s="93" t="s">
        <v>2694</v>
      </c>
      <c r="R142" s="99"/>
      <c r="S142" s="99"/>
      <c r="T142" s="99"/>
      <c r="U142" s="129"/>
      <c r="V142" s="68"/>
    </row>
    <row r="143" spans="1:22" ht="18" x14ac:dyDescent="0.25">
      <c r="A143" s="133" t="str">
        <f>VLOOKUP(E143,'LISTADO ATM'!$A$2:$C$901,3,0)</f>
        <v>DISTRITO NACIONAL</v>
      </c>
      <c r="B143" s="107">
        <v>3336022583</v>
      </c>
      <c r="C143" s="94">
        <v>44450.069710648146</v>
      </c>
      <c r="D143" s="94" t="s">
        <v>2174</v>
      </c>
      <c r="E143" s="145">
        <v>701</v>
      </c>
      <c r="F143" s="133" t="str">
        <f>VLOOKUP(E143,VIP!$A$2:$O15942,2,0)</f>
        <v>DRBR701</v>
      </c>
      <c r="G143" s="133" t="str">
        <f>VLOOKUP(E143,'LISTADO ATM'!$A$2:$B$900,2,0)</f>
        <v>ATM Autoservicio Los Alcarrizos</v>
      </c>
      <c r="H143" s="133" t="str">
        <f>VLOOKUP(E143,VIP!$A$2:$O20903,7,FALSE)</f>
        <v>Si</v>
      </c>
      <c r="I143" s="133" t="str">
        <f>VLOOKUP(E143,VIP!$A$2:$O12868,8,FALSE)</f>
        <v>Si</v>
      </c>
      <c r="J143" s="133" t="str">
        <f>VLOOKUP(E143,VIP!$A$2:$O12818,8,FALSE)</f>
        <v>Si</v>
      </c>
      <c r="K143" s="133" t="str">
        <f>VLOOKUP(E143,VIP!$A$2:$O16392,6,0)</f>
        <v>NO</v>
      </c>
      <c r="L143" s="142" t="s">
        <v>2623</v>
      </c>
      <c r="M143" s="93" t="s">
        <v>2438</v>
      </c>
      <c r="N143" s="93" t="s">
        <v>2444</v>
      </c>
      <c r="O143" s="133" t="s">
        <v>2446</v>
      </c>
      <c r="P143" s="142"/>
      <c r="Q143" s="93" t="s">
        <v>2623</v>
      </c>
      <c r="R143" s="99"/>
      <c r="S143" s="99"/>
      <c r="T143" s="99"/>
      <c r="U143" s="129"/>
      <c r="V143" s="68"/>
    </row>
    <row r="144" spans="1:22" ht="18" x14ac:dyDescent="0.25">
      <c r="A144" s="133" t="str">
        <f>VLOOKUP(E144,'LISTADO ATM'!$A$2:$C$901,3,0)</f>
        <v>DISTRITO NACIONAL</v>
      </c>
      <c r="B144" s="107" t="s">
        <v>2703</v>
      </c>
      <c r="C144" s="94">
        <v>44452.352951388886</v>
      </c>
      <c r="D144" s="94" t="s">
        <v>2460</v>
      </c>
      <c r="E144" s="145">
        <v>721</v>
      </c>
      <c r="F144" s="133" t="str">
        <f>VLOOKUP(E144,VIP!$A$2:$O15876,2,0)</f>
        <v>DRBR23A</v>
      </c>
      <c r="G144" s="133" t="str">
        <f>VLOOKUP(E144,'LISTADO ATM'!$A$2:$B$900,2,0)</f>
        <v xml:space="preserve">ATM Oficina Charles de Gaulle II </v>
      </c>
      <c r="H144" s="133" t="str">
        <f>VLOOKUP(E144,VIP!$A$2:$O20837,7,FALSE)</f>
        <v>Si</v>
      </c>
      <c r="I144" s="133" t="str">
        <f>VLOOKUP(E144,VIP!$A$2:$O12802,8,FALSE)</f>
        <v>Si</v>
      </c>
      <c r="J144" s="133" t="str">
        <f>VLOOKUP(E144,VIP!$A$2:$O12752,8,FALSE)</f>
        <v>Si</v>
      </c>
      <c r="K144" s="133" t="str">
        <f>VLOOKUP(E144,VIP!$A$2:$O16326,6,0)</f>
        <v>NO</v>
      </c>
      <c r="L144" s="142" t="s">
        <v>2410</v>
      </c>
      <c r="M144" s="93" t="s">
        <v>2438</v>
      </c>
      <c r="N144" s="93" t="s">
        <v>2444</v>
      </c>
      <c r="O144" s="133" t="s">
        <v>2461</v>
      </c>
      <c r="P144" s="142"/>
      <c r="Q144" s="93" t="s">
        <v>2410</v>
      </c>
      <c r="R144" s="99"/>
      <c r="S144" s="99"/>
      <c r="T144" s="99"/>
      <c r="U144" s="129"/>
      <c r="V144" s="68"/>
    </row>
    <row r="145" spans="1:22" ht="18" x14ac:dyDescent="0.25">
      <c r="A145" s="133" t="str">
        <f>VLOOKUP(E145,'LISTADO ATM'!$A$2:$C$901,3,0)</f>
        <v>NORTE</v>
      </c>
      <c r="B145" s="107" t="s">
        <v>2750</v>
      </c>
      <c r="C145" s="94">
        <v>44452.654780092591</v>
      </c>
      <c r="D145" s="94" t="s">
        <v>2460</v>
      </c>
      <c r="E145" s="145">
        <v>950</v>
      </c>
      <c r="F145" s="133" t="str">
        <f>VLOOKUP(E145,VIP!$A$2:$O15870,2,0)</f>
        <v>DRBR12G</v>
      </c>
      <c r="G145" s="133" t="str">
        <f>VLOOKUP(E145,'LISTADO ATM'!$A$2:$B$900,2,0)</f>
        <v xml:space="preserve">ATM Oficina Monterrico </v>
      </c>
      <c r="H145" s="133" t="str">
        <f>VLOOKUP(E145,VIP!$A$2:$O20831,7,FALSE)</f>
        <v>Si</v>
      </c>
      <c r="I145" s="133" t="str">
        <f>VLOOKUP(E145,VIP!$A$2:$O12796,8,FALSE)</f>
        <v>Si</v>
      </c>
      <c r="J145" s="133" t="str">
        <f>VLOOKUP(E145,VIP!$A$2:$O12746,8,FALSE)</f>
        <v>Si</v>
      </c>
      <c r="K145" s="133" t="str">
        <f>VLOOKUP(E145,VIP!$A$2:$O16320,6,0)</f>
        <v>SI</v>
      </c>
      <c r="L145" s="142" t="s">
        <v>2410</v>
      </c>
      <c r="M145" s="93" t="s">
        <v>2438</v>
      </c>
      <c r="N145" s="93" t="s">
        <v>2444</v>
      </c>
      <c r="O145" s="133" t="s">
        <v>2461</v>
      </c>
      <c r="P145" s="142"/>
      <c r="Q145" s="93" t="s">
        <v>2410</v>
      </c>
      <c r="R145" s="99"/>
      <c r="S145" s="99"/>
      <c r="T145" s="99"/>
      <c r="U145" s="129"/>
      <c r="V145" s="68"/>
    </row>
    <row r="146" spans="1:22" ht="18" x14ac:dyDescent="0.25">
      <c r="A146" s="133" t="str">
        <f>VLOOKUP(E146,'LISTADO ATM'!$A$2:$C$901,3,0)</f>
        <v>DISTRITO NACIONAL</v>
      </c>
      <c r="B146" s="107" t="s">
        <v>2751</v>
      </c>
      <c r="C146" s="94">
        <v>44452.651122685187</v>
      </c>
      <c r="D146" s="94" t="s">
        <v>2460</v>
      </c>
      <c r="E146" s="145">
        <v>722</v>
      </c>
      <c r="F146" s="133" t="str">
        <f>VLOOKUP(E146,VIP!$A$2:$O15871,2,0)</f>
        <v>DRBR393</v>
      </c>
      <c r="G146" s="133" t="str">
        <f>VLOOKUP(E146,'LISTADO ATM'!$A$2:$B$900,2,0)</f>
        <v xml:space="preserve">ATM Oficina Charles de Gaulle III </v>
      </c>
      <c r="H146" s="133" t="str">
        <f>VLOOKUP(E146,VIP!$A$2:$O20832,7,FALSE)</f>
        <v>Si</v>
      </c>
      <c r="I146" s="133" t="str">
        <f>VLOOKUP(E146,VIP!$A$2:$O12797,8,FALSE)</f>
        <v>Si</v>
      </c>
      <c r="J146" s="133" t="str">
        <f>VLOOKUP(E146,VIP!$A$2:$O12747,8,FALSE)</f>
        <v>Si</v>
      </c>
      <c r="K146" s="133" t="str">
        <f>VLOOKUP(E146,VIP!$A$2:$O16321,6,0)</f>
        <v>SI</v>
      </c>
      <c r="L146" s="142" t="s">
        <v>2410</v>
      </c>
      <c r="M146" s="93" t="s">
        <v>2438</v>
      </c>
      <c r="N146" s="93" t="s">
        <v>2444</v>
      </c>
      <c r="O146" s="133" t="s">
        <v>2461</v>
      </c>
      <c r="P146" s="142"/>
      <c r="Q146" s="93" t="s">
        <v>2410</v>
      </c>
      <c r="R146" s="99"/>
      <c r="S146" s="99"/>
      <c r="T146" s="99"/>
      <c r="U146" s="129"/>
      <c r="V146" s="68"/>
    </row>
    <row r="147" spans="1:22" ht="18" x14ac:dyDescent="0.25">
      <c r="A147" s="133" t="str">
        <f>VLOOKUP(E147,'LISTADO ATM'!$A$2:$C$901,3,0)</f>
        <v>DISTRITO NACIONAL</v>
      </c>
      <c r="B147" s="107" t="s">
        <v>2753</v>
      </c>
      <c r="C147" s="94">
        <v>44452.642071759263</v>
      </c>
      <c r="D147" s="94" t="s">
        <v>2441</v>
      </c>
      <c r="E147" s="145">
        <v>162</v>
      </c>
      <c r="F147" s="133" t="str">
        <f>VLOOKUP(E147,VIP!$A$2:$O15873,2,0)</f>
        <v>DRBR162</v>
      </c>
      <c r="G147" s="133" t="str">
        <f>VLOOKUP(E147,'LISTADO ATM'!$A$2:$B$900,2,0)</f>
        <v xml:space="preserve">ATM Oficina Tiradentes I </v>
      </c>
      <c r="H147" s="133" t="str">
        <f>VLOOKUP(E147,VIP!$A$2:$O20834,7,FALSE)</f>
        <v>Si</v>
      </c>
      <c r="I147" s="133" t="str">
        <f>VLOOKUP(E147,VIP!$A$2:$O12799,8,FALSE)</f>
        <v>Si</v>
      </c>
      <c r="J147" s="133" t="str">
        <f>VLOOKUP(E147,VIP!$A$2:$O12749,8,FALSE)</f>
        <v>Si</v>
      </c>
      <c r="K147" s="133" t="str">
        <f>VLOOKUP(E147,VIP!$A$2:$O16323,6,0)</f>
        <v>NO</v>
      </c>
      <c r="L147" s="142" t="s">
        <v>2410</v>
      </c>
      <c r="M147" s="93" t="s">
        <v>2438</v>
      </c>
      <c r="N147" s="93" t="s">
        <v>2444</v>
      </c>
      <c r="O147" s="133" t="s">
        <v>2445</v>
      </c>
      <c r="P147" s="142"/>
      <c r="Q147" s="93" t="s">
        <v>2410</v>
      </c>
      <c r="R147" s="99"/>
      <c r="S147" s="99"/>
      <c r="T147" s="99"/>
      <c r="U147" s="129"/>
      <c r="V147" s="68"/>
    </row>
    <row r="148" spans="1:22" ht="18" x14ac:dyDescent="0.25">
      <c r="A148" s="133" t="str">
        <f>VLOOKUP(E148,'LISTADO ATM'!$A$2:$C$901,3,0)</f>
        <v>DISTRITO NACIONAL</v>
      </c>
      <c r="B148" s="107" t="s">
        <v>2754</v>
      </c>
      <c r="C148" s="94">
        <v>44452.639525462961</v>
      </c>
      <c r="D148" s="94" t="s">
        <v>2441</v>
      </c>
      <c r="E148" s="145">
        <v>32</v>
      </c>
      <c r="F148" s="133" t="str">
        <f>VLOOKUP(E148,VIP!$A$2:$O15874,2,0)</f>
        <v>DRBR032</v>
      </c>
      <c r="G148" s="133" t="str">
        <f>VLOOKUP(E148,'LISTADO ATM'!$A$2:$B$900,2,0)</f>
        <v xml:space="preserve">ATM Oficina San Martín II </v>
      </c>
      <c r="H148" s="133" t="str">
        <f>VLOOKUP(E148,VIP!$A$2:$O20835,7,FALSE)</f>
        <v>Si</v>
      </c>
      <c r="I148" s="133" t="str">
        <f>VLOOKUP(E148,VIP!$A$2:$O12800,8,FALSE)</f>
        <v>Si</v>
      </c>
      <c r="J148" s="133" t="str">
        <f>VLOOKUP(E148,VIP!$A$2:$O12750,8,FALSE)</f>
        <v>Si</v>
      </c>
      <c r="K148" s="133" t="str">
        <f>VLOOKUP(E148,VIP!$A$2:$O16324,6,0)</f>
        <v>NO</v>
      </c>
      <c r="L148" s="142" t="s">
        <v>2410</v>
      </c>
      <c r="M148" s="93" t="s">
        <v>2438</v>
      </c>
      <c r="N148" s="93" t="s">
        <v>2444</v>
      </c>
      <c r="O148" s="133" t="s">
        <v>2445</v>
      </c>
      <c r="P148" s="142"/>
      <c r="Q148" s="93" t="s">
        <v>2410</v>
      </c>
      <c r="R148" s="99"/>
      <c r="S148" s="99"/>
      <c r="T148" s="99"/>
      <c r="U148" s="129"/>
      <c r="V148" s="68"/>
    </row>
    <row r="149" spans="1:22" ht="18" x14ac:dyDescent="0.25">
      <c r="A149" s="133" t="str">
        <f>VLOOKUP(E149,'LISTADO ATM'!$A$2:$C$901,3,0)</f>
        <v>ESTE</v>
      </c>
      <c r="B149" s="107" t="s">
        <v>2755</v>
      </c>
      <c r="C149" s="94">
        <v>44452.632974537039</v>
      </c>
      <c r="D149" s="94" t="s">
        <v>2441</v>
      </c>
      <c r="E149" s="145">
        <v>673</v>
      </c>
      <c r="F149" s="133" t="str">
        <f>VLOOKUP(E149,VIP!$A$2:$O15875,2,0)</f>
        <v>DRBR673</v>
      </c>
      <c r="G149" s="133" t="str">
        <f>VLOOKUP(E149,'LISTADO ATM'!$A$2:$B$900,2,0)</f>
        <v>ATM Clínica Dr. Cruz Jiminián</v>
      </c>
      <c r="H149" s="133" t="str">
        <f>VLOOKUP(E149,VIP!$A$2:$O20836,7,FALSE)</f>
        <v>Si</v>
      </c>
      <c r="I149" s="133" t="str">
        <f>VLOOKUP(E149,VIP!$A$2:$O12801,8,FALSE)</f>
        <v>Si</v>
      </c>
      <c r="J149" s="133" t="str">
        <f>VLOOKUP(E149,VIP!$A$2:$O12751,8,FALSE)</f>
        <v>Si</v>
      </c>
      <c r="K149" s="133" t="str">
        <f>VLOOKUP(E149,VIP!$A$2:$O16325,6,0)</f>
        <v>NO</v>
      </c>
      <c r="L149" s="142" t="s">
        <v>2410</v>
      </c>
      <c r="M149" s="93" t="s">
        <v>2438</v>
      </c>
      <c r="N149" s="93" t="s">
        <v>2444</v>
      </c>
      <c r="O149" s="133" t="s">
        <v>2445</v>
      </c>
      <c r="P149" s="142"/>
      <c r="Q149" s="93" t="s">
        <v>2410</v>
      </c>
      <c r="R149" s="99"/>
      <c r="S149" s="99"/>
      <c r="T149" s="99"/>
      <c r="U149" s="129"/>
      <c r="V149" s="68"/>
    </row>
    <row r="150" spans="1:22" ht="18" x14ac:dyDescent="0.25">
      <c r="A150" s="133" t="str">
        <f>VLOOKUP(E150,'LISTADO ATM'!$A$2:$C$901,3,0)</f>
        <v>DISTRITO NACIONAL</v>
      </c>
      <c r="B150" s="107" t="s">
        <v>2761</v>
      </c>
      <c r="C150" s="94">
        <v>44452.616076388891</v>
      </c>
      <c r="D150" s="94" t="s">
        <v>2441</v>
      </c>
      <c r="E150" s="145">
        <v>363</v>
      </c>
      <c r="F150" s="133" t="str">
        <f>VLOOKUP(E150,VIP!$A$2:$O15880,2,0)</f>
        <v>DRBR363</v>
      </c>
      <c r="G150" s="133" t="str">
        <f>VLOOKUP(E150,'LISTADO ATM'!$A$2:$B$900,2,0)</f>
        <v>ATM Sirena Villa Mella</v>
      </c>
      <c r="H150" s="133" t="str">
        <f>VLOOKUP(E150,VIP!$A$2:$O20841,7,FALSE)</f>
        <v>N/A</v>
      </c>
      <c r="I150" s="133" t="str">
        <f>VLOOKUP(E150,VIP!$A$2:$O12806,8,FALSE)</f>
        <v>N/A</v>
      </c>
      <c r="J150" s="133" t="str">
        <f>VLOOKUP(E150,VIP!$A$2:$O12756,8,FALSE)</f>
        <v>N/A</v>
      </c>
      <c r="K150" s="133" t="str">
        <f>VLOOKUP(E150,VIP!$A$2:$O16330,6,0)</f>
        <v>N/A</v>
      </c>
      <c r="L150" s="142" t="s">
        <v>2410</v>
      </c>
      <c r="M150" s="93" t="s">
        <v>2438</v>
      </c>
      <c r="N150" s="93" t="s">
        <v>2444</v>
      </c>
      <c r="O150" s="133" t="s">
        <v>2445</v>
      </c>
      <c r="P150" s="142"/>
      <c r="Q150" s="93" t="s">
        <v>2410</v>
      </c>
      <c r="R150" s="99"/>
      <c r="S150" s="99"/>
      <c r="T150" s="99"/>
      <c r="U150" s="129"/>
      <c r="V150" s="68"/>
    </row>
    <row r="151" spans="1:22" ht="18" x14ac:dyDescent="0.25">
      <c r="A151" s="133" t="str">
        <f>VLOOKUP(E151,'LISTADO ATM'!$A$2:$C$901,3,0)</f>
        <v>DISTRITO NACIONAL</v>
      </c>
      <c r="B151" s="107">
        <v>3336022447</v>
      </c>
      <c r="C151" s="94">
        <v>44449.702962962961</v>
      </c>
      <c r="D151" s="94" t="s">
        <v>2174</v>
      </c>
      <c r="E151" s="145">
        <v>946</v>
      </c>
      <c r="F151" s="133" t="str">
        <f>VLOOKUP(E151,VIP!$A$2:$O15949,2,0)</f>
        <v>DRBR24R</v>
      </c>
      <c r="G151" s="133" t="str">
        <f>VLOOKUP(E151,'LISTADO ATM'!$A$2:$B$900,2,0)</f>
        <v xml:space="preserve">ATM Oficina Núñez de Cáceres I </v>
      </c>
      <c r="H151" s="133" t="str">
        <f>VLOOKUP(E151,VIP!$A$2:$O20910,7,FALSE)</f>
        <v>Si</v>
      </c>
      <c r="I151" s="133" t="str">
        <f>VLOOKUP(E151,VIP!$A$2:$O12875,8,FALSE)</f>
        <v>Si</v>
      </c>
      <c r="J151" s="133" t="str">
        <f>VLOOKUP(E151,VIP!$A$2:$O12825,8,FALSE)</f>
        <v>Si</v>
      </c>
      <c r="K151" s="133" t="str">
        <f>VLOOKUP(E151,VIP!$A$2:$O16399,6,0)</f>
        <v>NO</v>
      </c>
      <c r="L151" s="142" t="s">
        <v>2456</v>
      </c>
      <c r="M151" s="93" t="s">
        <v>2438</v>
      </c>
      <c r="N151" s="93" t="s">
        <v>2444</v>
      </c>
      <c r="O151" s="133" t="s">
        <v>2446</v>
      </c>
      <c r="P151" s="142"/>
      <c r="Q151" s="93" t="s">
        <v>2456</v>
      </c>
      <c r="R151" s="99"/>
      <c r="S151" s="99"/>
      <c r="T151" s="99"/>
      <c r="U151" s="129"/>
      <c r="V151" s="68"/>
    </row>
    <row r="152" spans="1:22" ht="18" x14ac:dyDescent="0.25">
      <c r="A152" s="133" t="str">
        <f>VLOOKUP(E152,'LISTADO ATM'!$A$2:$C$901,3,0)</f>
        <v>SUR</v>
      </c>
      <c r="B152" s="107" t="s">
        <v>2633</v>
      </c>
      <c r="C152" s="94">
        <v>44451.051006944443</v>
      </c>
      <c r="D152" s="94" t="s">
        <v>2174</v>
      </c>
      <c r="E152" s="145">
        <v>252</v>
      </c>
      <c r="F152" s="133" t="str">
        <f>VLOOKUP(E152,VIP!$A$2:$O15863,2,0)</f>
        <v>DRBR252</v>
      </c>
      <c r="G152" s="133" t="str">
        <f>VLOOKUP(E152,'LISTADO ATM'!$A$2:$B$900,2,0)</f>
        <v xml:space="preserve">ATM Banco Agrícola (Barahona) </v>
      </c>
      <c r="H152" s="133" t="str">
        <f>VLOOKUP(E152,VIP!$A$2:$O20824,7,FALSE)</f>
        <v>Si</v>
      </c>
      <c r="I152" s="133" t="str">
        <f>VLOOKUP(E152,VIP!$A$2:$O12789,8,FALSE)</f>
        <v>Si</v>
      </c>
      <c r="J152" s="133" t="str">
        <f>VLOOKUP(E152,VIP!$A$2:$O12739,8,FALSE)</f>
        <v>Si</v>
      </c>
      <c r="K152" s="133" t="str">
        <f>VLOOKUP(E152,VIP!$A$2:$O16313,6,0)</f>
        <v>NO</v>
      </c>
      <c r="L152" s="142" t="s">
        <v>2456</v>
      </c>
      <c r="M152" s="93" t="s">
        <v>2438</v>
      </c>
      <c r="N152" s="93" t="s">
        <v>2444</v>
      </c>
      <c r="O152" s="133" t="s">
        <v>2446</v>
      </c>
      <c r="P152" s="142"/>
      <c r="Q152" s="93" t="s">
        <v>2456</v>
      </c>
      <c r="R152" s="99"/>
      <c r="S152" s="99"/>
      <c r="T152" s="99"/>
      <c r="U152" s="129"/>
      <c r="V152" s="68"/>
    </row>
    <row r="153" spans="1:22" ht="18" x14ac:dyDescent="0.25">
      <c r="A153" s="133" t="str">
        <f>VLOOKUP(E153,'LISTADO ATM'!$A$2:$C$901,3,0)</f>
        <v>SUR</v>
      </c>
      <c r="B153" s="107" t="s">
        <v>2638</v>
      </c>
      <c r="C153" s="94">
        <v>44451.580150462964</v>
      </c>
      <c r="D153" s="94" t="s">
        <v>2174</v>
      </c>
      <c r="E153" s="145">
        <v>84</v>
      </c>
      <c r="F153" s="133" t="str">
        <f>VLOOKUP(E153,VIP!$A$2:$O15858,2,0)</f>
        <v>DRBR084</v>
      </c>
      <c r="G153" s="133" t="str">
        <f>VLOOKUP(E153,'LISTADO ATM'!$A$2:$B$900,2,0)</f>
        <v xml:space="preserve">ATM Oficina Multicentro Sirena San Cristóbal </v>
      </c>
      <c r="H153" s="133" t="str">
        <f>VLOOKUP(E153,VIP!$A$2:$O20819,7,FALSE)</f>
        <v>Si</v>
      </c>
      <c r="I153" s="133" t="str">
        <f>VLOOKUP(E153,VIP!$A$2:$O12784,8,FALSE)</f>
        <v>Si</v>
      </c>
      <c r="J153" s="133" t="str">
        <f>VLOOKUP(E153,VIP!$A$2:$O12734,8,FALSE)</f>
        <v>Si</v>
      </c>
      <c r="K153" s="133" t="str">
        <f>VLOOKUP(E153,VIP!$A$2:$O16308,6,0)</f>
        <v>SI</v>
      </c>
      <c r="L153" s="142" t="s">
        <v>2456</v>
      </c>
      <c r="M153" s="93" t="s">
        <v>2438</v>
      </c>
      <c r="N153" s="93" t="s">
        <v>2444</v>
      </c>
      <c r="O153" s="133" t="s">
        <v>2446</v>
      </c>
      <c r="P153" s="142"/>
      <c r="Q153" s="93" t="s">
        <v>2456</v>
      </c>
      <c r="R153" s="99"/>
      <c r="S153" s="99"/>
      <c r="T153" s="99"/>
      <c r="U153" s="129"/>
      <c r="V153" s="68"/>
    </row>
    <row r="1028214" spans="16:16" ht="18" x14ac:dyDescent="0.25">
      <c r="P1028214" s="127"/>
    </row>
  </sheetData>
  <autoFilter ref="A4:Q153">
    <sortState ref="A5:Q153">
      <sortCondition ref="M4:M153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E25:E26">
    <cfRule type="duplicateValues" dxfId="484" priority="267"/>
  </conditionalFormatting>
  <conditionalFormatting sqref="E25:E26">
    <cfRule type="duplicateValues" dxfId="483" priority="266"/>
  </conditionalFormatting>
  <conditionalFormatting sqref="B25:B26">
    <cfRule type="duplicateValues" dxfId="482" priority="264"/>
    <cfRule type="duplicateValues" dxfId="481" priority="265"/>
  </conditionalFormatting>
  <conditionalFormatting sqref="B25:B26">
    <cfRule type="duplicateValues" dxfId="480" priority="263"/>
  </conditionalFormatting>
  <conditionalFormatting sqref="E25:E26">
    <cfRule type="duplicateValues" dxfId="479" priority="261"/>
    <cfRule type="duplicateValues" dxfId="478" priority="262"/>
  </conditionalFormatting>
  <conditionalFormatting sqref="E25:E26">
    <cfRule type="duplicateValues" dxfId="477" priority="258"/>
    <cfRule type="duplicateValues" dxfId="476" priority="259"/>
    <cfRule type="duplicateValues" dxfId="475" priority="260"/>
  </conditionalFormatting>
  <conditionalFormatting sqref="B25:B26">
    <cfRule type="duplicateValues" dxfId="474" priority="255"/>
    <cfRule type="duplicateValues" dxfId="473" priority="256"/>
    <cfRule type="duplicateValues" dxfId="472" priority="257"/>
  </conditionalFormatting>
  <conditionalFormatting sqref="E27:E34">
    <cfRule type="duplicateValues" dxfId="471" priority="238"/>
  </conditionalFormatting>
  <conditionalFormatting sqref="E27:E34">
    <cfRule type="duplicateValues" dxfId="470" priority="237"/>
  </conditionalFormatting>
  <conditionalFormatting sqref="B27:B34">
    <cfRule type="duplicateValues" dxfId="469" priority="235"/>
    <cfRule type="duplicateValues" dxfId="468" priority="236"/>
  </conditionalFormatting>
  <conditionalFormatting sqref="B27:B34">
    <cfRule type="duplicateValues" dxfId="467" priority="234"/>
  </conditionalFormatting>
  <conditionalFormatting sqref="E27:E34">
    <cfRule type="duplicateValues" dxfId="466" priority="232"/>
    <cfRule type="duplicateValues" dxfId="465" priority="233"/>
  </conditionalFormatting>
  <conditionalFormatting sqref="E27:E34">
    <cfRule type="duplicateValues" dxfId="464" priority="229"/>
    <cfRule type="duplicateValues" dxfId="463" priority="230"/>
    <cfRule type="duplicateValues" dxfId="462" priority="231"/>
  </conditionalFormatting>
  <conditionalFormatting sqref="B27:B34">
    <cfRule type="duplicateValues" dxfId="461" priority="226"/>
    <cfRule type="duplicateValues" dxfId="460" priority="227"/>
    <cfRule type="duplicateValues" dxfId="459" priority="228"/>
  </conditionalFormatting>
  <conditionalFormatting sqref="E27:E34">
    <cfRule type="duplicateValues" dxfId="458" priority="223"/>
    <cfRule type="duplicateValues" dxfId="457" priority="225"/>
  </conditionalFormatting>
  <conditionalFormatting sqref="B27:B34">
    <cfRule type="duplicateValues" dxfId="456" priority="222"/>
    <cfRule type="duplicateValues" dxfId="455" priority="224"/>
  </conditionalFormatting>
  <conditionalFormatting sqref="E35:E39">
    <cfRule type="duplicateValues" dxfId="454" priority="221"/>
  </conditionalFormatting>
  <conditionalFormatting sqref="E35:E39">
    <cfRule type="duplicateValues" dxfId="453" priority="220"/>
  </conditionalFormatting>
  <conditionalFormatting sqref="B35:B39">
    <cfRule type="duplicateValues" dxfId="452" priority="218"/>
    <cfRule type="duplicateValues" dxfId="451" priority="219"/>
  </conditionalFormatting>
  <conditionalFormatting sqref="B35:B39">
    <cfRule type="duplicateValues" dxfId="450" priority="217"/>
  </conditionalFormatting>
  <conditionalFormatting sqref="E35:E39">
    <cfRule type="duplicateValues" dxfId="449" priority="215"/>
    <cfRule type="duplicateValues" dxfId="448" priority="216"/>
  </conditionalFormatting>
  <conditionalFormatting sqref="E35:E39">
    <cfRule type="duplicateValues" dxfId="447" priority="212"/>
    <cfRule type="duplicateValues" dxfId="446" priority="213"/>
    <cfRule type="duplicateValues" dxfId="445" priority="214"/>
  </conditionalFormatting>
  <conditionalFormatting sqref="B35:B39">
    <cfRule type="duplicateValues" dxfId="444" priority="209"/>
    <cfRule type="duplicateValues" dxfId="443" priority="210"/>
    <cfRule type="duplicateValues" dxfId="442" priority="211"/>
  </conditionalFormatting>
  <conditionalFormatting sqref="E35:E39">
    <cfRule type="duplicateValues" dxfId="441" priority="206"/>
    <cfRule type="duplicateValues" dxfId="440" priority="208"/>
  </conditionalFormatting>
  <conditionalFormatting sqref="B35:B39">
    <cfRule type="duplicateValues" dxfId="439" priority="205"/>
    <cfRule type="duplicateValues" dxfId="438" priority="207"/>
  </conditionalFormatting>
  <conditionalFormatting sqref="E40:E59">
    <cfRule type="duplicateValues" dxfId="437" priority="204"/>
  </conditionalFormatting>
  <conditionalFormatting sqref="E40:E59">
    <cfRule type="duplicateValues" dxfId="436" priority="203"/>
  </conditionalFormatting>
  <conditionalFormatting sqref="B40:B59">
    <cfRule type="duplicateValues" dxfId="435" priority="201"/>
    <cfRule type="duplicateValues" dxfId="434" priority="202"/>
  </conditionalFormatting>
  <conditionalFormatting sqref="B40:B59">
    <cfRule type="duplicateValues" dxfId="433" priority="200"/>
  </conditionalFormatting>
  <conditionalFormatting sqref="E40:E59">
    <cfRule type="duplicateValues" dxfId="432" priority="198"/>
    <cfRule type="duplicateValues" dxfId="431" priority="199"/>
  </conditionalFormatting>
  <conditionalFormatting sqref="E40:E59">
    <cfRule type="duplicateValues" dxfId="430" priority="195"/>
    <cfRule type="duplicateValues" dxfId="429" priority="196"/>
    <cfRule type="duplicateValues" dxfId="428" priority="197"/>
  </conditionalFormatting>
  <conditionalFormatting sqref="B40:B59">
    <cfRule type="duplicateValues" dxfId="427" priority="192"/>
    <cfRule type="duplicateValues" dxfId="426" priority="193"/>
    <cfRule type="duplicateValues" dxfId="425" priority="194"/>
  </conditionalFormatting>
  <conditionalFormatting sqref="E40:E59">
    <cfRule type="duplicateValues" dxfId="424" priority="189"/>
    <cfRule type="duplicateValues" dxfId="423" priority="191"/>
  </conditionalFormatting>
  <conditionalFormatting sqref="B40:B59">
    <cfRule type="duplicateValues" dxfId="422" priority="188"/>
    <cfRule type="duplicateValues" dxfId="421" priority="190"/>
  </conditionalFormatting>
  <conditionalFormatting sqref="E60">
    <cfRule type="duplicateValues" dxfId="420" priority="186"/>
  </conditionalFormatting>
  <conditionalFormatting sqref="E60">
    <cfRule type="duplicateValues" dxfId="419" priority="185"/>
  </conditionalFormatting>
  <conditionalFormatting sqref="E60">
    <cfRule type="duplicateValues" dxfId="418" priority="183"/>
    <cfRule type="duplicateValues" dxfId="417" priority="184"/>
  </conditionalFormatting>
  <conditionalFormatting sqref="E60">
    <cfRule type="duplicateValues" dxfId="416" priority="180"/>
    <cfRule type="duplicateValues" dxfId="415" priority="181"/>
    <cfRule type="duplicateValues" dxfId="414" priority="182"/>
  </conditionalFormatting>
  <conditionalFormatting sqref="E60">
    <cfRule type="duplicateValues" dxfId="413" priority="178"/>
    <cfRule type="duplicateValues" dxfId="412" priority="179"/>
  </conditionalFormatting>
  <conditionalFormatting sqref="E61:E64">
    <cfRule type="duplicateValues" dxfId="411" priority="177"/>
  </conditionalFormatting>
  <conditionalFormatting sqref="E61:E64">
    <cfRule type="duplicateValues" dxfId="410" priority="176"/>
  </conditionalFormatting>
  <conditionalFormatting sqref="E61:E64">
    <cfRule type="duplicateValues" dxfId="409" priority="174"/>
    <cfRule type="duplicateValues" dxfId="408" priority="175"/>
  </conditionalFormatting>
  <conditionalFormatting sqref="E61:E64">
    <cfRule type="duplicateValues" dxfId="407" priority="171"/>
    <cfRule type="duplicateValues" dxfId="406" priority="172"/>
    <cfRule type="duplicateValues" dxfId="405" priority="173"/>
  </conditionalFormatting>
  <conditionalFormatting sqref="E61:E64">
    <cfRule type="duplicateValues" dxfId="404" priority="169"/>
    <cfRule type="duplicateValues" dxfId="403" priority="170"/>
  </conditionalFormatting>
  <conditionalFormatting sqref="B65">
    <cfRule type="duplicateValues" dxfId="402" priority="167"/>
    <cfRule type="duplicateValues" dxfId="401" priority="168"/>
  </conditionalFormatting>
  <conditionalFormatting sqref="B65">
    <cfRule type="duplicateValues" dxfId="400" priority="166"/>
  </conditionalFormatting>
  <conditionalFormatting sqref="B65">
    <cfRule type="duplicateValues" dxfId="399" priority="164"/>
    <cfRule type="duplicateValues" dxfId="398" priority="165"/>
  </conditionalFormatting>
  <conditionalFormatting sqref="B65">
    <cfRule type="duplicateValues" dxfId="397" priority="161"/>
    <cfRule type="duplicateValues" dxfId="396" priority="162"/>
    <cfRule type="duplicateValues" dxfId="395" priority="163"/>
  </conditionalFormatting>
  <conditionalFormatting sqref="B65">
    <cfRule type="duplicateValues" dxfId="394" priority="160"/>
  </conditionalFormatting>
  <conditionalFormatting sqref="B65">
    <cfRule type="duplicateValues" dxfId="393" priority="159"/>
  </conditionalFormatting>
  <conditionalFormatting sqref="B65">
    <cfRule type="duplicateValues" dxfId="392" priority="157"/>
    <cfRule type="duplicateValues" dxfId="391" priority="158"/>
  </conditionalFormatting>
  <conditionalFormatting sqref="E65:E66">
    <cfRule type="duplicateValues" dxfId="390" priority="156"/>
  </conditionalFormatting>
  <conditionalFormatting sqref="E65:E66">
    <cfRule type="duplicateValues" dxfId="389" priority="155"/>
  </conditionalFormatting>
  <conditionalFormatting sqref="E65:E66">
    <cfRule type="duplicateValues" dxfId="388" priority="153"/>
    <cfRule type="duplicateValues" dxfId="387" priority="154"/>
  </conditionalFormatting>
  <conditionalFormatting sqref="E65:E66">
    <cfRule type="duplicateValues" dxfId="386" priority="150"/>
    <cfRule type="duplicateValues" dxfId="385" priority="151"/>
    <cfRule type="duplicateValues" dxfId="384" priority="152"/>
  </conditionalFormatting>
  <conditionalFormatting sqref="E65:E66">
    <cfRule type="duplicateValues" dxfId="383" priority="148"/>
    <cfRule type="duplicateValues" dxfId="382" priority="149"/>
  </conditionalFormatting>
  <conditionalFormatting sqref="B66">
    <cfRule type="duplicateValues" dxfId="381" priority="146"/>
    <cfRule type="duplicateValues" dxfId="380" priority="147"/>
  </conditionalFormatting>
  <conditionalFormatting sqref="B66">
    <cfRule type="duplicateValues" dxfId="379" priority="145"/>
  </conditionalFormatting>
  <conditionalFormatting sqref="B66">
    <cfRule type="duplicateValues" dxfId="378" priority="143"/>
    <cfRule type="duplicateValues" dxfId="377" priority="144"/>
  </conditionalFormatting>
  <conditionalFormatting sqref="B66">
    <cfRule type="duplicateValues" dxfId="376" priority="140"/>
    <cfRule type="duplicateValues" dxfId="375" priority="141"/>
    <cfRule type="duplicateValues" dxfId="374" priority="142"/>
  </conditionalFormatting>
  <conditionalFormatting sqref="B66">
    <cfRule type="duplicateValues" dxfId="373" priority="139"/>
  </conditionalFormatting>
  <conditionalFormatting sqref="B66">
    <cfRule type="duplicateValues" dxfId="372" priority="138"/>
  </conditionalFormatting>
  <conditionalFormatting sqref="B66">
    <cfRule type="duplicateValues" dxfId="371" priority="136"/>
    <cfRule type="duplicateValues" dxfId="370" priority="137"/>
  </conditionalFormatting>
  <conditionalFormatting sqref="E5:E24">
    <cfRule type="duplicateValues" dxfId="369" priority="147283"/>
  </conditionalFormatting>
  <conditionalFormatting sqref="B5:B24">
    <cfRule type="duplicateValues" dxfId="368" priority="147284"/>
    <cfRule type="duplicateValues" dxfId="367" priority="147285"/>
  </conditionalFormatting>
  <conditionalFormatting sqref="B5:B24">
    <cfRule type="duplicateValues" dxfId="366" priority="147286"/>
  </conditionalFormatting>
  <conditionalFormatting sqref="E5:E24">
    <cfRule type="duplicateValues" dxfId="365" priority="147287"/>
    <cfRule type="duplicateValues" dxfId="364" priority="147288"/>
  </conditionalFormatting>
  <conditionalFormatting sqref="E5:E24">
    <cfRule type="duplicateValues" dxfId="363" priority="147289"/>
    <cfRule type="duplicateValues" dxfId="362" priority="147290"/>
    <cfRule type="duplicateValues" dxfId="361" priority="147291"/>
  </conditionalFormatting>
  <conditionalFormatting sqref="B5:B24">
    <cfRule type="duplicateValues" dxfId="360" priority="147292"/>
    <cfRule type="duplicateValues" dxfId="359" priority="147293"/>
    <cfRule type="duplicateValues" dxfId="358" priority="147294"/>
  </conditionalFormatting>
  <conditionalFormatting sqref="B154:B1048576 B60:B64 B1:B4">
    <cfRule type="duplicateValues" dxfId="357" priority="147368"/>
    <cfRule type="duplicateValues" dxfId="356" priority="147369"/>
  </conditionalFormatting>
  <conditionalFormatting sqref="B154:B1048576 B60:B64 B1:B4">
    <cfRule type="duplicateValues" dxfId="355" priority="147378"/>
  </conditionalFormatting>
  <conditionalFormatting sqref="B154:B1048576 B60:B64">
    <cfRule type="duplicateValues" dxfId="354" priority="147383"/>
    <cfRule type="duplicateValues" dxfId="353" priority="147384"/>
  </conditionalFormatting>
  <conditionalFormatting sqref="B154:B1048576 B60:B64 B1:B4">
    <cfRule type="duplicateValues" dxfId="352" priority="147391"/>
    <cfRule type="duplicateValues" dxfId="351" priority="147392"/>
    <cfRule type="duplicateValues" dxfId="350" priority="147393"/>
  </conditionalFormatting>
  <conditionalFormatting sqref="B154:B1048576 B60:B64">
    <cfRule type="duplicateValues" dxfId="349" priority="147406"/>
  </conditionalFormatting>
  <conditionalFormatting sqref="B154:B1048576 B60:B64 B1:B26">
    <cfRule type="duplicateValues" dxfId="348" priority="147410"/>
    <cfRule type="duplicateValues" dxfId="347" priority="147411"/>
  </conditionalFormatting>
  <conditionalFormatting sqref="B154:B1048576 B1:B85">
    <cfRule type="duplicateValues" dxfId="346" priority="147418"/>
  </conditionalFormatting>
  <conditionalFormatting sqref="E86:E87">
    <cfRule type="duplicateValues" dxfId="345" priority="147500"/>
  </conditionalFormatting>
  <conditionalFormatting sqref="E86:E87">
    <cfRule type="duplicateValues" dxfId="344" priority="147502"/>
    <cfRule type="duplicateValues" dxfId="343" priority="147503"/>
  </conditionalFormatting>
  <conditionalFormatting sqref="E86:E87">
    <cfRule type="duplicateValues" dxfId="342" priority="147504"/>
    <cfRule type="duplicateValues" dxfId="341" priority="147505"/>
    <cfRule type="duplicateValues" dxfId="340" priority="147506"/>
  </conditionalFormatting>
  <conditionalFormatting sqref="B86:B87">
    <cfRule type="duplicateValues" dxfId="339" priority="147525"/>
    <cfRule type="duplicateValues" dxfId="338" priority="147526"/>
  </conditionalFormatting>
  <conditionalFormatting sqref="B86:B87">
    <cfRule type="duplicateValues" dxfId="337" priority="147527"/>
  </conditionalFormatting>
  <conditionalFormatting sqref="B86:B87">
    <cfRule type="duplicateValues" dxfId="336" priority="147530"/>
    <cfRule type="duplicateValues" dxfId="335" priority="147531"/>
    <cfRule type="duplicateValues" dxfId="334" priority="147532"/>
  </conditionalFormatting>
  <conditionalFormatting sqref="E67:E85">
    <cfRule type="duplicateValues" dxfId="333" priority="147547"/>
  </conditionalFormatting>
  <conditionalFormatting sqref="E67:E85">
    <cfRule type="duplicateValues" dxfId="332" priority="147551"/>
    <cfRule type="duplicateValues" dxfId="331" priority="147552"/>
  </conditionalFormatting>
  <conditionalFormatting sqref="E67:E85">
    <cfRule type="duplicateValues" dxfId="330" priority="147555"/>
    <cfRule type="duplicateValues" dxfId="329" priority="147556"/>
    <cfRule type="duplicateValues" dxfId="328" priority="147557"/>
  </conditionalFormatting>
  <conditionalFormatting sqref="B67:B85">
    <cfRule type="duplicateValues" dxfId="327" priority="147597"/>
    <cfRule type="duplicateValues" dxfId="326" priority="147598"/>
  </conditionalFormatting>
  <conditionalFormatting sqref="B67:B85">
    <cfRule type="duplicateValues" dxfId="325" priority="147601"/>
  </conditionalFormatting>
  <conditionalFormatting sqref="B67:B85">
    <cfRule type="duplicateValues" dxfId="324" priority="147607"/>
    <cfRule type="duplicateValues" dxfId="323" priority="147608"/>
    <cfRule type="duplicateValues" dxfId="322" priority="147609"/>
  </conditionalFormatting>
  <conditionalFormatting sqref="E88:E106">
    <cfRule type="duplicateValues" dxfId="321" priority="24"/>
  </conditionalFormatting>
  <conditionalFormatting sqref="E88:E106">
    <cfRule type="duplicateValues" dxfId="320" priority="22"/>
    <cfRule type="duplicateValues" dxfId="319" priority="23"/>
  </conditionalFormatting>
  <conditionalFormatting sqref="E88:E106">
    <cfRule type="duplicateValues" dxfId="318" priority="19"/>
    <cfRule type="duplicateValues" dxfId="317" priority="20"/>
    <cfRule type="duplicateValues" dxfId="316" priority="21"/>
  </conditionalFormatting>
  <conditionalFormatting sqref="B88:B106">
    <cfRule type="duplicateValues" dxfId="315" priority="17"/>
    <cfRule type="duplicateValues" dxfId="314" priority="18"/>
  </conditionalFormatting>
  <conditionalFormatting sqref="B88:B106">
    <cfRule type="duplicateValues" dxfId="313" priority="16"/>
  </conditionalFormatting>
  <conditionalFormatting sqref="B88:B106">
    <cfRule type="duplicateValues" dxfId="312" priority="13"/>
    <cfRule type="duplicateValues" dxfId="311" priority="14"/>
    <cfRule type="duplicateValues" dxfId="310" priority="15"/>
  </conditionalFormatting>
  <conditionalFormatting sqref="E154:E1048576 E60:E66 E1:E24">
    <cfRule type="duplicateValues" dxfId="309" priority="147730"/>
  </conditionalFormatting>
  <conditionalFormatting sqref="E154:E1048576 E60:E66 E1:E4">
    <cfRule type="duplicateValues" dxfId="308" priority="147734"/>
  </conditionalFormatting>
  <conditionalFormatting sqref="E154:E1048576 E60:E66 E1:E4">
    <cfRule type="duplicateValues" dxfId="307" priority="147738"/>
    <cfRule type="duplicateValues" dxfId="306" priority="147739"/>
  </conditionalFormatting>
  <conditionalFormatting sqref="E154:E1048576 E60:E66 E1:E4">
    <cfRule type="duplicateValues" dxfId="305" priority="147746"/>
    <cfRule type="duplicateValues" dxfId="304" priority="147747"/>
    <cfRule type="duplicateValues" dxfId="303" priority="147748"/>
  </conditionalFormatting>
  <conditionalFormatting sqref="E154:E1048576 E60:E66">
    <cfRule type="duplicateValues" dxfId="302" priority="147758"/>
  </conditionalFormatting>
  <conditionalFormatting sqref="E154:E1048576 E60:E66">
    <cfRule type="duplicateValues" dxfId="301" priority="147761"/>
    <cfRule type="duplicateValues" dxfId="300" priority="147762"/>
    <cfRule type="duplicateValues" dxfId="299" priority="147763"/>
  </conditionalFormatting>
  <conditionalFormatting sqref="E154:E1048576 E60:E66">
    <cfRule type="duplicateValues" dxfId="298" priority="147770"/>
    <cfRule type="duplicateValues" dxfId="297" priority="147771"/>
  </conditionalFormatting>
  <conditionalFormatting sqref="E154:E1048576 E60:E66 E1:E26">
    <cfRule type="duplicateValues" dxfId="296" priority="147776"/>
    <cfRule type="duplicateValues" dxfId="295" priority="147777"/>
  </conditionalFormatting>
  <conditionalFormatting sqref="E154:E1048576 E1:E66">
    <cfRule type="duplicateValues" dxfId="294" priority="147784"/>
  </conditionalFormatting>
  <conditionalFormatting sqref="E154:E1048576 E1:E85">
    <cfRule type="duplicateValues" dxfId="293" priority="147787"/>
    <cfRule type="duplicateValues" dxfId="292" priority="147788"/>
    <cfRule type="duplicateValues" dxfId="291" priority="147789"/>
  </conditionalFormatting>
  <conditionalFormatting sqref="E107:E153">
    <cfRule type="duplicateValues" dxfId="13" priority="147838"/>
  </conditionalFormatting>
  <conditionalFormatting sqref="E107:E153">
    <cfRule type="duplicateValues" dxfId="12" priority="147840"/>
    <cfRule type="duplicateValues" dxfId="11" priority="147841"/>
  </conditionalFormatting>
  <conditionalFormatting sqref="E107:E153">
    <cfRule type="duplicateValues" dxfId="10" priority="147844"/>
    <cfRule type="duplicateValues" dxfId="9" priority="147845"/>
    <cfRule type="duplicateValues" dxfId="8" priority="147846"/>
  </conditionalFormatting>
  <conditionalFormatting sqref="B107:B153">
    <cfRule type="duplicateValues" dxfId="7" priority="147850"/>
    <cfRule type="duplicateValues" dxfId="6" priority="147851"/>
  </conditionalFormatting>
  <conditionalFormatting sqref="B107:B153">
    <cfRule type="duplicateValues" dxfId="5" priority="147854"/>
  </conditionalFormatting>
  <conditionalFormatting sqref="B107:B153">
    <cfRule type="duplicateValues" dxfId="4" priority="147856"/>
    <cfRule type="duplicateValues" dxfId="3" priority="147857"/>
    <cfRule type="duplicateValues" dxfId="2" priority="147858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3"/>
  <sheetViews>
    <sheetView tabSelected="1" zoomScale="55" zoomScaleNormal="55" workbookViewId="0">
      <selection activeCell="F59" sqref="F59"/>
    </sheetView>
  </sheetViews>
  <sheetFormatPr baseColWidth="10" defaultColWidth="23.42578125" defaultRowHeight="15" x14ac:dyDescent="0.25"/>
  <cols>
    <col min="1" max="1" width="26.42578125" style="111" bestFit="1" customWidth="1"/>
    <col min="2" max="2" width="25" style="114" bestFit="1" customWidth="1"/>
    <col min="3" max="3" width="61.42578125" style="111" customWidth="1"/>
    <col min="4" max="4" width="52.42578125" style="111" bestFit="1" customWidth="1"/>
    <col min="5" max="5" width="15.140625" style="68" customWidth="1"/>
    <col min="6" max="6" width="29.42578125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164" t="s">
        <v>2144</v>
      </c>
      <c r="B1" s="165"/>
      <c r="C1" s="165"/>
      <c r="D1" s="165"/>
      <c r="E1" s="166"/>
      <c r="F1" s="162" t="s">
        <v>2537</v>
      </c>
      <c r="G1" s="163"/>
      <c r="H1" s="98">
        <f>COUNTIF(A:E,"2 Gavetas Vacías + 1 Fallando")</f>
        <v>7</v>
      </c>
      <c r="I1" s="98">
        <f>COUNTIF(A:E,("3 Gavetas Vacías"))</f>
        <v>11</v>
      </c>
      <c r="J1" s="119">
        <f>COUNTIF(A:E,"2 Gavetas Fallando + 1 Vacia")</f>
        <v>0</v>
      </c>
      <c r="K1" s="119"/>
    </row>
    <row r="2" spans="1:11" ht="25.5" customHeight="1" x14ac:dyDescent="0.25">
      <c r="A2" s="167" t="s">
        <v>2610</v>
      </c>
      <c r="B2" s="168"/>
      <c r="C2" s="168"/>
      <c r="D2" s="168"/>
      <c r="E2" s="169"/>
      <c r="F2" s="97" t="s">
        <v>2536</v>
      </c>
      <c r="G2" s="96">
        <f>G3+G4</f>
        <v>149</v>
      </c>
      <c r="H2" s="97" t="s">
        <v>2543</v>
      </c>
      <c r="I2" s="96">
        <f>COUNTIF(A:E,"Abastecido")</f>
        <v>29</v>
      </c>
      <c r="J2" s="97" t="s">
        <v>2556</v>
      </c>
      <c r="K2" s="96">
        <f>COUNTIF(REPORTE!A:Q,"REINICIO FALLIDO")</f>
        <v>6</v>
      </c>
    </row>
    <row r="3" spans="1:11" ht="15" customHeight="1" x14ac:dyDescent="0.25">
      <c r="A3" s="173"/>
      <c r="B3" s="174"/>
      <c r="C3" s="175"/>
      <c r="D3" s="175"/>
      <c r="E3" s="176"/>
      <c r="F3" s="97" t="s">
        <v>2535</v>
      </c>
      <c r="G3" s="96">
        <f>COUNTIF(REPORTE!A:Q,"fuera de Servicio")</f>
        <v>52</v>
      </c>
      <c r="H3" s="97" t="s">
        <v>2618</v>
      </c>
      <c r="I3" s="96">
        <f>COUNTIF(A:E,"GAVETAS VACIAS + GAVETAS FALLANDO")</f>
        <v>6</v>
      </c>
      <c r="J3" s="97" t="s">
        <v>2557</v>
      </c>
      <c r="K3" s="96">
        <f>COUNTIF(REPORTE!A:Q,"CARGA FALLIDA")</f>
        <v>0</v>
      </c>
    </row>
    <row r="4" spans="1:11" ht="15" customHeight="1" thickBot="1" x14ac:dyDescent="0.3">
      <c r="A4" s="138" t="s">
        <v>2406</v>
      </c>
      <c r="B4" s="139">
        <v>44451.708333333336</v>
      </c>
      <c r="C4" s="177"/>
      <c r="D4" s="177"/>
      <c r="E4" s="178"/>
      <c r="F4" s="97" t="s">
        <v>2532</v>
      </c>
      <c r="G4" s="96">
        <f>COUNTIF(REPORTE!A:Q,"En Servicio")</f>
        <v>97</v>
      </c>
      <c r="H4" s="97" t="s">
        <v>2616</v>
      </c>
      <c r="I4" s="96">
        <f>COUNTIF(A:E,"Solucionado")</f>
        <v>5</v>
      </c>
      <c r="J4" s="97" t="s">
        <v>2558</v>
      </c>
      <c r="K4" s="96">
        <f>COUNTIF(REPORTE!P4:P4,"PRINTER")</f>
        <v>0</v>
      </c>
    </row>
    <row r="5" spans="1:11" ht="18.75" thickBot="1" x14ac:dyDescent="0.3">
      <c r="A5" s="138" t="s">
        <v>2407</v>
      </c>
      <c r="B5" s="139">
        <v>44452.25</v>
      </c>
      <c r="C5" s="177"/>
      <c r="D5" s="177"/>
      <c r="E5" s="178"/>
      <c r="F5" s="97" t="s">
        <v>2533</v>
      </c>
      <c r="G5" s="96">
        <f>COUNTIF(REPORTE!A:Q,"REINICIO EXITOSO")</f>
        <v>5</v>
      </c>
      <c r="H5" s="97" t="s">
        <v>2538</v>
      </c>
      <c r="I5" s="96">
        <f>I1+H1+J1</f>
        <v>18</v>
      </c>
      <c r="J5" s="119"/>
      <c r="K5" s="119"/>
    </row>
    <row r="6" spans="1:11" ht="15" customHeight="1" x14ac:dyDescent="0.25">
      <c r="A6" s="181"/>
      <c r="B6" s="182"/>
      <c r="C6" s="179"/>
      <c r="D6" s="179"/>
      <c r="E6" s="180"/>
      <c r="F6" s="97" t="s">
        <v>2534</v>
      </c>
      <c r="G6" s="96">
        <f>COUNTIF(REPORTE!A:Q,"CARGA EXITOSA")</f>
        <v>3</v>
      </c>
      <c r="H6" s="97" t="s">
        <v>2542</v>
      </c>
      <c r="I6" s="96">
        <f>COUNTIF(A:E,"GAVETA DE DEPOSITO LLENA")</f>
        <v>1</v>
      </c>
      <c r="J6" s="119"/>
      <c r="K6" s="119"/>
    </row>
    <row r="7" spans="1:11" ht="18" customHeight="1" thickBot="1" x14ac:dyDescent="0.3">
      <c r="A7" s="170" t="s">
        <v>2560</v>
      </c>
      <c r="B7" s="171"/>
      <c r="C7" s="171"/>
      <c r="D7" s="171"/>
      <c r="E7" s="172"/>
      <c r="F7" s="97" t="s">
        <v>2615</v>
      </c>
      <c r="G7" s="96">
        <f>COUNTIF(A:E,"Sin Efectivo")</f>
        <v>11</v>
      </c>
      <c r="H7" s="97" t="s">
        <v>2541</v>
      </c>
      <c r="I7" s="96">
        <f>COUNTIF(A:E,"GAVETA DE RECHAZO LLENA")</f>
        <v>3</v>
      </c>
      <c r="J7" s="119"/>
      <c r="K7" s="119"/>
    </row>
    <row r="8" spans="1:11" ht="18.75" customHeight="1" x14ac:dyDescent="0.25">
      <c r="A8" s="140" t="s">
        <v>15</v>
      </c>
      <c r="B8" s="140" t="s">
        <v>2408</v>
      </c>
      <c r="C8" s="140" t="s">
        <v>46</v>
      </c>
      <c r="D8" s="150" t="s">
        <v>2411</v>
      </c>
      <c r="E8" s="140" t="s">
        <v>2409</v>
      </c>
    </row>
    <row r="9" spans="1:11" s="119" customFormat="1" ht="18" customHeight="1" x14ac:dyDescent="0.25">
      <c r="A9" s="135" t="str">
        <f>VLOOKUP(B9,'[1]LISTADO ATM'!$A$2:$C$922,3,0)</f>
        <v>SUR</v>
      </c>
      <c r="B9" s="133">
        <v>592</v>
      </c>
      <c r="C9" s="135" t="str">
        <f>VLOOKUP(B9,'[1]LISTADO ATM'!$A$2:$B$922,2,0)</f>
        <v xml:space="preserve">ATM Centro de Caja San Cristóbal I </v>
      </c>
      <c r="D9" s="143" t="s">
        <v>2681</v>
      </c>
      <c r="E9" s="107">
        <v>3336022952</v>
      </c>
    </row>
    <row r="10" spans="1:11" s="106" customFormat="1" ht="18" x14ac:dyDescent="0.25">
      <c r="A10" s="135" t="str">
        <f>VLOOKUP(B10,'[1]LISTADO ATM'!$A$2:$C$922,3,0)</f>
        <v>SUR</v>
      </c>
      <c r="B10" s="133">
        <v>45</v>
      </c>
      <c r="C10" s="135" t="str">
        <f>VLOOKUP(B10,'[1]LISTADO ATM'!$A$2:$B$922,2,0)</f>
        <v xml:space="preserve">ATM Oficina Tamayo </v>
      </c>
      <c r="D10" s="143" t="s">
        <v>2681</v>
      </c>
      <c r="E10" s="107">
        <v>3336022970</v>
      </c>
    </row>
    <row r="11" spans="1:11" s="106" customFormat="1" ht="18" x14ac:dyDescent="0.25">
      <c r="A11" s="135" t="str">
        <f>VLOOKUP(B11,'[1]LISTADO ATM'!$A$2:$C$922,3,0)</f>
        <v>DISTRITO NACIONAL</v>
      </c>
      <c r="B11" s="145">
        <v>410</v>
      </c>
      <c r="C11" s="135" t="str">
        <f>VLOOKUP(B11,'[1]LISTADO ATM'!$A$2:$B$922,2,0)</f>
        <v xml:space="preserve">ATM Oficina Las Palmas de Herrera II </v>
      </c>
      <c r="D11" s="143" t="s">
        <v>2681</v>
      </c>
      <c r="E11" s="107">
        <v>3336022851</v>
      </c>
    </row>
    <row r="12" spans="1:11" s="106" customFormat="1" ht="18" customHeight="1" x14ac:dyDescent="0.25">
      <c r="A12" s="135" t="str">
        <f>VLOOKUP(B12,'[1]LISTADO ATM'!$A$2:$C$922,3,0)</f>
        <v>NORTE</v>
      </c>
      <c r="B12" s="133">
        <v>119</v>
      </c>
      <c r="C12" s="135" t="str">
        <f>VLOOKUP(B12,'[1]LISTADO ATM'!$A$2:$B$922,2,0)</f>
        <v>ATM Oficina La Barranquita</v>
      </c>
      <c r="D12" s="143" t="s">
        <v>2681</v>
      </c>
      <c r="E12" s="107">
        <v>3336023029</v>
      </c>
    </row>
    <row r="13" spans="1:11" s="106" customFormat="1" ht="18" customHeight="1" x14ac:dyDescent="0.25">
      <c r="A13" s="135" t="str">
        <f>VLOOKUP(B13,'[1]LISTADO ATM'!$A$2:$C$922,3,0)</f>
        <v>NORTE</v>
      </c>
      <c r="B13" s="133">
        <v>965</v>
      </c>
      <c r="C13" s="135" t="str">
        <f>VLOOKUP(B13,'[1]LISTADO ATM'!$A$2:$B$922,2,0)</f>
        <v xml:space="preserve">ATM S/M La Fuente FUN (Santiago) </v>
      </c>
      <c r="D13" s="143" t="s">
        <v>2681</v>
      </c>
      <c r="E13" s="107">
        <v>3336022971</v>
      </c>
    </row>
    <row r="14" spans="1:11" s="106" customFormat="1" ht="18" customHeight="1" x14ac:dyDescent="0.25">
      <c r="A14" s="135" t="str">
        <f>VLOOKUP(B14,'[1]LISTADO ATM'!$A$2:$C$922,3,0)</f>
        <v>NORTE</v>
      </c>
      <c r="B14" s="133">
        <v>136</v>
      </c>
      <c r="C14" s="135" t="str">
        <f>VLOOKUP(B14,'[1]LISTADO ATM'!$A$2:$B$922,2,0)</f>
        <v>ATM S/M Xtra (Santiago)</v>
      </c>
      <c r="D14" s="143" t="s">
        <v>2681</v>
      </c>
      <c r="E14" s="107">
        <v>3336022973</v>
      </c>
    </row>
    <row r="15" spans="1:11" s="106" customFormat="1" ht="18.75" customHeight="1" x14ac:dyDescent="0.25">
      <c r="A15" s="135" t="str">
        <f>VLOOKUP(B15,'[1]LISTADO ATM'!$A$2:$C$922,3,0)</f>
        <v>DISTRITO NACIONAL</v>
      </c>
      <c r="B15" s="145">
        <v>461</v>
      </c>
      <c r="C15" s="135" t="str">
        <f>VLOOKUP(B15,'[1]LISTADO ATM'!$A$2:$B$922,2,0)</f>
        <v xml:space="preserve">ATM Autobanco Sarasota I </v>
      </c>
      <c r="D15" s="143" t="s">
        <v>2681</v>
      </c>
      <c r="E15" s="107">
        <v>3336022945</v>
      </c>
    </row>
    <row r="16" spans="1:11" s="106" customFormat="1" ht="18" customHeight="1" x14ac:dyDescent="0.25">
      <c r="A16" s="135" t="str">
        <f>VLOOKUP(B16,'[1]LISTADO ATM'!$A$2:$C$922,3,0)</f>
        <v>DISTRITO NACIONAL</v>
      </c>
      <c r="B16" s="145">
        <v>577</v>
      </c>
      <c r="C16" s="135" t="str">
        <f>VLOOKUP(B16,'[1]LISTADO ATM'!$A$2:$B$922,2,0)</f>
        <v xml:space="preserve">ATM Olé Ave. Duarte </v>
      </c>
      <c r="D16" s="143" t="s">
        <v>2681</v>
      </c>
      <c r="E16" s="107">
        <v>3336022913</v>
      </c>
    </row>
    <row r="17" spans="1:5" s="106" customFormat="1" ht="18.75" customHeight="1" x14ac:dyDescent="0.25">
      <c r="A17" s="135" t="str">
        <f>VLOOKUP(B17,'[1]LISTADO ATM'!$A$2:$C$922,3,0)</f>
        <v>NORTE</v>
      </c>
      <c r="B17" s="145">
        <v>731</v>
      </c>
      <c r="C17" s="135" t="str">
        <f>VLOOKUP(B17,'[1]LISTADO ATM'!$A$2:$B$822,2,0)</f>
        <v xml:space="preserve">ATM UNP Villa González </v>
      </c>
      <c r="D17" s="143" t="s">
        <v>2681</v>
      </c>
      <c r="E17" s="145">
        <v>3336022972</v>
      </c>
    </row>
    <row r="18" spans="1:5" s="106" customFormat="1" ht="18" customHeight="1" x14ac:dyDescent="0.25">
      <c r="A18" s="134" t="str">
        <f>VLOOKUP(B18,'[1]LISTADO ATM'!$A$2:$C$922,3,0)</f>
        <v>DISTRITO NACIONAL</v>
      </c>
      <c r="B18" s="145">
        <v>911</v>
      </c>
      <c r="C18" s="134" t="str">
        <f>VLOOKUP(B18,'[1]LISTADO ATM'!$A$2:$B$822,2,0)</f>
        <v xml:space="preserve">ATM Oficina Venezuela II </v>
      </c>
      <c r="D18" s="143" t="s">
        <v>2681</v>
      </c>
      <c r="E18" s="145">
        <v>3336022922</v>
      </c>
    </row>
    <row r="19" spans="1:5" s="106" customFormat="1" ht="18" customHeight="1" x14ac:dyDescent="0.25">
      <c r="A19" s="134" t="str">
        <f>VLOOKUP(B19,'[1]LISTADO ATM'!$A$2:$C$922,3,0)</f>
        <v>ESTE</v>
      </c>
      <c r="B19" s="145">
        <v>293</v>
      </c>
      <c r="C19" s="134" t="str">
        <f>VLOOKUP(B19,'[1]LISTADO ATM'!$A$2:$B$822,2,0)</f>
        <v xml:space="preserve">ATM S/M Nueva Visión (San Pedro) </v>
      </c>
      <c r="D19" s="143" t="s">
        <v>2681</v>
      </c>
      <c r="E19" s="145">
        <v>3336022766</v>
      </c>
    </row>
    <row r="20" spans="1:5" s="111" customFormat="1" ht="18" customHeight="1" x14ac:dyDescent="0.25">
      <c r="A20" s="135" t="str">
        <f>VLOOKUP(B20,'[1]LISTADO ATM'!$A$2:$C$922,3,0)</f>
        <v>NORTE</v>
      </c>
      <c r="B20" s="133">
        <v>504</v>
      </c>
      <c r="C20" s="135" t="str">
        <f>VLOOKUP(B20,'[1]LISTADO ATM'!$A$2:$B$922,2,0)</f>
        <v>ATM CURNA UASD Nagua</v>
      </c>
      <c r="D20" s="143" t="s">
        <v>2681</v>
      </c>
      <c r="E20" s="107" t="s">
        <v>2683</v>
      </c>
    </row>
    <row r="21" spans="1:5" s="111" customFormat="1" ht="18" customHeight="1" x14ac:dyDescent="0.25">
      <c r="A21" s="135" t="str">
        <f>VLOOKUP(B21,'[1]LISTADO ATM'!$A$2:$C$922,3,0)</f>
        <v>DISTRITO NACIONAL</v>
      </c>
      <c r="B21" s="133">
        <v>931</v>
      </c>
      <c r="C21" s="135" t="str">
        <f>VLOOKUP(B21,'[1]LISTADO ATM'!$A$2:$B$922,2,0)</f>
        <v xml:space="preserve">ATM Autobanco Luperón I </v>
      </c>
      <c r="D21" s="143" t="s">
        <v>2681</v>
      </c>
      <c r="E21" s="107">
        <v>3336022999</v>
      </c>
    </row>
    <row r="22" spans="1:5" s="119" customFormat="1" ht="18" customHeight="1" x14ac:dyDescent="0.25">
      <c r="A22" s="135" t="str">
        <f>VLOOKUP(B22,'[1]LISTADO ATM'!$A$2:$C$922,3,0)</f>
        <v>NORTE</v>
      </c>
      <c r="B22" s="133">
        <v>22</v>
      </c>
      <c r="C22" s="135" t="str">
        <f>VLOOKUP(B22,'[1]LISTADO ATM'!$A$2:$B$922,2,0)</f>
        <v>ATM S/M Olimpico (Santiago)</v>
      </c>
      <c r="D22" s="143" t="s">
        <v>2681</v>
      </c>
      <c r="E22" s="107">
        <v>3336022995</v>
      </c>
    </row>
    <row r="23" spans="1:5" s="111" customFormat="1" ht="18" customHeight="1" x14ac:dyDescent="0.25">
      <c r="A23" s="135" t="str">
        <f>VLOOKUP(B23,'[1]LISTADO ATM'!$A$2:$C$922,3,0)</f>
        <v>NORTE</v>
      </c>
      <c r="B23" s="145">
        <v>40</v>
      </c>
      <c r="C23" s="135" t="str">
        <f>VLOOKUP(B23,'[1]LISTADO ATM'!$A$2:$B$922,2,0)</f>
        <v xml:space="preserve">ATM Oficina El Puñal </v>
      </c>
      <c r="D23" s="143" t="s">
        <v>2681</v>
      </c>
      <c r="E23" s="107">
        <v>3336022946</v>
      </c>
    </row>
    <row r="24" spans="1:5" s="111" customFormat="1" ht="18" customHeight="1" x14ac:dyDescent="0.25">
      <c r="A24" s="135" t="str">
        <f>VLOOKUP(B24,'[1]LISTADO ATM'!$A$2:$C$922,3,0)</f>
        <v>ESTE</v>
      </c>
      <c r="B24" s="145">
        <v>385</v>
      </c>
      <c r="C24" s="135" t="str">
        <f>VLOOKUP(B24,'[1]LISTADO ATM'!$A$2:$B$922,2,0)</f>
        <v xml:space="preserve">ATM Plaza Verón I </v>
      </c>
      <c r="D24" s="143" t="s">
        <v>2681</v>
      </c>
      <c r="E24" s="107">
        <v>3336022920</v>
      </c>
    </row>
    <row r="25" spans="1:5" s="111" customFormat="1" ht="18" customHeight="1" x14ac:dyDescent="0.25">
      <c r="A25" s="135" t="str">
        <f>VLOOKUP(B25,'[1]LISTADO ATM'!$A$2:$C$922,3,0)</f>
        <v>SUR</v>
      </c>
      <c r="B25" s="122">
        <v>829</v>
      </c>
      <c r="C25" s="135" t="str">
        <f>VLOOKUP(B25,'[1]LISTADO ATM'!$A$2:$B$922,2,0)</f>
        <v xml:space="preserve">ATM UNP Multicentro Sirena Baní </v>
      </c>
      <c r="D25" s="143" t="s">
        <v>2681</v>
      </c>
      <c r="E25" s="122">
        <v>3336022262</v>
      </c>
    </row>
    <row r="26" spans="1:5" s="111" customFormat="1" ht="18.75" customHeight="1" x14ac:dyDescent="0.25">
      <c r="A26" s="135" t="str">
        <f>VLOOKUP(B26,'[1]LISTADO ATM'!$A$2:$C$922,3,0)</f>
        <v>DISTRITO NACIONAL</v>
      </c>
      <c r="B26" s="145">
        <v>971</v>
      </c>
      <c r="C26" s="135" t="str">
        <f>VLOOKUP(B26,'[1]LISTADO ATM'!$A$2:$B$822,2,0)</f>
        <v xml:space="preserve">ATM Club Banreservas I </v>
      </c>
      <c r="D26" s="143" t="s">
        <v>2681</v>
      </c>
      <c r="E26" s="145" t="s">
        <v>2739</v>
      </c>
    </row>
    <row r="27" spans="1:5" s="119" customFormat="1" ht="18.75" customHeight="1" x14ac:dyDescent="0.25">
      <c r="A27" s="135" t="str">
        <f>VLOOKUP(B27,'[1]LISTADO ATM'!$A$2:$C$922,3,0)</f>
        <v>NORTE</v>
      </c>
      <c r="B27" s="145">
        <v>395</v>
      </c>
      <c r="C27" s="135" t="str">
        <f>VLOOKUP(B27,'[1]LISTADO ATM'!$A$2:$B$822,2,0)</f>
        <v xml:space="preserve">ATM UNP Sabana Iglesia </v>
      </c>
      <c r="D27" s="143" t="s">
        <v>2681</v>
      </c>
      <c r="E27" s="145">
        <v>3336023156</v>
      </c>
    </row>
    <row r="28" spans="1:5" s="119" customFormat="1" ht="18.75" customHeight="1" x14ac:dyDescent="0.25">
      <c r="A28" s="134" t="str">
        <f>VLOOKUP(B28,'[1]LISTADO ATM'!$A$2:$C$922,3,0)</f>
        <v>NORTE</v>
      </c>
      <c r="B28" s="145">
        <v>4</v>
      </c>
      <c r="C28" s="134" t="str">
        <f>VLOOKUP(B28,'[1]LISTADO ATM'!$A$2:$B$822,2,0)</f>
        <v>ATM Avenida Rivas</v>
      </c>
      <c r="D28" s="143" t="s">
        <v>2681</v>
      </c>
      <c r="E28" s="145">
        <v>3336022951</v>
      </c>
    </row>
    <row r="29" spans="1:5" s="119" customFormat="1" ht="18.75" customHeight="1" x14ac:dyDescent="0.25">
      <c r="A29" s="134" t="str">
        <f>VLOOKUP(B29,'[1]LISTADO ATM'!$A$2:$C$922,3,0)</f>
        <v>ESTE</v>
      </c>
      <c r="B29" s="145">
        <v>386</v>
      </c>
      <c r="C29" s="134" t="str">
        <f>VLOOKUP(B29,'[1]LISTADO ATM'!$A$2:$B$822,2,0)</f>
        <v xml:space="preserve">ATM Plaza Verón II </v>
      </c>
      <c r="D29" s="143" t="s">
        <v>2681</v>
      </c>
      <c r="E29" s="145">
        <v>3336022923</v>
      </c>
    </row>
    <row r="30" spans="1:5" s="119" customFormat="1" ht="18.75" customHeight="1" x14ac:dyDescent="0.25">
      <c r="A30" s="134" t="str">
        <f>VLOOKUP(B30,'[1]LISTADO ATM'!$A$2:$C$922,3,0)</f>
        <v>DISTRITO NACIONAL</v>
      </c>
      <c r="B30" s="145">
        <v>578</v>
      </c>
      <c r="C30" s="134" t="str">
        <f>VLOOKUP(B30,'[1]LISTADO ATM'!$A$2:$B$822,2,0)</f>
        <v xml:space="preserve">ATM Procuraduría General de la República </v>
      </c>
      <c r="D30" s="143" t="s">
        <v>2681</v>
      </c>
      <c r="E30" s="145">
        <v>3336022584</v>
      </c>
    </row>
    <row r="31" spans="1:5" s="119" customFormat="1" ht="18.75" customHeight="1" x14ac:dyDescent="0.25">
      <c r="A31" s="135" t="str">
        <f>VLOOKUP(B31,'[1]LISTADO ATM'!$A$2:$C$922,3,0)</f>
        <v>DISTRITO NACIONAL</v>
      </c>
      <c r="B31" s="133">
        <v>684</v>
      </c>
      <c r="C31" s="135" t="str">
        <f>VLOOKUP(B31,'[1]LISTADO ATM'!$A$2:$B$922,2,0)</f>
        <v>ATM Estación Texaco Prolongación 27 Febrero</v>
      </c>
      <c r="D31" s="143" t="s">
        <v>2681</v>
      </c>
      <c r="E31" s="107" t="s">
        <v>2829</v>
      </c>
    </row>
    <row r="32" spans="1:5" s="119" customFormat="1" ht="18.75" customHeight="1" x14ac:dyDescent="0.25">
      <c r="A32" s="135" t="str">
        <f>VLOOKUP(B32,'[1]LISTADO ATM'!$A$2:$C$922,3,0)</f>
        <v>NORTE</v>
      </c>
      <c r="B32" s="133">
        <v>728</v>
      </c>
      <c r="C32" s="135" t="str">
        <f>VLOOKUP(B32,'[1]LISTADO ATM'!$A$2:$B$922,2,0)</f>
        <v xml:space="preserve">ATM UNP La Vega Oficina Regional Norcentral </v>
      </c>
      <c r="D32" s="143" t="s">
        <v>2681</v>
      </c>
      <c r="E32" s="107" t="s">
        <v>2830</v>
      </c>
    </row>
    <row r="33" spans="1:5" s="119" customFormat="1" ht="18.75" customHeight="1" x14ac:dyDescent="0.25">
      <c r="A33" s="135" t="str">
        <f>VLOOKUP(B33,'[1]LISTADO ATM'!$A$2:$C$922,3,0)</f>
        <v>DISTRITO NACIONAL</v>
      </c>
      <c r="B33" s="133">
        <v>139</v>
      </c>
      <c r="C33" s="135" t="str">
        <f>VLOOKUP(B33,'[1]LISTADO ATM'!$A$2:$B$922,2,0)</f>
        <v xml:space="preserve">ATM Oficina Plaza Lama Zona Oriental I </v>
      </c>
      <c r="D33" s="143" t="s">
        <v>2681</v>
      </c>
      <c r="E33" s="107" t="s">
        <v>2737</v>
      </c>
    </row>
    <row r="34" spans="1:5" s="119" customFormat="1" ht="18.75" customHeight="1" x14ac:dyDescent="0.25">
      <c r="A34" s="135" t="str">
        <f>VLOOKUP(B34,'[1]LISTADO ATM'!$A$2:$C$922,3,0)</f>
        <v>SUR</v>
      </c>
      <c r="B34" s="133">
        <v>249</v>
      </c>
      <c r="C34" s="135" t="str">
        <f>VLOOKUP(B34,'[1]LISTADO ATM'!$A$2:$B$922,2,0)</f>
        <v xml:space="preserve">ATM Banco Agrícola Neiba </v>
      </c>
      <c r="D34" s="143" t="s">
        <v>2681</v>
      </c>
      <c r="E34" s="107" t="s">
        <v>2665</v>
      </c>
    </row>
    <row r="35" spans="1:5" s="119" customFormat="1" ht="18.75" customHeight="1" x14ac:dyDescent="0.25">
      <c r="A35" s="135" t="str">
        <f>VLOOKUP(B35,'[1]LISTADO ATM'!$A$2:$C$922,3,0)</f>
        <v>ESTE</v>
      </c>
      <c r="B35" s="133">
        <v>16</v>
      </c>
      <c r="C35" s="135" t="str">
        <f>VLOOKUP(B35,'[1]LISTADO ATM'!$A$2:$B$922,2,0)</f>
        <v>ATM Estación Texaco Sabana de la Mar</v>
      </c>
      <c r="D35" s="143" t="s">
        <v>2681</v>
      </c>
      <c r="E35" s="107">
        <v>3336022950</v>
      </c>
    </row>
    <row r="36" spans="1:5" s="119" customFormat="1" ht="18.75" customHeight="1" x14ac:dyDescent="0.25">
      <c r="A36" s="135" t="str">
        <f>VLOOKUP(B36,'[1]LISTADO ATM'!$A$2:$C$922,3,0)</f>
        <v>ESTE</v>
      </c>
      <c r="B36" s="145">
        <v>912</v>
      </c>
      <c r="C36" s="135" t="str">
        <f>VLOOKUP(B36,'[1]LISTADO ATM'!$A$2:$B$922,2,0)</f>
        <v xml:space="preserve">ATM Oficina San Pedro II </v>
      </c>
      <c r="D36" s="143" t="s">
        <v>2681</v>
      </c>
      <c r="E36" s="107">
        <v>3336022911</v>
      </c>
    </row>
    <row r="37" spans="1:5" s="119" customFormat="1" ht="18.75" customHeight="1" x14ac:dyDescent="0.25">
      <c r="A37" s="135" t="str">
        <f>VLOOKUP(B37,'[1]LISTADO ATM'!$A$2:$C$922,3,0)</f>
        <v>DISTRITO NACIONAL</v>
      </c>
      <c r="B37" s="145">
        <v>655</v>
      </c>
      <c r="C37" s="135" t="str">
        <f>VLOOKUP(B37,'[1]LISTADO ATM'!$A$2:$B$822,2,0)</f>
        <v>ATM Farmacia Sandra</v>
      </c>
      <c r="D37" s="143" t="s">
        <v>2681</v>
      </c>
      <c r="E37" s="145" t="s">
        <v>2738</v>
      </c>
    </row>
    <row r="38" spans="1:5" s="119" customFormat="1" ht="18.75" customHeight="1" x14ac:dyDescent="0.25">
      <c r="A38" s="135" t="e">
        <f>VLOOKUP(B38,'[1]LISTADO ATM'!$A$2:$C$922,3,0)</f>
        <v>#N/A</v>
      </c>
      <c r="B38" s="145"/>
      <c r="C38" s="135" t="e">
        <f>VLOOKUP(B38,'[1]LISTADO ATM'!$A$2:$B$922,2,0)</f>
        <v>#N/A</v>
      </c>
      <c r="D38" s="143"/>
      <c r="E38" s="145"/>
    </row>
    <row r="39" spans="1:5" s="119" customFormat="1" ht="18.75" customHeight="1" x14ac:dyDescent="0.25">
      <c r="A39" s="135" t="e">
        <f>VLOOKUP(B39,'[1]LISTADO ATM'!$A$2:$C$922,3,0)</f>
        <v>#N/A</v>
      </c>
      <c r="B39" s="145"/>
      <c r="C39" s="135" t="e">
        <f>VLOOKUP(B39,'[1]LISTADO ATM'!$A$2:$B$922,2,0)</f>
        <v>#N/A</v>
      </c>
      <c r="D39" s="143"/>
      <c r="E39" s="145"/>
    </row>
    <row r="40" spans="1:5" s="68" customFormat="1" ht="19.5" customHeight="1" x14ac:dyDescent="0.25">
      <c r="A40" s="135" t="e">
        <f>VLOOKUP(B40,'[1]LISTADO ATM'!$A$2:$C$922,3,0)</f>
        <v>#N/A</v>
      </c>
      <c r="B40" s="145"/>
      <c r="C40" s="135" t="e">
        <f>VLOOKUP(B40,'[1]LISTADO ATM'!$A$2:$B$922,2,0)</f>
        <v>#N/A</v>
      </c>
      <c r="D40" s="143"/>
      <c r="E40" s="145"/>
    </row>
    <row r="41" spans="1:5" s="119" customFormat="1" ht="18.75" customHeight="1" x14ac:dyDescent="0.25">
      <c r="A41" s="136" t="s">
        <v>2462</v>
      </c>
      <c r="B41" s="137">
        <f>COUNT(B9:B40)</f>
        <v>29</v>
      </c>
      <c r="C41" s="206"/>
      <c r="D41" s="206"/>
      <c r="E41" s="206"/>
    </row>
    <row r="42" spans="1:5" s="119" customFormat="1" ht="18.75" customHeight="1" x14ac:dyDescent="0.25">
      <c r="A42" s="181"/>
      <c r="B42" s="182"/>
      <c r="C42" s="182"/>
      <c r="D42" s="182"/>
      <c r="E42" s="209"/>
    </row>
    <row r="43" spans="1:5" s="119" customFormat="1" ht="18.75" customHeight="1" thickBot="1" x14ac:dyDescent="0.3">
      <c r="A43" s="170" t="s">
        <v>2561</v>
      </c>
      <c r="B43" s="171"/>
      <c r="C43" s="171"/>
      <c r="D43" s="171"/>
      <c r="E43" s="172"/>
    </row>
    <row r="44" spans="1:5" s="119" customFormat="1" ht="18.75" customHeight="1" x14ac:dyDescent="0.25">
      <c r="A44" s="140" t="s">
        <v>15</v>
      </c>
      <c r="B44" s="140" t="s">
        <v>2408</v>
      </c>
      <c r="C44" s="140" t="s">
        <v>46</v>
      </c>
      <c r="D44" s="207" t="s">
        <v>2411</v>
      </c>
      <c r="E44" s="208" t="s">
        <v>2409</v>
      </c>
    </row>
    <row r="45" spans="1:5" s="119" customFormat="1" ht="18.75" customHeight="1" x14ac:dyDescent="0.25">
      <c r="A45" s="135" t="str">
        <f>VLOOKUP(B45,'[1]LISTADO ATM'!$A$2:$C$922,3,0)</f>
        <v>DISTRITO NACIONAL</v>
      </c>
      <c r="B45" s="122">
        <v>231</v>
      </c>
      <c r="C45" s="135" t="str">
        <f>VLOOKUP(B45,'[1]LISTADO ATM'!$A$2:$B$822,2,0)</f>
        <v xml:space="preserve">ATM Oficina Zona Oriental </v>
      </c>
      <c r="D45" s="143" t="s">
        <v>2617</v>
      </c>
      <c r="E45" s="122">
        <v>3336019853</v>
      </c>
    </row>
    <row r="46" spans="1:5" s="119" customFormat="1" ht="18.75" customHeight="1" x14ac:dyDescent="0.25">
      <c r="A46" s="134" t="str">
        <f>VLOOKUP(B46,'[1]LISTADO ATM'!$A$2:$C$922,3,0)</f>
        <v>NORTE</v>
      </c>
      <c r="B46" s="145">
        <v>8</v>
      </c>
      <c r="C46" s="134" t="str">
        <f>VLOOKUP(B46,'[1]LISTADO ATM'!$A$2:$B$822,2,0)</f>
        <v>ATM Autoservicio Yaque</v>
      </c>
      <c r="D46" s="143" t="s">
        <v>2617</v>
      </c>
      <c r="E46" s="145">
        <v>3336022944</v>
      </c>
    </row>
    <row r="47" spans="1:5" s="119" customFormat="1" ht="18.75" customHeight="1" x14ac:dyDescent="0.25">
      <c r="A47" s="134" t="str">
        <f>VLOOKUP(B47,'[1]LISTADO ATM'!$A$2:$C$922,3,0)</f>
        <v>ESTE</v>
      </c>
      <c r="B47" s="145">
        <v>429</v>
      </c>
      <c r="C47" s="134" t="str">
        <f>VLOOKUP(B47,'[1]LISTADO ATM'!$A$2:$B$822,2,0)</f>
        <v xml:space="preserve">ATM Oficina Jumbo La Romana </v>
      </c>
      <c r="D47" s="143" t="s">
        <v>2617</v>
      </c>
      <c r="E47" s="145">
        <v>3336022558</v>
      </c>
    </row>
    <row r="48" spans="1:5" s="119" customFormat="1" ht="18.75" customHeight="1" x14ac:dyDescent="0.25">
      <c r="A48" s="134" t="str">
        <f>VLOOKUP(B48,'[1]LISTADO ATM'!$A$2:$C$922,3,0)</f>
        <v>DISTRITO NACIONAL</v>
      </c>
      <c r="B48" s="145">
        <v>815</v>
      </c>
      <c r="C48" s="134" t="str">
        <f>VLOOKUP(B48,'[1]LISTADO ATM'!$A$2:$B$822,2,0)</f>
        <v xml:space="preserve">ATM Oficina Atalaya del Mar </v>
      </c>
      <c r="D48" s="143" t="s">
        <v>2617</v>
      </c>
      <c r="E48" s="145">
        <v>3336022809</v>
      </c>
    </row>
    <row r="49" spans="1:10" s="119" customFormat="1" ht="18.75" customHeight="1" x14ac:dyDescent="0.25">
      <c r="A49" s="135" t="e">
        <f>VLOOKUP(B49,'[1]LISTADO ATM'!$A$2:$C$922,3,0)</f>
        <v>#N/A</v>
      </c>
      <c r="B49" s="122"/>
      <c r="C49" s="135" t="e">
        <f>VLOOKUP(B49,'[1]LISTADO ATM'!$A$2:$B$822,2,0)</f>
        <v>#N/A</v>
      </c>
      <c r="D49" s="143" t="s">
        <v>2617</v>
      </c>
      <c r="E49" s="122"/>
    </row>
    <row r="50" spans="1:10" s="119" customFormat="1" ht="18.75" customHeight="1" x14ac:dyDescent="0.25">
      <c r="A50" s="135" t="e">
        <f>VLOOKUP(B50,'[1]LISTADO ATM'!$A$2:$C$922,3,0)</f>
        <v>#N/A</v>
      </c>
      <c r="B50" s="122"/>
      <c r="C50" s="135" t="e">
        <f>VLOOKUP(B50,'[1]LISTADO ATM'!$A$2:$B$822,2,0)</f>
        <v>#N/A</v>
      </c>
      <c r="D50" s="143"/>
      <c r="E50" s="145"/>
    </row>
    <row r="51" spans="1:10" s="119" customFormat="1" ht="18.75" customHeight="1" x14ac:dyDescent="0.25">
      <c r="A51" s="135" t="e">
        <f>VLOOKUP(B51,'[1]LISTADO ATM'!$A$2:$C$922,3,0)</f>
        <v>#N/A</v>
      </c>
      <c r="B51" s="122"/>
      <c r="C51" s="135" t="e">
        <f>VLOOKUP(B51,'[1]LISTADO ATM'!$A$2:$B$822,2,0)</f>
        <v>#N/A</v>
      </c>
      <c r="D51" s="143"/>
      <c r="E51" s="145"/>
    </row>
    <row r="52" spans="1:10" s="119" customFormat="1" ht="18.75" customHeight="1" x14ac:dyDescent="0.25">
      <c r="A52" s="135" t="e">
        <f>VLOOKUP(B52,'[1]LISTADO ATM'!$A$2:$C$922,3,0)</f>
        <v>#N/A</v>
      </c>
      <c r="B52" s="122"/>
      <c r="C52" s="135" t="e">
        <f>VLOOKUP(B52,'[1]LISTADO ATM'!$A$2:$B$822,2,0)</f>
        <v>#N/A</v>
      </c>
      <c r="D52" s="143"/>
      <c r="E52" s="145"/>
    </row>
    <row r="53" spans="1:10" s="111" customFormat="1" ht="18.75" customHeight="1" x14ac:dyDescent="0.25">
      <c r="A53" s="136" t="s">
        <v>2462</v>
      </c>
      <c r="B53" s="137">
        <f>COUNT(B45:B52)</f>
        <v>4</v>
      </c>
      <c r="C53" s="200"/>
      <c r="D53" s="201"/>
      <c r="E53" s="202"/>
    </row>
    <row r="54" spans="1:10" s="111" customFormat="1" ht="18.75" customHeight="1" thickBot="1" x14ac:dyDescent="0.3">
      <c r="A54" s="183"/>
      <c r="B54" s="184"/>
      <c r="C54" s="184"/>
      <c r="D54" s="184"/>
      <c r="E54" s="185"/>
      <c r="F54" s="119"/>
    </row>
    <row r="55" spans="1:10" s="111" customFormat="1" ht="18.75" customHeight="1" thickBot="1" x14ac:dyDescent="0.3">
      <c r="A55" s="197" t="s">
        <v>2463</v>
      </c>
      <c r="B55" s="198"/>
      <c r="C55" s="198"/>
      <c r="D55" s="198"/>
      <c r="E55" s="199"/>
      <c r="F55" s="119"/>
      <c r="G55" s="118"/>
      <c r="H55" s="118"/>
      <c r="I55" s="118"/>
      <c r="J55" s="118"/>
    </row>
    <row r="56" spans="1:10" s="118" customFormat="1" ht="18" customHeight="1" x14ac:dyDescent="0.25">
      <c r="A56" s="140" t="s">
        <v>15</v>
      </c>
      <c r="B56" s="140" t="s">
        <v>2408</v>
      </c>
      <c r="C56" s="140" t="s">
        <v>46</v>
      </c>
      <c r="D56" s="150" t="s">
        <v>2411</v>
      </c>
      <c r="E56" s="140" t="s">
        <v>2409</v>
      </c>
      <c r="F56" s="119"/>
    </row>
    <row r="57" spans="1:10" s="118" customFormat="1" ht="18" customHeight="1" x14ac:dyDescent="0.25">
      <c r="A57" s="135" t="str">
        <f>VLOOKUP(B57,'[1]LISTADO ATM'!$A$2:$C$922,3,0)</f>
        <v>SUR</v>
      </c>
      <c r="B57" s="133">
        <v>356</v>
      </c>
      <c r="C57" s="135" t="str">
        <f>VLOOKUP(B57,'[1]LISTADO ATM'!$A$2:$B$922,2,0)</f>
        <v xml:space="preserve">ATM Estación Sigma (San Cristóbal) </v>
      </c>
      <c r="D57" s="144" t="s">
        <v>2429</v>
      </c>
      <c r="E57" s="107" t="s">
        <v>2682</v>
      </c>
      <c r="F57" s="119"/>
    </row>
    <row r="58" spans="1:10" s="111" customFormat="1" ht="18" customHeight="1" x14ac:dyDescent="0.25">
      <c r="A58" s="135" t="str">
        <f>VLOOKUP(B58,'[1]LISTADO ATM'!$A$2:$C$922,3,0)</f>
        <v>DISTRITO NACIONAL</v>
      </c>
      <c r="B58" s="133">
        <v>721</v>
      </c>
      <c r="C58" s="135" t="str">
        <f>VLOOKUP(B58,'[1]LISTADO ATM'!$A$2:$B$922,2,0)</f>
        <v xml:space="preserve">ATM Oficina Charles de Gaulle II </v>
      </c>
      <c r="D58" s="144" t="s">
        <v>2429</v>
      </c>
      <c r="E58" s="107" t="s">
        <v>2734</v>
      </c>
      <c r="F58" s="119"/>
      <c r="G58" s="118"/>
      <c r="H58" s="118"/>
      <c r="I58" s="118"/>
      <c r="J58" s="118"/>
    </row>
    <row r="59" spans="1:10" s="111" customFormat="1" ht="18.75" customHeight="1" x14ac:dyDescent="0.25">
      <c r="A59" s="135" t="str">
        <f>VLOOKUP(B59,'[1]LISTADO ATM'!$A$2:$C$922,3,0)</f>
        <v>SUR</v>
      </c>
      <c r="B59" s="133">
        <v>995</v>
      </c>
      <c r="C59" s="135" t="str">
        <f>VLOOKUP(B59,'[1]LISTADO ATM'!$A$2:$B$922,2,0)</f>
        <v xml:space="preserve">ATM Oficina San Cristobal III (Lobby) </v>
      </c>
      <c r="D59" s="144" t="s">
        <v>2429</v>
      </c>
      <c r="E59" s="107" t="s">
        <v>2735</v>
      </c>
      <c r="F59" s="119"/>
      <c r="G59" s="118"/>
      <c r="H59" s="118"/>
      <c r="I59" s="118"/>
      <c r="J59" s="118"/>
    </row>
    <row r="60" spans="1:10" s="111" customFormat="1" ht="18" customHeight="1" x14ac:dyDescent="0.25">
      <c r="A60" s="135" t="str">
        <f>VLOOKUP(B60,'[1]LISTADO ATM'!$A$2:$C$922,3,0)</f>
        <v>NORTE</v>
      </c>
      <c r="B60" s="133">
        <v>632</v>
      </c>
      <c r="C60" s="135" t="str">
        <f>VLOOKUP(B60,'[1]LISTADO ATM'!$A$2:$B$922,2,0)</f>
        <v xml:space="preserve">ATM Autobanco Gurabo </v>
      </c>
      <c r="D60" s="144" t="s">
        <v>2429</v>
      </c>
      <c r="E60" s="107" t="s">
        <v>2736</v>
      </c>
      <c r="F60" s="119"/>
      <c r="G60" s="118"/>
      <c r="H60" s="118"/>
      <c r="I60" s="118"/>
      <c r="J60" s="118"/>
    </row>
    <row r="61" spans="1:10" s="119" customFormat="1" ht="18" customHeight="1" x14ac:dyDescent="0.25">
      <c r="A61" s="135" t="str">
        <f>VLOOKUP(B61,'[1]LISTADO ATM'!$A$2:$C$922,3,0)</f>
        <v>ESTE</v>
      </c>
      <c r="B61" s="133">
        <v>608</v>
      </c>
      <c r="C61" s="135" t="str">
        <f>VLOOKUP(B61,'[1]LISTADO ATM'!$A$2:$B$922,2,0)</f>
        <v xml:space="preserve">ATM Oficina Jumbo (San Pedro) </v>
      </c>
      <c r="D61" s="144" t="s">
        <v>2429</v>
      </c>
      <c r="E61" s="107" t="s">
        <v>2831</v>
      </c>
    </row>
    <row r="62" spans="1:10" s="119" customFormat="1" ht="18" customHeight="1" x14ac:dyDescent="0.25">
      <c r="A62" s="135" t="e">
        <f>VLOOKUP(B62,'[1]LISTADO ATM'!$A$2:$C$922,3,0)</f>
        <v>#N/A</v>
      </c>
      <c r="B62" s="133"/>
      <c r="C62" s="135" t="e">
        <f>VLOOKUP(B62,'[1]LISTADO ATM'!$A$2:$B$922,2,0)</f>
        <v>#N/A</v>
      </c>
      <c r="D62" s="144"/>
      <c r="E62" s="107"/>
    </row>
    <row r="63" spans="1:10" s="119" customFormat="1" ht="18" customHeight="1" x14ac:dyDescent="0.25">
      <c r="A63" s="135" t="str">
        <f>VLOOKUP(B63,'[1]LISTADO ATM'!$A$2:$C$922,3,0)</f>
        <v>DISTRITO NACIONAL</v>
      </c>
      <c r="B63" s="133">
        <v>363</v>
      </c>
      <c r="C63" s="135" t="str">
        <f>VLOOKUP(B63,'[1]LISTADO ATM'!$A$2:$B$922,2,0)</f>
        <v>ATM S/M Bravo Villa Mella</v>
      </c>
      <c r="D63" s="144" t="s">
        <v>2429</v>
      </c>
      <c r="E63" s="107" t="s">
        <v>2832</v>
      </c>
    </row>
    <row r="64" spans="1:10" s="119" customFormat="1" ht="18" customHeight="1" x14ac:dyDescent="0.25">
      <c r="A64" s="135" t="str">
        <f>VLOOKUP(B64,'[1]LISTADO ATM'!$A$2:$C$922,3,0)</f>
        <v>ESTE</v>
      </c>
      <c r="B64" s="133">
        <v>673</v>
      </c>
      <c r="C64" s="135" t="str">
        <f>VLOOKUP(B64,'[1]LISTADO ATM'!$A$2:$B$922,2,0)</f>
        <v>ATM Clínica Dr. Cruz Jiminián</v>
      </c>
      <c r="D64" s="144" t="s">
        <v>2429</v>
      </c>
      <c r="E64" s="107" t="s">
        <v>2833</v>
      </c>
    </row>
    <row r="65" spans="1:6" s="119" customFormat="1" ht="18" customHeight="1" x14ac:dyDescent="0.25">
      <c r="A65" s="135" t="str">
        <f>VLOOKUP(B65,'[1]LISTADO ATM'!$A$2:$C$922,3,0)</f>
        <v>DISTRITO NACIONAL</v>
      </c>
      <c r="B65" s="133">
        <v>32</v>
      </c>
      <c r="C65" s="135" t="str">
        <f>VLOOKUP(B65,'[1]LISTADO ATM'!$A$2:$B$922,2,0)</f>
        <v xml:space="preserve">ATM Oficina San Martín II </v>
      </c>
      <c r="D65" s="144" t="s">
        <v>2429</v>
      </c>
      <c r="E65" s="107" t="s">
        <v>2834</v>
      </c>
    </row>
    <row r="66" spans="1:6" s="118" customFormat="1" ht="18.75" customHeight="1" x14ac:dyDescent="0.25">
      <c r="A66" s="135" t="str">
        <f>VLOOKUP(B66,'[1]LISTADO ATM'!$A$2:$C$922,3,0)</f>
        <v>DISTRITO NACIONAL</v>
      </c>
      <c r="B66" s="133">
        <v>162</v>
      </c>
      <c r="C66" s="135" t="str">
        <f>VLOOKUP(B66,'[1]LISTADO ATM'!$A$2:$B$922,2,0)</f>
        <v xml:space="preserve">ATM Oficina Tiradentes I </v>
      </c>
      <c r="D66" s="144" t="s">
        <v>2429</v>
      </c>
      <c r="E66" s="107" t="s">
        <v>2835</v>
      </c>
      <c r="F66" s="119"/>
    </row>
    <row r="67" spans="1:6" s="118" customFormat="1" ht="18.75" customHeight="1" x14ac:dyDescent="0.25">
      <c r="A67" s="135" t="str">
        <f>VLOOKUP(B67,'[1]LISTADO ATM'!$A$2:$C$922,3,0)</f>
        <v>DISTRITO NACIONAL</v>
      </c>
      <c r="B67" s="133">
        <v>722</v>
      </c>
      <c r="C67" s="135" t="str">
        <f>VLOOKUP(B67,'[1]LISTADO ATM'!$A$2:$B$922,2,0)</f>
        <v xml:space="preserve">ATM Oficina Charles de Gaulle III </v>
      </c>
      <c r="D67" s="144" t="s">
        <v>2429</v>
      </c>
      <c r="E67" s="107" t="s">
        <v>2836</v>
      </c>
      <c r="F67" s="119"/>
    </row>
    <row r="68" spans="1:6" s="111" customFormat="1" ht="18.75" customHeight="1" x14ac:dyDescent="0.25">
      <c r="A68" s="135" t="str">
        <f>VLOOKUP(B68,'[1]LISTADO ATM'!$A$2:$C$922,3,0)</f>
        <v>NORTE</v>
      </c>
      <c r="B68" s="133">
        <v>950</v>
      </c>
      <c r="C68" s="135" t="str">
        <f>VLOOKUP(B68,'[1]LISTADO ATM'!$A$2:$B$922,2,0)</f>
        <v xml:space="preserve">ATM Oficina Monterrico </v>
      </c>
      <c r="D68" s="144" t="s">
        <v>2429</v>
      </c>
      <c r="E68" s="107" t="s">
        <v>2837</v>
      </c>
      <c r="F68" s="119"/>
    </row>
    <row r="69" spans="1:6" s="111" customFormat="1" ht="18" customHeight="1" x14ac:dyDescent="0.25">
      <c r="A69" s="135" t="e">
        <f>VLOOKUP(B69,'[1]LISTADO ATM'!$A$2:$C$922,3,0)</f>
        <v>#N/A</v>
      </c>
      <c r="B69" s="133"/>
      <c r="C69" s="135" t="e">
        <f>VLOOKUP(B69,'[1]LISTADO ATM'!$A$2:$B$922,2,0)</f>
        <v>#N/A</v>
      </c>
      <c r="D69" s="144"/>
      <c r="E69" s="107"/>
      <c r="F69" s="119"/>
    </row>
    <row r="70" spans="1:6" ht="18.75" customHeight="1" x14ac:dyDescent="0.25">
      <c r="A70" s="136"/>
      <c r="B70" s="137">
        <f>COUNT(B57:B69)</f>
        <v>11</v>
      </c>
      <c r="C70" s="200"/>
      <c r="D70" s="201"/>
      <c r="E70" s="202"/>
      <c r="F70" s="119"/>
    </row>
    <row r="71" spans="1:6" ht="18.75" customHeight="1" thickBot="1" x14ac:dyDescent="0.3">
      <c r="A71" s="183"/>
      <c r="B71" s="184"/>
      <c r="C71" s="184"/>
      <c r="D71" s="184"/>
      <c r="E71" s="185"/>
      <c r="F71" s="119"/>
    </row>
    <row r="72" spans="1:6" ht="18.75" customHeight="1" thickBot="1" x14ac:dyDescent="0.3">
      <c r="A72" s="203" t="s">
        <v>2843</v>
      </c>
      <c r="B72" s="204"/>
      <c r="C72" s="204"/>
      <c r="D72" s="204"/>
      <c r="E72" s="205"/>
    </row>
    <row r="73" spans="1:6" ht="18.75" customHeight="1" x14ac:dyDescent="0.25">
      <c r="A73" s="140" t="s">
        <v>15</v>
      </c>
      <c r="B73" s="140" t="s">
        <v>2408</v>
      </c>
      <c r="C73" s="140" t="s">
        <v>46</v>
      </c>
      <c r="D73" s="150" t="s">
        <v>2411</v>
      </c>
      <c r="E73" s="140" t="s">
        <v>2409</v>
      </c>
    </row>
    <row r="74" spans="1:6" ht="18.75" customHeight="1" x14ac:dyDescent="0.25">
      <c r="A74" s="134" t="str">
        <f>VLOOKUP(B74,'[1]LISTADO ATM'!$A$2:$C$922,3,0)</f>
        <v>DISTRITO NACIONAL</v>
      </c>
      <c r="B74" s="145">
        <v>717</v>
      </c>
      <c r="C74" s="134" t="str">
        <f>VLOOKUP(B74,'[1]LISTADO ATM'!$A$2:$B$822,2,0)</f>
        <v xml:space="preserve">ATM Oficina Los Alcarrizos </v>
      </c>
      <c r="D74" s="142" t="s">
        <v>2434</v>
      </c>
      <c r="E74" s="145">
        <v>3336022954</v>
      </c>
    </row>
    <row r="75" spans="1:6" ht="18.75" customHeight="1" x14ac:dyDescent="0.25">
      <c r="A75" s="135" t="str">
        <f>VLOOKUP(B75,'[1]LISTADO ATM'!$A$2:$C$922,3,0)</f>
        <v>NORTE</v>
      </c>
      <c r="B75" s="145">
        <v>882</v>
      </c>
      <c r="C75" s="135" t="str">
        <f>VLOOKUP(B75,'[1]LISTADO ATM'!$A$2:$B$822,2,0)</f>
        <v xml:space="preserve">ATM Oficina Moca II </v>
      </c>
      <c r="D75" s="146" t="s">
        <v>2434</v>
      </c>
      <c r="E75" s="145" t="s">
        <v>2740</v>
      </c>
    </row>
    <row r="76" spans="1:6" ht="18" customHeight="1" x14ac:dyDescent="0.25">
      <c r="A76" s="135" t="str">
        <f>VLOOKUP(B76,'[1]LISTADO ATM'!$A$2:$C$922,3,0)</f>
        <v>DISTRITO NACIONAL</v>
      </c>
      <c r="B76" s="145">
        <v>567</v>
      </c>
      <c r="C76" s="135" t="str">
        <f>VLOOKUP(B76,'[1]LISTADO ATM'!$A$2:$B$822,2,0)</f>
        <v xml:space="preserve">ATM Oficina Máximo Gómez </v>
      </c>
      <c r="D76" s="146" t="s">
        <v>2434</v>
      </c>
      <c r="E76" s="145" t="s">
        <v>2838</v>
      </c>
    </row>
    <row r="77" spans="1:6" ht="18.75" customHeight="1" x14ac:dyDescent="0.25">
      <c r="A77" s="135" t="str">
        <f>VLOOKUP(B77,'[1]LISTADO ATM'!$A$2:$C$922,3,0)</f>
        <v>DISTRITO NACIONAL</v>
      </c>
      <c r="B77" s="145">
        <v>640</v>
      </c>
      <c r="C77" s="135" t="str">
        <f>VLOOKUP(B77,'[1]LISTADO ATM'!$A$2:$B$822,2,0)</f>
        <v xml:space="preserve">ATM Ministerio Obras Públicas </v>
      </c>
      <c r="D77" s="146" t="s">
        <v>2434</v>
      </c>
      <c r="E77" s="145" t="s">
        <v>2839</v>
      </c>
    </row>
    <row r="78" spans="1:6" ht="18.75" customHeight="1" x14ac:dyDescent="0.25">
      <c r="A78" s="135" t="str">
        <f>VLOOKUP(B78,'[1]LISTADO ATM'!$A$2:$C$922,3,0)</f>
        <v>DISTRITO NACIONAL</v>
      </c>
      <c r="B78" s="145">
        <v>435</v>
      </c>
      <c r="C78" s="135" t="str">
        <f>VLOOKUP(B78,'[1]LISTADO ATM'!$A$2:$B$822,2,0)</f>
        <v xml:space="preserve">ATM Autobanco Torre I </v>
      </c>
      <c r="D78" s="146" t="s">
        <v>2434</v>
      </c>
      <c r="E78" s="145" t="s">
        <v>2840</v>
      </c>
    </row>
    <row r="79" spans="1:6" ht="18.75" customHeight="1" x14ac:dyDescent="0.25">
      <c r="A79" s="135" t="str">
        <f>VLOOKUP(B79,'[1]LISTADO ATM'!$A$2:$C$922,3,0)</f>
        <v>DISTRITO NACIONAL</v>
      </c>
      <c r="B79" s="145">
        <v>988</v>
      </c>
      <c r="C79" s="135" t="str">
        <f>VLOOKUP(B79,'[1]LISTADO ATM'!$A$2:$B$822,2,0)</f>
        <v xml:space="preserve">ATM Estación Sigma 27 de Febrero </v>
      </c>
      <c r="D79" s="146" t="s">
        <v>2434</v>
      </c>
      <c r="E79" s="145" t="s">
        <v>2841</v>
      </c>
    </row>
    <row r="80" spans="1:6" ht="18.75" customHeight="1" x14ac:dyDescent="0.25">
      <c r="A80" s="135" t="e">
        <f>VLOOKUP(B80,'[1]LISTADO ATM'!$A$2:$C$922,3,0)</f>
        <v>#N/A</v>
      </c>
      <c r="B80" s="145"/>
      <c r="C80" s="135" t="e">
        <f>VLOOKUP(B80,'[1]LISTADO ATM'!$A$2:$B$822,2,0)</f>
        <v>#N/A</v>
      </c>
      <c r="D80" s="146"/>
      <c r="E80" s="145"/>
    </row>
    <row r="81" spans="1:5" ht="18.75" thickBot="1" x14ac:dyDescent="0.3">
      <c r="A81" s="141" t="s">
        <v>2462</v>
      </c>
      <c r="B81" s="132">
        <f>COUNTA(B74:B80)</f>
        <v>6</v>
      </c>
      <c r="C81" s="189"/>
      <c r="D81" s="190"/>
      <c r="E81" s="191"/>
    </row>
    <row r="82" spans="1:5" ht="18.75" customHeight="1" thickBot="1" x14ac:dyDescent="0.3">
      <c r="A82" s="183"/>
      <c r="B82" s="184"/>
      <c r="C82" s="184"/>
      <c r="D82" s="184"/>
      <c r="E82" s="185"/>
    </row>
    <row r="83" spans="1:5" ht="18.75" thickBot="1" x14ac:dyDescent="0.3">
      <c r="A83" s="186" t="s">
        <v>2574</v>
      </c>
      <c r="B83" s="187"/>
      <c r="C83" s="187"/>
      <c r="D83" s="187"/>
      <c r="E83" s="188"/>
    </row>
    <row r="84" spans="1:5" ht="18.75" customHeight="1" x14ac:dyDescent="0.25">
      <c r="A84" s="140" t="s">
        <v>15</v>
      </c>
      <c r="B84" s="140" t="s">
        <v>2408</v>
      </c>
      <c r="C84" s="140" t="s">
        <v>46</v>
      </c>
      <c r="D84" s="150" t="s">
        <v>2411</v>
      </c>
      <c r="E84" s="140" t="s">
        <v>2409</v>
      </c>
    </row>
    <row r="85" spans="1:5" ht="18.75" customHeight="1" x14ac:dyDescent="0.25">
      <c r="A85" s="134" t="str">
        <f>VLOOKUP(B85,'[1]LISTADO ATM'!$A$2:$C$922,3,0)</f>
        <v>DISTRITO NACIONAL</v>
      </c>
      <c r="B85" s="145">
        <v>338</v>
      </c>
      <c r="C85" s="134" t="str">
        <f>VLOOKUP(B85,'[1]LISTADO ATM'!$A$2:$B$822,2,0)</f>
        <v>ATM S/M Aprezio Pantoja</v>
      </c>
      <c r="D85" s="142" t="s">
        <v>2544</v>
      </c>
      <c r="E85" s="145">
        <v>3336022589</v>
      </c>
    </row>
    <row r="86" spans="1:5" ht="18" x14ac:dyDescent="0.25">
      <c r="A86" s="134" t="str">
        <f>VLOOKUP(B86,'[1]LISTADO ATM'!$A$2:$C$922,3,0)</f>
        <v>DISTRITO NACIONAL</v>
      </c>
      <c r="B86" s="145">
        <v>536</v>
      </c>
      <c r="C86" s="134" t="str">
        <f>VLOOKUP(B86,'[1]LISTADO ATM'!$A$2:$B$822,2,0)</f>
        <v xml:space="preserve">ATM Super Lama San Isidro </v>
      </c>
      <c r="D86" s="142" t="s">
        <v>2544</v>
      </c>
      <c r="E86" s="145">
        <v>3336022898</v>
      </c>
    </row>
    <row r="87" spans="1:5" s="119" customFormat="1" ht="18.75" customHeight="1" x14ac:dyDescent="0.25">
      <c r="A87" s="134" t="str">
        <f>VLOOKUP(B87,'[1]LISTADO ATM'!$A$2:$C$922,3,0)</f>
        <v>DISTRITO NACIONAL</v>
      </c>
      <c r="B87" s="145">
        <v>60</v>
      </c>
      <c r="C87" s="134" t="str">
        <f>VLOOKUP(B87,'[1]LISTADO ATM'!$A$2:$B$822,2,0)</f>
        <v xml:space="preserve">ATM Autobanco 27 de Febrero </v>
      </c>
      <c r="D87" s="142" t="s">
        <v>2544</v>
      </c>
      <c r="E87" s="145">
        <v>3336022941</v>
      </c>
    </row>
    <row r="88" spans="1:5" s="119" customFormat="1" ht="18" x14ac:dyDescent="0.25">
      <c r="A88" s="134" t="str">
        <f>VLOOKUP(B88,'[1]LISTADO ATM'!$A$2:$C$922,3,0)</f>
        <v>DISTRITO NACIONAL</v>
      </c>
      <c r="B88" s="145">
        <v>535</v>
      </c>
      <c r="C88" s="134" t="str">
        <f>VLOOKUP(B88,'[1]LISTADO ATM'!$A$2:$B$822,2,0)</f>
        <v xml:space="preserve">ATM Autoservicio Torre III </v>
      </c>
      <c r="D88" s="224" t="s">
        <v>2612</v>
      </c>
      <c r="E88" s="145" t="s">
        <v>2842</v>
      </c>
    </row>
    <row r="89" spans="1:5" ht="18" x14ac:dyDescent="0.25">
      <c r="A89" s="134" t="e">
        <f>VLOOKUP(B89,'[1]LISTADO ATM'!$A$2:$C$922,3,0)</f>
        <v>#N/A</v>
      </c>
      <c r="B89" s="145"/>
      <c r="C89" s="134" t="e">
        <f>VLOOKUP(B89,'[1]LISTADO ATM'!$A$2:$B$822,2,0)</f>
        <v>#N/A</v>
      </c>
      <c r="D89" s="142"/>
      <c r="E89" s="145"/>
    </row>
    <row r="90" spans="1:5" ht="18" x14ac:dyDescent="0.25">
      <c r="A90" s="134" t="e">
        <f>VLOOKUP(B90,'[1]LISTADO ATM'!$A$2:$C$922,3,0)</f>
        <v>#N/A</v>
      </c>
      <c r="B90" s="145"/>
      <c r="C90" s="134" t="e">
        <f>VLOOKUP(B90,'[1]LISTADO ATM'!$A$2:$B$822,2,0)</f>
        <v>#N/A</v>
      </c>
      <c r="D90" s="142"/>
      <c r="E90" s="145"/>
    </row>
    <row r="91" spans="1:5" ht="18.75" customHeight="1" thickBot="1" x14ac:dyDescent="0.3">
      <c r="A91" s="141" t="s">
        <v>2462</v>
      </c>
      <c r="B91" s="132">
        <f>COUNT(B85:B88)</f>
        <v>4</v>
      </c>
      <c r="C91" s="189"/>
      <c r="D91" s="190"/>
      <c r="E91" s="191"/>
    </row>
    <row r="92" spans="1:5" ht="15.75" thickBot="1" x14ac:dyDescent="0.3">
      <c r="A92" s="183"/>
      <c r="B92" s="184"/>
      <c r="C92" s="174"/>
      <c r="D92" s="174"/>
      <c r="E92" s="192"/>
    </row>
    <row r="93" spans="1:5" ht="18.75" customHeight="1" thickBot="1" x14ac:dyDescent="0.3">
      <c r="A93" s="195" t="s">
        <v>2464</v>
      </c>
      <c r="B93" s="196"/>
      <c r="C93" s="193"/>
      <c r="D93" s="193"/>
      <c r="E93" s="194"/>
    </row>
    <row r="94" spans="1:5" ht="18.75" thickBot="1" x14ac:dyDescent="0.3">
      <c r="A94" s="210">
        <f>+B70+B81+B91</f>
        <v>21</v>
      </c>
      <c r="B94" s="211"/>
      <c r="C94" s="193"/>
      <c r="D94" s="193"/>
      <c r="E94" s="194"/>
    </row>
    <row r="95" spans="1:5" ht="15.75" thickBot="1" x14ac:dyDescent="0.3">
      <c r="A95" s="212"/>
      <c r="B95" s="213"/>
      <c r="C95" s="184"/>
      <c r="D95" s="184"/>
      <c r="E95" s="185"/>
    </row>
    <row r="96" spans="1:5" ht="18.75" customHeight="1" thickBot="1" x14ac:dyDescent="0.3">
      <c r="A96" s="197" t="s">
        <v>2465</v>
      </c>
      <c r="B96" s="198"/>
      <c r="C96" s="198"/>
      <c r="D96" s="198"/>
      <c r="E96" s="199"/>
    </row>
    <row r="97" spans="1:5" ht="18" x14ac:dyDescent="0.25">
      <c r="A97" s="140" t="s">
        <v>15</v>
      </c>
      <c r="B97" s="140" t="s">
        <v>2408</v>
      </c>
      <c r="C97" s="140" t="s">
        <v>46</v>
      </c>
      <c r="D97" s="207" t="s">
        <v>2411</v>
      </c>
      <c r="E97" s="208"/>
    </row>
    <row r="98" spans="1:5" ht="18" x14ac:dyDescent="0.25">
      <c r="A98" s="134" t="str">
        <f>VLOOKUP(B98,'[1]LISTADO ATM'!$A$2:$C$922,3,0)</f>
        <v>DISTRITO NACIONAL</v>
      </c>
      <c r="B98" s="133">
        <v>318</v>
      </c>
      <c r="C98" s="134" t="str">
        <f>VLOOKUP(B98,'[1]LISTADO ATM'!$A$2:$B$822,2,0)</f>
        <v>ATM Autoservicio Lope de Vega</v>
      </c>
      <c r="D98" s="160" t="s">
        <v>2619</v>
      </c>
      <c r="E98" s="161"/>
    </row>
    <row r="99" spans="1:5" ht="18" x14ac:dyDescent="0.25">
      <c r="A99" s="134" t="str">
        <f>VLOOKUP(B99,'[1]LISTADO ATM'!$A$2:$C$922,3,0)</f>
        <v>DISTRITO NACIONAL</v>
      </c>
      <c r="B99" s="133">
        <v>671</v>
      </c>
      <c r="C99" s="134" t="str">
        <f>VLOOKUP(B99,'[1]LISTADO ATM'!$A$2:$B$822,2,0)</f>
        <v>ATM Ayuntamiento Sto. Dgo. Norte</v>
      </c>
      <c r="D99" s="160" t="s">
        <v>2576</v>
      </c>
      <c r="E99" s="161"/>
    </row>
    <row r="100" spans="1:5" ht="18" x14ac:dyDescent="0.25">
      <c r="A100" s="134" t="str">
        <f>VLOOKUP(B100,'[1]LISTADO ATM'!$A$2:$C$922,3,0)</f>
        <v>DISTRITO NACIONAL</v>
      </c>
      <c r="B100" s="133">
        <v>900</v>
      </c>
      <c r="C100" s="134" t="str">
        <f>VLOOKUP(B100,'[1]LISTADO ATM'!$A$2:$B$822,2,0)</f>
        <v xml:space="preserve">ATM UNP Merca Santo Domingo </v>
      </c>
      <c r="D100" s="160" t="s">
        <v>2576</v>
      </c>
      <c r="E100" s="161"/>
    </row>
    <row r="101" spans="1:5" ht="18" x14ac:dyDescent="0.25">
      <c r="A101" s="134" t="str">
        <f>VLOOKUP(B101,'[1]LISTADO ATM'!$A$2:$C$922,3,0)</f>
        <v>NORTE</v>
      </c>
      <c r="B101" s="133">
        <v>806</v>
      </c>
      <c r="C101" s="134" t="str">
        <f>VLOOKUP(B101,'[1]LISTADO ATM'!$A$2:$B$822,2,0)</f>
        <v xml:space="preserve">ATM SEWN (Zona Franca (Santiago)) </v>
      </c>
      <c r="D101" s="160" t="s">
        <v>2576</v>
      </c>
      <c r="E101" s="161"/>
    </row>
    <row r="102" spans="1:5" ht="18" x14ac:dyDescent="0.25">
      <c r="A102" s="134" t="str">
        <f>VLOOKUP(B102,'[1]LISTADO ATM'!$A$2:$C$922,3,0)</f>
        <v>DISTRITO NACIONAL</v>
      </c>
      <c r="B102" s="133">
        <v>355</v>
      </c>
      <c r="C102" s="134" t="str">
        <f>VLOOKUP(B102,'[1]LISTADO ATM'!$A$2:$B$822,2,0)</f>
        <v xml:space="preserve">ATM UNP Metro II </v>
      </c>
      <c r="D102" s="160" t="s">
        <v>2619</v>
      </c>
      <c r="E102" s="161"/>
    </row>
    <row r="103" spans="1:5" ht="18" x14ac:dyDescent="0.25">
      <c r="A103" s="134" t="str">
        <f>VLOOKUP(B103,'[1]LISTADO ATM'!$A$2:$C$922,3,0)</f>
        <v>DISTRITO NACIONAL</v>
      </c>
      <c r="B103" s="133">
        <v>549</v>
      </c>
      <c r="C103" s="134" t="str">
        <f>VLOOKUP(B103,'[1]LISTADO ATM'!$A$2:$B$822,2,0)</f>
        <v xml:space="preserve">ATM Ministerio de Turismo (Oficinas Gubernamentales) </v>
      </c>
      <c r="D103" s="160" t="s">
        <v>2576</v>
      </c>
      <c r="E103" s="161"/>
    </row>
    <row r="104" spans="1:5" ht="18" x14ac:dyDescent="0.25">
      <c r="A104" s="134" t="str">
        <f>VLOOKUP(B104,'[1]LISTADO ATM'!$A$2:$C$922,3,0)</f>
        <v>ESTE</v>
      </c>
      <c r="B104" s="133">
        <v>219</v>
      </c>
      <c r="C104" s="134" t="str">
        <f>VLOOKUP(B104,'[1]LISTADO ATM'!$A$2:$B$822,2,0)</f>
        <v xml:space="preserve">ATM Oficina La Altagracia (Higuey) </v>
      </c>
      <c r="D104" s="160" t="s">
        <v>2576</v>
      </c>
      <c r="E104" s="161"/>
    </row>
    <row r="105" spans="1:5" ht="18" x14ac:dyDescent="0.25">
      <c r="A105" s="134" t="str">
        <f>VLOOKUP(B105,'[1]LISTADO ATM'!$A$2:$C$922,3,0)</f>
        <v>SUR</v>
      </c>
      <c r="B105" s="133">
        <v>311</v>
      </c>
      <c r="C105" s="134" t="str">
        <f>VLOOKUP(B105,'[1]LISTADO ATM'!$A$2:$B$822,2,0)</f>
        <v>ATM Plaza Eroski</v>
      </c>
      <c r="D105" s="160" t="s">
        <v>2619</v>
      </c>
      <c r="E105" s="161"/>
    </row>
    <row r="106" spans="1:5" ht="18" x14ac:dyDescent="0.25">
      <c r="A106" s="134" t="str">
        <f>VLOOKUP(B106,'[1]LISTADO ATM'!$A$2:$C$922,3,0)</f>
        <v>DISTRITO NACIONAL</v>
      </c>
      <c r="B106" s="133">
        <v>407</v>
      </c>
      <c r="C106" s="134" t="str">
        <f>VLOOKUP(B106,'[1]LISTADO ATM'!$A$2:$B$822,2,0)</f>
        <v xml:space="preserve">ATM Multicentro La Sirena Villa Mella </v>
      </c>
      <c r="D106" s="160" t="s">
        <v>2576</v>
      </c>
      <c r="E106" s="161"/>
    </row>
    <row r="107" spans="1:5" ht="18" x14ac:dyDescent="0.25">
      <c r="A107" s="134" t="str">
        <f>VLOOKUP(B107,'[1]LISTADO ATM'!$A$2:$C$922,3,0)</f>
        <v>NORTE</v>
      </c>
      <c r="B107" s="133">
        <v>888</v>
      </c>
      <c r="C107" s="134" t="str">
        <f>VLOOKUP(B107,'[1]LISTADO ATM'!$A$2:$B$822,2,0)</f>
        <v>ATM Oficina galeria 56 II (SFM)</v>
      </c>
      <c r="D107" s="160" t="s">
        <v>2619</v>
      </c>
      <c r="E107" s="161"/>
    </row>
    <row r="108" spans="1:5" ht="18" x14ac:dyDescent="0.25">
      <c r="A108" s="134" t="str">
        <f>VLOOKUP(B108,'[1]LISTADO ATM'!$A$2:$C$922,3,0)</f>
        <v>DISTRITO NACIONAL</v>
      </c>
      <c r="B108" s="133">
        <v>932</v>
      </c>
      <c r="C108" s="134" t="str">
        <f>VLOOKUP(B108,'[1]LISTADO ATM'!$A$2:$B$822,2,0)</f>
        <v xml:space="preserve">ATM Banco Agrícola </v>
      </c>
      <c r="D108" s="160" t="s">
        <v>2619</v>
      </c>
      <c r="E108" s="161"/>
    </row>
    <row r="109" spans="1:5" ht="18" x14ac:dyDescent="0.25">
      <c r="A109" s="134" t="str">
        <f>VLOOKUP(B109,'[1]LISTADO ATM'!$A$2:$C$922,3,0)</f>
        <v>ESTE</v>
      </c>
      <c r="B109" s="133">
        <v>1</v>
      </c>
      <c r="C109" s="134" t="str">
        <f>VLOOKUP(B109,'[1]LISTADO ATM'!$A$2:$B$822,2,0)</f>
        <v>ATM S/M San Rafael del Yuma</v>
      </c>
      <c r="D109" s="160" t="s">
        <v>2576</v>
      </c>
      <c r="E109" s="161"/>
    </row>
    <row r="110" spans="1:5" ht="18" x14ac:dyDescent="0.25">
      <c r="A110" s="134" t="str">
        <f>VLOOKUP(B110,'[1]LISTADO ATM'!$A$2:$C$922,3,0)</f>
        <v>NORTE</v>
      </c>
      <c r="B110" s="133">
        <v>799</v>
      </c>
      <c r="C110" s="134" t="str">
        <f>VLOOKUP(B110,'[1]LISTADO ATM'!$A$2:$B$822,2,0)</f>
        <v xml:space="preserve">ATM Clínica Corominas (Santiago) </v>
      </c>
      <c r="D110" s="160" t="s">
        <v>2576</v>
      </c>
      <c r="E110" s="161"/>
    </row>
    <row r="111" spans="1:5" ht="18" x14ac:dyDescent="0.25">
      <c r="A111" s="134" t="str">
        <f>VLOOKUP(B111,'[1]LISTADO ATM'!$A$2:$C$922,3,0)</f>
        <v>SUR</v>
      </c>
      <c r="B111" s="133">
        <v>831</v>
      </c>
      <c r="C111" s="134" t="str">
        <f>VLOOKUP(B111,'[1]LISTADO ATM'!$A$2:$B$822,2,0)</f>
        <v xml:space="preserve">ATM Politécnico Loyola San Cristóbal </v>
      </c>
      <c r="D111" s="160" t="s">
        <v>2576</v>
      </c>
      <c r="E111" s="161"/>
    </row>
    <row r="112" spans="1:5" ht="18" x14ac:dyDescent="0.25">
      <c r="A112" s="134" t="str">
        <f>VLOOKUP(B112,'[1]LISTADO ATM'!$A$2:$C$922,3,0)</f>
        <v>NORTE</v>
      </c>
      <c r="B112" s="133">
        <v>703</v>
      </c>
      <c r="C112" s="134" t="str">
        <f>VLOOKUP(B112,'[1]LISTADO ATM'!$A$2:$B$822,2,0)</f>
        <v xml:space="preserve">ATM Oficina El Mamey Los Hidalgos </v>
      </c>
      <c r="D112" s="160" t="s">
        <v>2619</v>
      </c>
      <c r="E112" s="161"/>
    </row>
    <row r="113" spans="1:5" ht="18" x14ac:dyDescent="0.25">
      <c r="A113" s="134" t="str">
        <f>VLOOKUP(B113,'[1]LISTADO ATM'!$A$2:$C$922,3,0)</f>
        <v>SUR</v>
      </c>
      <c r="B113" s="133">
        <v>783</v>
      </c>
      <c r="C113" s="134" t="str">
        <f>VLOOKUP(B113,'[1]LISTADO ATM'!$A$2:$B$822,2,0)</f>
        <v xml:space="preserve">ATM Autobanco Alfa y Omega (Barahona) </v>
      </c>
      <c r="D113" s="160" t="s">
        <v>2576</v>
      </c>
      <c r="E113" s="161"/>
    </row>
    <row r="114" spans="1:5" ht="18" x14ac:dyDescent="0.25">
      <c r="A114" s="134" t="e">
        <f>VLOOKUP(B114,'[1]LISTADO ATM'!$A$2:$C$922,3,0)</f>
        <v>#N/A</v>
      </c>
      <c r="B114" s="133"/>
      <c r="C114" s="134" t="e">
        <f>VLOOKUP(B114,'[1]LISTADO ATM'!$A$2:$B$822,2,0)</f>
        <v>#N/A</v>
      </c>
      <c r="D114" s="160"/>
      <c r="E114" s="161"/>
    </row>
    <row r="115" spans="1:5" ht="18" x14ac:dyDescent="0.25">
      <c r="A115" s="134" t="str">
        <f>VLOOKUP(B115,'[1]LISTADO ATM'!$A$2:$C$922,3,0)</f>
        <v>NORTE</v>
      </c>
      <c r="B115" s="133">
        <v>53</v>
      </c>
      <c r="C115" s="134" t="str">
        <f>VLOOKUP(B115,'[1]LISTADO ATM'!$A$2:$B$822,2,0)</f>
        <v xml:space="preserve">ATM Oficina Constanza </v>
      </c>
      <c r="D115" s="160" t="s">
        <v>2619</v>
      </c>
      <c r="E115" s="161"/>
    </row>
    <row r="116" spans="1:5" ht="18" x14ac:dyDescent="0.25">
      <c r="A116" s="134" t="str">
        <f>VLOOKUP(B116,'[1]LISTADO ATM'!$A$2:$C$922,3,0)</f>
        <v>DISTRITO NACIONAL</v>
      </c>
      <c r="B116" s="133">
        <v>354</v>
      </c>
      <c r="C116" s="134" t="str">
        <f>VLOOKUP(B116,'[1]LISTADO ATM'!$A$2:$B$822,2,0)</f>
        <v xml:space="preserve">ATM Oficina Núñez de Cáceres II </v>
      </c>
      <c r="D116" s="160" t="s">
        <v>2576</v>
      </c>
      <c r="E116" s="161"/>
    </row>
    <row r="117" spans="1:5" ht="18" x14ac:dyDescent="0.25">
      <c r="A117" s="134" t="e">
        <f>VLOOKUP(B117,'[1]LISTADO ATM'!$A$2:$C$922,3,0)</f>
        <v>#N/A</v>
      </c>
      <c r="B117" s="133"/>
      <c r="C117" s="134" t="e">
        <f>VLOOKUP(B117,'[1]LISTADO ATM'!$A$2:$B$822,2,0)</f>
        <v>#N/A</v>
      </c>
      <c r="D117" s="160"/>
      <c r="E117" s="161"/>
    </row>
    <row r="118" spans="1:5" ht="18" x14ac:dyDescent="0.25">
      <c r="A118" s="134" t="e">
        <f>VLOOKUP(B118,'[1]LISTADO ATM'!$A$2:$C$922,3,0)</f>
        <v>#N/A</v>
      </c>
      <c r="B118" s="133"/>
      <c r="C118" s="134" t="e">
        <f>VLOOKUP(B118,'[1]LISTADO ATM'!$A$2:$B$822,2,0)</f>
        <v>#N/A</v>
      </c>
      <c r="D118" s="160"/>
      <c r="E118" s="161"/>
    </row>
    <row r="119" spans="1:5" ht="18" x14ac:dyDescent="0.25">
      <c r="A119" s="134" t="e">
        <f>VLOOKUP(B119,'[1]LISTADO ATM'!$A$2:$C$922,3,0)</f>
        <v>#N/A</v>
      </c>
      <c r="B119" s="133"/>
      <c r="C119" s="134" t="e">
        <f>VLOOKUP(B119,'[1]LISTADO ATM'!$A$2:$B$822,2,0)</f>
        <v>#N/A</v>
      </c>
      <c r="D119" s="160"/>
      <c r="E119" s="161"/>
    </row>
    <row r="120" spans="1:5" ht="18" x14ac:dyDescent="0.25">
      <c r="A120" s="134" t="e">
        <f>VLOOKUP(B120,'[1]LISTADO ATM'!$A$2:$C$922,3,0)</f>
        <v>#N/A</v>
      </c>
      <c r="B120" s="133"/>
      <c r="C120" s="134" t="e">
        <f>VLOOKUP(B120,'[1]LISTADO ATM'!$A$2:$B$822,2,0)</f>
        <v>#N/A</v>
      </c>
      <c r="D120" s="160"/>
      <c r="E120" s="161"/>
    </row>
    <row r="121" spans="1:5" ht="18" x14ac:dyDescent="0.25">
      <c r="A121" s="134" t="e">
        <f>VLOOKUP(B121,'[1]LISTADO ATM'!$A$2:$C$922,3,0)</f>
        <v>#N/A</v>
      </c>
      <c r="B121" s="133"/>
      <c r="C121" s="134" t="e">
        <f>VLOOKUP(B121,'[1]LISTADO ATM'!$A$2:$B$822,2,0)</f>
        <v>#N/A</v>
      </c>
      <c r="D121" s="148"/>
      <c r="E121" s="149"/>
    </row>
    <row r="122" spans="1:5" ht="18" x14ac:dyDescent="0.25">
      <c r="A122" s="134" t="e">
        <f>VLOOKUP(B122,'[1]LISTADO ATM'!$A$2:$C$922,3,0)</f>
        <v>#N/A</v>
      </c>
      <c r="B122" s="133"/>
      <c r="C122" s="134" t="e">
        <f>VLOOKUP(B122,'[1]LISTADO ATM'!$A$2:$B$822,2,0)</f>
        <v>#N/A</v>
      </c>
      <c r="D122" s="148"/>
      <c r="E122" s="149"/>
    </row>
    <row r="123" spans="1:5" ht="18" x14ac:dyDescent="0.25">
      <c r="A123" s="134" t="e">
        <f>VLOOKUP(B123,'[1]LISTADO ATM'!$A$2:$C$922,3,0)</f>
        <v>#N/A</v>
      </c>
      <c r="B123" s="133"/>
      <c r="C123" s="134" t="e">
        <f>VLOOKUP(B123,'[1]LISTADO ATM'!$A$2:$B$822,2,0)</f>
        <v>#N/A</v>
      </c>
      <c r="D123" s="148"/>
      <c r="E123" s="149"/>
    </row>
    <row r="124" spans="1:5" ht="18" x14ac:dyDescent="0.25">
      <c r="A124" s="134" t="e">
        <f>VLOOKUP(B124,'[1]LISTADO ATM'!$A$2:$C$922,3,0)</f>
        <v>#N/A</v>
      </c>
      <c r="B124" s="133"/>
      <c r="C124" s="134" t="e">
        <f>VLOOKUP(B124,'[1]LISTADO ATM'!$A$2:$B$822,2,0)</f>
        <v>#N/A</v>
      </c>
      <c r="D124" s="148"/>
      <c r="E124" s="149"/>
    </row>
    <row r="125" spans="1:5" ht="18" x14ac:dyDescent="0.25">
      <c r="A125" s="134" t="e">
        <f>VLOOKUP(B125,'[1]LISTADO ATM'!$A$2:$C$922,3,0)</f>
        <v>#N/A</v>
      </c>
      <c r="B125" s="133"/>
      <c r="C125" s="134" t="e">
        <f>VLOOKUP(B125,'[1]LISTADO ATM'!$A$2:$B$822,2,0)</f>
        <v>#N/A</v>
      </c>
      <c r="D125" s="148"/>
      <c r="E125" s="149"/>
    </row>
    <row r="126" spans="1:5" ht="18" x14ac:dyDescent="0.25">
      <c r="A126" s="134" t="e">
        <f>VLOOKUP(B126,'[1]LISTADO ATM'!$A$2:$C$922,3,0)</f>
        <v>#N/A</v>
      </c>
      <c r="B126" s="133"/>
      <c r="C126" s="134" t="e">
        <f>VLOOKUP(B126,'[1]LISTADO ATM'!$A$2:$B$822,2,0)</f>
        <v>#N/A</v>
      </c>
      <c r="D126" s="148"/>
      <c r="E126" s="149"/>
    </row>
    <row r="127" spans="1:5" ht="18" x14ac:dyDescent="0.25">
      <c r="A127" s="134" t="e">
        <f>VLOOKUP(B127,'[1]LISTADO ATM'!$A$2:$C$922,3,0)</f>
        <v>#N/A</v>
      </c>
      <c r="B127" s="133"/>
      <c r="C127" s="134" t="e">
        <f>VLOOKUP(B127,'[1]LISTADO ATM'!$A$2:$B$822,2,0)</f>
        <v>#N/A</v>
      </c>
      <c r="D127" s="160"/>
      <c r="E127" s="161"/>
    </row>
    <row r="128" spans="1:5" ht="18.75" thickBot="1" x14ac:dyDescent="0.3">
      <c r="A128" s="141" t="s">
        <v>2462</v>
      </c>
      <c r="B128" s="132">
        <f>COUNT(B98:B127)</f>
        <v>18</v>
      </c>
      <c r="C128" s="189"/>
      <c r="D128" s="190"/>
      <c r="E128" s="191"/>
    </row>
    <row r="129" spans="1:4" x14ac:dyDescent="0.25">
      <c r="A129" s="119"/>
      <c r="C129" s="119"/>
      <c r="D129" s="119"/>
    </row>
    <row r="130" spans="1:4" x14ac:dyDescent="0.25">
      <c r="A130" s="119"/>
      <c r="C130" s="119"/>
      <c r="D130" s="119"/>
    </row>
    <row r="131" spans="1:4" x14ac:dyDescent="0.25">
      <c r="A131" s="119"/>
      <c r="C131" s="119"/>
      <c r="D131" s="119"/>
    </row>
    <row r="132" spans="1:4" x14ac:dyDescent="0.25">
      <c r="A132" s="119"/>
      <c r="C132" s="119"/>
      <c r="D132" s="119"/>
    </row>
    <row r="133" spans="1:4" x14ac:dyDescent="0.25">
      <c r="A133" s="119"/>
      <c r="C133" s="119"/>
      <c r="D133" s="119"/>
    </row>
    <row r="134" spans="1:4" x14ac:dyDescent="0.25">
      <c r="A134" s="119"/>
      <c r="C134" s="119"/>
      <c r="D134" s="119"/>
    </row>
    <row r="135" spans="1:4" x14ac:dyDescent="0.25">
      <c r="A135" s="119"/>
      <c r="C135" s="119"/>
      <c r="D135" s="119"/>
    </row>
    <row r="136" spans="1:4" x14ac:dyDescent="0.25">
      <c r="A136" s="119"/>
      <c r="C136" s="119"/>
      <c r="D136" s="119"/>
    </row>
    <row r="137" spans="1:4" x14ac:dyDescent="0.25">
      <c r="A137" s="119"/>
      <c r="C137" s="119"/>
      <c r="D137" s="119"/>
    </row>
    <row r="138" spans="1:4" x14ac:dyDescent="0.25">
      <c r="A138" s="119"/>
      <c r="C138" s="119"/>
      <c r="D138" s="119"/>
    </row>
    <row r="139" spans="1:4" x14ac:dyDescent="0.25">
      <c r="A139" s="119"/>
      <c r="C139" s="119"/>
      <c r="D139" s="119"/>
    </row>
    <row r="140" spans="1:4" x14ac:dyDescent="0.25">
      <c r="A140" s="119"/>
      <c r="C140" s="119"/>
      <c r="D140" s="119"/>
    </row>
    <row r="141" spans="1:4" x14ac:dyDescent="0.25">
      <c r="A141" s="119"/>
      <c r="C141" s="119"/>
      <c r="D141" s="119"/>
    </row>
    <row r="142" spans="1:4" x14ac:dyDescent="0.25">
      <c r="A142" s="119"/>
      <c r="C142" s="119"/>
      <c r="D142" s="119"/>
    </row>
    <row r="143" spans="1:4" x14ac:dyDescent="0.25">
      <c r="A143" s="119"/>
      <c r="C143" s="119"/>
      <c r="D143" s="119"/>
    </row>
    <row r="144" spans="1:4" x14ac:dyDescent="0.25">
      <c r="A144" s="119"/>
      <c r="C144" s="119"/>
      <c r="D144" s="119"/>
    </row>
    <row r="145" spans="1:4" x14ac:dyDescent="0.25">
      <c r="A145" s="119"/>
      <c r="C145" s="119"/>
      <c r="D145" s="119"/>
    </row>
    <row r="146" spans="1:4" x14ac:dyDescent="0.25">
      <c r="A146" s="119"/>
      <c r="C146" s="119"/>
      <c r="D146" s="119"/>
    </row>
    <row r="147" spans="1:4" x14ac:dyDescent="0.25">
      <c r="A147" s="119"/>
      <c r="C147" s="119"/>
      <c r="D147" s="119"/>
    </row>
    <row r="148" spans="1:4" x14ac:dyDescent="0.25">
      <c r="A148" s="119"/>
      <c r="C148" s="119"/>
      <c r="D148" s="119"/>
    </row>
    <row r="149" spans="1:4" x14ac:dyDescent="0.25">
      <c r="A149" s="119"/>
      <c r="C149" s="119"/>
      <c r="D149" s="119"/>
    </row>
    <row r="150" spans="1:4" x14ac:dyDescent="0.25">
      <c r="A150" s="119"/>
      <c r="C150" s="119"/>
      <c r="D150" s="119"/>
    </row>
    <row r="151" spans="1:4" x14ac:dyDescent="0.25">
      <c r="A151" s="119"/>
      <c r="C151" s="119"/>
      <c r="D151" s="119"/>
    </row>
    <row r="152" spans="1:4" x14ac:dyDescent="0.25">
      <c r="A152" s="119"/>
      <c r="C152" s="119"/>
      <c r="D152" s="119"/>
    </row>
    <row r="153" spans="1:4" x14ac:dyDescent="0.25">
      <c r="A153" s="119"/>
      <c r="C153" s="119"/>
      <c r="D153" s="119"/>
    </row>
    <row r="154" spans="1:4" x14ac:dyDescent="0.25">
      <c r="A154" s="119"/>
      <c r="C154" s="119"/>
      <c r="D154" s="119"/>
    </row>
    <row r="155" spans="1:4" x14ac:dyDescent="0.25">
      <c r="A155" s="119"/>
      <c r="C155" s="119"/>
      <c r="D155" s="119"/>
    </row>
    <row r="156" spans="1:4" x14ac:dyDescent="0.25">
      <c r="A156" s="119"/>
      <c r="C156" s="119"/>
      <c r="D156" s="119"/>
    </row>
    <row r="157" spans="1:4" x14ac:dyDescent="0.25">
      <c r="A157" s="119"/>
      <c r="C157" s="119"/>
      <c r="D157" s="119"/>
    </row>
    <row r="158" spans="1:4" x14ac:dyDescent="0.25">
      <c r="A158" s="119"/>
      <c r="C158" s="119"/>
      <c r="D158" s="119"/>
    </row>
    <row r="159" spans="1:4" x14ac:dyDescent="0.25">
      <c r="A159" s="119"/>
      <c r="C159" s="119"/>
      <c r="D159" s="119"/>
    </row>
    <row r="160" spans="1:4" x14ac:dyDescent="0.25">
      <c r="A160" s="119"/>
      <c r="C160" s="119"/>
      <c r="D160" s="119"/>
    </row>
    <row r="161" spans="1:5" x14ac:dyDescent="0.25">
      <c r="A161" s="119"/>
      <c r="C161" s="119"/>
      <c r="D161" s="119"/>
    </row>
    <row r="162" spans="1:5" x14ac:dyDescent="0.25">
      <c r="A162" s="119"/>
      <c r="C162" s="119"/>
      <c r="D162" s="119"/>
    </row>
    <row r="163" spans="1:5" x14ac:dyDescent="0.25">
      <c r="A163" s="119"/>
      <c r="C163" s="119"/>
      <c r="D163" s="119"/>
    </row>
    <row r="164" spans="1:5" x14ac:dyDescent="0.25">
      <c r="A164" s="119"/>
      <c r="C164" s="119"/>
      <c r="D164" s="119"/>
    </row>
    <row r="165" spans="1:5" x14ac:dyDescent="0.25">
      <c r="A165" s="119"/>
      <c r="C165" s="119"/>
      <c r="D165" s="119"/>
    </row>
    <row r="166" spans="1:5" x14ac:dyDescent="0.25">
      <c r="A166" s="119"/>
      <c r="C166" s="119"/>
      <c r="D166" s="119"/>
    </row>
    <row r="167" spans="1:5" x14ac:dyDescent="0.25">
      <c r="A167" s="119"/>
      <c r="C167" s="119"/>
      <c r="D167" s="119"/>
    </row>
    <row r="168" spans="1:5" x14ac:dyDescent="0.25">
      <c r="A168" s="119"/>
      <c r="C168" s="119"/>
      <c r="D168" s="119"/>
    </row>
    <row r="169" spans="1:5" x14ac:dyDescent="0.25">
      <c r="A169" s="119"/>
      <c r="C169" s="119"/>
      <c r="D169" s="119"/>
    </row>
    <row r="170" spans="1:5" x14ac:dyDescent="0.25">
      <c r="A170" s="119"/>
      <c r="B170" s="119"/>
      <c r="C170" s="119"/>
      <c r="D170" s="119"/>
      <c r="E170" s="119"/>
    </row>
    <row r="171" spans="1:5" x14ac:dyDescent="0.25">
      <c r="A171" s="119"/>
      <c r="B171" s="119"/>
      <c r="C171" s="119"/>
      <c r="D171" s="119"/>
      <c r="E171" s="119"/>
    </row>
    <row r="172" spans="1:5" x14ac:dyDescent="0.25">
      <c r="A172" s="119"/>
      <c r="B172" s="119"/>
      <c r="C172" s="119"/>
      <c r="D172" s="119"/>
      <c r="E172" s="119"/>
    </row>
    <row r="173" spans="1:5" x14ac:dyDescent="0.25">
      <c r="A173" s="119"/>
      <c r="B173" s="119"/>
      <c r="C173" s="119"/>
      <c r="D173" s="119"/>
      <c r="E173" s="119"/>
    </row>
    <row r="174" spans="1:5" x14ac:dyDescent="0.25">
      <c r="A174" s="119"/>
      <c r="B174" s="119"/>
      <c r="C174" s="119"/>
      <c r="D174" s="119"/>
      <c r="E174" s="119"/>
    </row>
    <row r="175" spans="1:5" x14ac:dyDescent="0.25">
      <c r="A175" s="119"/>
      <c r="B175" s="119"/>
      <c r="C175" s="119"/>
      <c r="D175" s="119"/>
      <c r="E175" s="119"/>
    </row>
    <row r="176" spans="1:5" x14ac:dyDescent="0.25">
      <c r="A176" s="119"/>
      <c r="B176" s="119"/>
      <c r="C176" s="119"/>
      <c r="D176" s="119"/>
      <c r="E176" s="119"/>
    </row>
    <row r="177" spans="1:5" x14ac:dyDescent="0.25">
      <c r="A177" s="119"/>
      <c r="B177" s="119"/>
      <c r="C177" s="119"/>
      <c r="D177" s="119"/>
      <c r="E177" s="119"/>
    </row>
    <row r="178" spans="1:5" x14ac:dyDescent="0.25">
      <c r="A178" s="119"/>
      <c r="B178" s="119"/>
      <c r="C178" s="119"/>
      <c r="D178" s="119"/>
      <c r="E178" s="119"/>
    </row>
    <row r="179" spans="1:5" x14ac:dyDescent="0.25">
      <c r="A179" s="119"/>
      <c r="B179" s="119"/>
      <c r="C179" s="119"/>
      <c r="D179" s="119"/>
      <c r="E179" s="119"/>
    </row>
    <row r="180" spans="1:5" x14ac:dyDescent="0.25">
      <c r="A180" s="119"/>
      <c r="B180" s="119"/>
      <c r="C180" s="119"/>
      <c r="D180" s="119"/>
      <c r="E180" s="119"/>
    </row>
    <row r="181" spans="1:5" x14ac:dyDescent="0.25">
      <c r="A181" s="119"/>
      <c r="B181" s="119"/>
      <c r="C181" s="119"/>
      <c r="D181" s="119"/>
      <c r="E181" s="119"/>
    </row>
    <row r="182" spans="1:5" x14ac:dyDescent="0.25">
      <c r="A182" s="119"/>
      <c r="B182" s="119"/>
      <c r="C182" s="119"/>
      <c r="D182" s="119"/>
      <c r="E182" s="119"/>
    </row>
    <row r="183" spans="1:5" x14ac:dyDescent="0.25">
      <c r="A183" s="119"/>
      <c r="B183" s="119"/>
      <c r="C183" s="119"/>
      <c r="D183" s="119"/>
      <c r="E183" s="119"/>
    </row>
    <row r="184" spans="1:5" x14ac:dyDescent="0.25">
      <c r="A184" s="119"/>
      <c r="B184" s="119"/>
      <c r="C184" s="119"/>
      <c r="D184" s="119"/>
      <c r="E184" s="119"/>
    </row>
    <row r="185" spans="1:5" x14ac:dyDescent="0.25">
      <c r="A185" s="119"/>
      <c r="B185" s="119"/>
      <c r="C185" s="119"/>
      <c r="D185" s="119"/>
      <c r="E185" s="119"/>
    </row>
    <row r="186" spans="1:5" x14ac:dyDescent="0.25">
      <c r="A186" s="119"/>
      <c r="B186" s="119"/>
      <c r="C186" s="119"/>
      <c r="D186" s="119"/>
      <c r="E186" s="119"/>
    </row>
    <row r="187" spans="1:5" x14ac:dyDescent="0.25">
      <c r="A187" s="119"/>
      <c r="B187" s="119"/>
      <c r="C187" s="119"/>
      <c r="D187" s="119"/>
      <c r="E187" s="119"/>
    </row>
    <row r="188" spans="1:5" x14ac:dyDescent="0.25">
      <c r="A188" s="119"/>
      <c r="B188" s="119"/>
      <c r="C188" s="119"/>
      <c r="D188" s="119"/>
      <c r="E188" s="119"/>
    </row>
    <row r="189" spans="1:5" x14ac:dyDescent="0.25">
      <c r="A189" s="119"/>
      <c r="B189" s="119"/>
      <c r="C189" s="119"/>
      <c r="D189" s="119"/>
      <c r="E189" s="119"/>
    </row>
    <row r="190" spans="1:5" x14ac:dyDescent="0.25">
      <c r="A190" s="119"/>
      <c r="B190" s="119"/>
      <c r="C190" s="119"/>
      <c r="D190" s="119"/>
      <c r="E190" s="119"/>
    </row>
    <row r="191" spans="1:5" x14ac:dyDescent="0.25">
      <c r="A191" s="119"/>
      <c r="B191" s="119"/>
      <c r="C191" s="119"/>
      <c r="D191" s="119"/>
      <c r="E191" s="119"/>
    </row>
    <row r="192" spans="1:5" x14ac:dyDescent="0.25">
      <c r="A192" s="119"/>
      <c r="B192" s="119"/>
      <c r="C192" s="119"/>
      <c r="D192" s="119"/>
      <c r="E192" s="119"/>
    </row>
    <row r="193" spans="1:5" x14ac:dyDescent="0.25">
      <c r="A193" s="119"/>
      <c r="B193" s="119"/>
      <c r="C193" s="119"/>
      <c r="D193" s="119"/>
      <c r="E193" s="119"/>
    </row>
    <row r="194" spans="1:5" x14ac:dyDescent="0.25">
      <c r="A194" s="119"/>
      <c r="B194" s="119"/>
      <c r="C194" s="119"/>
      <c r="D194" s="119"/>
      <c r="E194" s="119"/>
    </row>
    <row r="195" spans="1:5" x14ac:dyDescent="0.25">
      <c r="A195" s="119"/>
      <c r="B195" s="119"/>
      <c r="C195" s="119"/>
      <c r="D195" s="119"/>
      <c r="E195" s="119"/>
    </row>
    <row r="196" spans="1:5" x14ac:dyDescent="0.25">
      <c r="A196" s="119"/>
      <c r="B196" s="119"/>
      <c r="C196" s="119"/>
      <c r="D196" s="119"/>
      <c r="E196" s="119"/>
    </row>
    <row r="197" spans="1:5" x14ac:dyDescent="0.25">
      <c r="A197" s="119"/>
      <c r="B197" s="119"/>
      <c r="C197" s="119"/>
      <c r="D197" s="119"/>
      <c r="E197" s="119"/>
    </row>
    <row r="198" spans="1:5" x14ac:dyDescent="0.25">
      <c r="A198" s="119"/>
      <c r="B198" s="119"/>
      <c r="C198" s="119"/>
      <c r="D198" s="119"/>
      <c r="E198" s="119"/>
    </row>
    <row r="199" spans="1:5" x14ac:dyDescent="0.25">
      <c r="A199" s="119"/>
      <c r="B199" s="119"/>
      <c r="C199" s="119"/>
      <c r="D199" s="119"/>
      <c r="E199" s="119"/>
    </row>
    <row r="200" spans="1:5" x14ac:dyDescent="0.25">
      <c r="A200" s="119"/>
      <c r="B200" s="119"/>
      <c r="C200" s="119"/>
      <c r="D200" s="119"/>
      <c r="E200" s="119"/>
    </row>
    <row r="201" spans="1:5" x14ac:dyDescent="0.25">
      <c r="A201" s="119"/>
      <c r="B201" s="119"/>
      <c r="C201" s="119"/>
      <c r="D201" s="119"/>
      <c r="E201" s="119"/>
    </row>
    <row r="202" spans="1:5" x14ac:dyDescent="0.25">
      <c r="A202" s="119"/>
      <c r="B202" s="119"/>
      <c r="C202" s="119"/>
      <c r="D202" s="119"/>
      <c r="E202" s="119"/>
    </row>
    <row r="203" spans="1:5" x14ac:dyDescent="0.25">
      <c r="A203" s="119"/>
      <c r="B203" s="119"/>
      <c r="C203" s="119"/>
      <c r="D203" s="119"/>
      <c r="E203" s="119"/>
    </row>
    <row r="204" spans="1:5" x14ac:dyDescent="0.25">
      <c r="A204" s="119"/>
      <c r="B204" s="119"/>
      <c r="C204" s="119"/>
      <c r="D204" s="119"/>
      <c r="E204" s="119"/>
    </row>
    <row r="205" spans="1:5" x14ac:dyDescent="0.25">
      <c r="A205" s="119"/>
      <c r="B205" s="119"/>
      <c r="C205" s="119"/>
      <c r="D205" s="119"/>
      <c r="E205" s="119"/>
    </row>
    <row r="206" spans="1:5" x14ac:dyDescent="0.25">
      <c r="A206" s="119"/>
      <c r="B206" s="119"/>
      <c r="C206" s="119"/>
      <c r="D206" s="119"/>
      <c r="E206" s="119"/>
    </row>
    <row r="207" spans="1:5" x14ac:dyDescent="0.25">
      <c r="A207" s="119"/>
      <c r="B207" s="119"/>
      <c r="C207" s="119"/>
      <c r="D207" s="119"/>
      <c r="E207" s="119"/>
    </row>
    <row r="208" spans="1:5" x14ac:dyDescent="0.25">
      <c r="A208" s="119"/>
      <c r="B208" s="119"/>
      <c r="C208" s="119"/>
      <c r="D208" s="119"/>
      <c r="E208" s="119"/>
    </row>
    <row r="209" spans="1:4" x14ac:dyDescent="0.25">
      <c r="A209" s="119"/>
      <c r="C209" s="119"/>
      <c r="D209" s="119"/>
    </row>
    <row r="210" spans="1:4" x14ac:dyDescent="0.25">
      <c r="A210" s="119"/>
      <c r="C210" s="119"/>
      <c r="D210" s="119"/>
    </row>
    <row r="211" spans="1:4" x14ac:dyDescent="0.25">
      <c r="A211" s="119"/>
      <c r="C211" s="119"/>
      <c r="D211" s="119"/>
    </row>
    <row r="212" spans="1:4" x14ac:dyDescent="0.25">
      <c r="A212" s="119"/>
      <c r="C212" s="119"/>
      <c r="D212" s="119"/>
    </row>
    <row r="213" spans="1:4" x14ac:dyDescent="0.25">
      <c r="A213" s="119"/>
      <c r="C213" s="119"/>
      <c r="D213" s="119"/>
    </row>
    <row r="214" spans="1:4" x14ac:dyDescent="0.25">
      <c r="A214" s="119"/>
      <c r="C214" s="119"/>
      <c r="D214" s="119"/>
    </row>
    <row r="215" spans="1:4" x14ac:dyDescent="0.25">
      <c r="A215" s="119"/>
      <c r="C215" s="119"/>
      <c r="D215" s="119"/>
    </row>
    <row r="216" spans="1:4" x14ac:dyDescent="0.25">
      <c r="A216" s="119"/>
      <c r="C216" s="119"/>
      <c r="D216" s="119"/>
    </row>
    <row r="217" spans="1:4" x14ac:dyDescent="0.25">
      <c r="A217" s="119"/>
      <c r="C217" s="119"/>
      <c r="D217" s="119"/>
    </row>
    <row r="218" spans="1:4" x14ac:dyDescent="0.25">
      <c r="A218" s="119"/>
      <c r="C218" s="119"/>
      <c r="D218" s="119"/>
    </row>
    <row r="219" spans="1:4" x14ac:dyDescent="0.25">
      <c r="A219" s="119"/>
      <c r="C219" s="119"/>
      <c r="D219" s="119"/>
    </row>
    <row r="220" spans="1:4" x14ac:dyDescent="0.25">
      <c r="A220" s="119"/>
      <c r="C220" s="119"/>
      <c r="D220" s="119"/>
    </row>
    <row r="221" spans="1:4" x14ac:dyDescent="0.25">
      <c r="A221" s="119"/>
      <c r="C221" s="119"/>
      <c r="D221" s="119"/>
    </row>
    <row r="222" spans="1:4" x14ac:dyDescent="0.25">
      <c r="A222" s="119"/>
      <c r="C222" s="119"/>
      <c r="D222" s="119"/>
    </row>
    <row r="223" spans="1:4" x14ac:dyDescent="0.25">
      <c r="A223" s="119"/>
      <c r="C223" s="119"/>
      <c r="D223" s="119"/>
    </row>
    <row r="224" spans="1:4" x14ac:dyDescent="0.25">
      <c r="A224" s="119"/>
      <c r="C224" s="119"/>
      <c r="D224" s="119"/>
    </row>
    <row r="225" spans="1:4" x14ac:dyDescent="0.25">
      <c r="A225" s="119"/>
      <c r="C225" s="119"/>
      <c r="D225" s="119"/>
    </row>
    <row r="226" spans="1:4" x14ac:dyDescent="0.25">
      <c r="A226" s="119"/>
      <c r="C226" s="119"/>
      <c r="D226" s="119"/>
    </row>
    <row r="227" spans="1:4" x14ac:dyDescent="0.25">
      <c r="A227" s="119"/>
      <c r="C227" s="119"/>
      <c r="D227" s="119"/>
    </row>
    <row r="228" spans="1:4" x14ac:dyDescent="0.25">
      <c r="A228" s="119"/>
      <c r="C228" s="119"/>
      <c r="D228" s="119"/>
    </row>
    <row r="229" spans="1:4" x14ac:dyDescent="0.25">
      <c r="A229" s="119"/>
      <c r="C229" s="119"/>
      <c r="D229" s="119"/>
    </row>
    <row r="230" spans="1:4" x14ac:dyDescent="0.25">
      <c r="A230" s="119"/>
      <c r="C230" s="119"/>
      <c r="D230" s="119"/>
    </row>
    <row r="231" spans="1:4" x14ac:dyDescent="0.25">
      <c r="A231" s="119"/>
      <c r="C231" s="119"/>
      <c r="D231" s="119"/>
    </row>
    <row r="232" spans="1:4" x14ac:dyDescent="0.25">
      <c r="A232" s="119"/>
      <c r="C232" s="119"/>
      <c r="D232" s="119"/>
    </row>
    <row r="233" spans="1:4" x14ac:dyDescent="0.25">
      <c r="A233" s="119"/>
      <c r="C233" s="119"/>
      <c r="D233" s="119"/>
    </row>
    <row r="234" spans="1:4" x14ac:dyDescent="0.25">
      <c r="A234" s="119"/>
      <c r="C234" s="119"/>
      <c r="D234" s="119"/>
    </row>
    <row r="235" spans="1:4" x14ac:dyDescent="0.25">
      <c r="A235" s="119"/>
      <c r="C235" s="119"/>
      <c r="D235" s="119"/>
    </row>
    <row r="236" spans="1:4" x14ac:dyDescent="0.25">
      <c r="A236" s="119"/>
      <c r="C236" s="119"/>
      <c r="D236" s="119"/>
    </row>
    <row r="237" spans="1:4" x14ac:dyDescent="0.25">
      <c r="A237" s="119"/>
      <c r="C237" s="119"/>
      <c r="D237" s="119"/>
    </row>
    <row r="238" spans="1:4" x14ac:dyDescent="0.25">
      <c r="A238" s="119"/>
      <c r="C238" s="119"/>
      <c r="D238" s="119"/>
    </row>
    <row r="239" spans="1:4" x14ac:dyDescent="0.25">
      <c r="A239" s="119"/>
      <c r="C239" s="119"/>
      <c r="D239" s="119"/>
    </row>
    <row r="240" spans="1:4" x14ac:dyDescent="0.25">
      <c r="A240" s="119"/>
      <c r="C240" s="119"/>
      <c r="D240" s="119"/>
    </row>
    <row r="241" spans="1:4" x14ac:dyDescent="0.25">
      <c r="A241" s="119"/>
      <c r="C241" s="119"/>
      <c r="D241" s="119"/>
    </row>
    <row r="242" spans="1:4" x14ac:dyDescent="0.25">
      <c r="A242" s="119"/>
      <c r="C242" s="119"/>
      <c r="D242" s="119"/>
    </row>
    <row r="243" spans="1:4" x14ac:dyDescent="0.25">
      <c r="A243" s="119"/>
      <c r="C243" s="119"/>
      <c r="D243" s="119"/>
    </row>
    <row r="244" spans="1:4" x14ac:dyDescent="0.25">
      <c r="A244" s="119"/>
      <c r="C244" s="119"/>
      <c r="D244" s="119"/>
    </row>
    <row r="245" spans="1:4" x14ac:dyDescent="0.25">
      <c r="A245" s="119"/>
      <c r="C245" s="119"/>
      <c r="D245" s="119"/>
    </row>
    <row r="246" spans="1:4" x14ac:dyDescent="0.25">
      <c r="A246" s="119"/>
      <c r="C246" s="119"/>
      <c r="D246" s="119"/>
    </row>
    <row r="247" spans="1:4" x14ac:dyDescent="0.25">
      <c r="A247" s="119"/>
      <c r="C247" s="119"/>
      <c r="D247" s="119"/>
    </row>
    <row r="248" spans="1:4" x14ac:dyDescent="0.25">
      <c r="A248" s="119"/>
      <c r="C248" s="119"/>
      <c r="D248" s="119"/>
    </row>
    <row r="249" spans="1:4" x14ac:dyDescent="0.25">
      <c r="A249" s="119"/>
      <c r="C249" s="119"/>
      <c r="D249" s="119"/>
    </row>
    <row r="250" spans="1:4" x14ac:dyDescent="0.25">
      <c r="A250" s="119"/>
      <c r="C250" s="119"/>
      <c r="D250" s="119"/>
    </row>
    <row r="251" spans="1:4" x14ac:dyDescent="0.25">
      <c r="A251" s="119"/>
      <c r="C251" s="119"/>
      <c r="D251" s="119"/>
    </row>
    <row r="252" spans="1:4" x14ac:dyDescent="0.25">
      <c r="A252" s="119"/>
      <c r="C252" s="119"/>
      <c r="D252" s="119"/>
    </row>
    <row r="253" spans="1:4" x14ac:dyDescent="0.25">
      <c r="A253" s="119"/>
      <c r="C253" s="119"/>
      <c r="D253" s="119"/>
    </row>
    <row r="254" spans="1:4" x14ac:dyDescent="0.25">
      <c r="A254" s="119"/>
      <c r="C254" s="119"/>
      <c r="D254" s="119"/>
    </row>
    <row r="255" spans="1:4" x14ac:dyDescent="0.25">
      <c r="A255" s="119"/>
      <c r="C255" s="119"/>
      <c r="D255" s="119"/>
    </row>
    <row r="256" spans="1:4" x14ac:dyDescent="0.25">
      <c r="A256" s="119"/>
      <c r="C256" s="119"/>
      <c r="D256" s="119"/>
    </row>
    <row r="257" spans="1:4" x14ac:dyDescent="0.25">
      <c r="A257" s="119"/>
      <c r="C257" s="119"/>
      <c r="D257" s="119"/>
    </row>
    <row r="258" spans="1:4" x14ac:dyDescent="0.25">
      <c r="A258" s="119"/>
      <c r="C258" s="119"/>
      <c r="D258" s="119"/>
    </row>
    <row r="259" spans="1:4" x14ac:dyDescent="0.25">
      <c r="A259" s="119"/>
      <c r="C259" s="119"/>
      <c r="D259" s="119"/>
    </row>
    <row r="260" spans="1:4" x14ac:dyDescent="0.25">
      <c r="A260" s="119"/>
      <c r="C260" s="119"/>
      <c r="D260" s="119"/>
    </row>
    <row r="261" spans="1:4" x14ac:dyDescent="0.25">
      <c r="A261" s="119"/>
      <c r="C261" s="119"/>
      <c r="D261" s="119"/>
    </row>
    <row r="262" spans="1:4" x14ac:dyDescent="0.25">
      <c r="A262" s="119"/>
      <c r="C262" s="119"/>
      <c r="D262" s="119"/>
    </row>
    <row r="263" spans="1:4" x14ac:dyDescent="0.25">
      <c r="A263" s="119"/>
      <c r="C263" s="119"/>
      <c r="D263" s="119"/>
    </row>
    <row r="264" spans="1:4" x14ac:dyDescent="0.25">
      <c r="A264" s="119"/>
      <c r="C264" s="119"/>
      <c r="D264" s="119"/>
    </row>
    <row r="265" spans="1:4" x14ac:dyDescent="0.25">
      <c r="A265" s="119"/>
      <c r="C265" s="119"/>
      <c r="D265" s="119"/>
    </row>
    <row r="266" spans="1:4" x14ac:dyDescent="0.25">
      <c r="A266" s="119"/>
      <c r="C266" s="119"/>
      <c r="D266" s="119"/>
    </row>
    <row r="267" spans="1:4" x14ac:dyDescent="0.25">
      <c r="A267" s="119"/>
      <c r="C267" s="119"/>
      <c r="D267" s="119"/>
    </row>
    <row r="268" spans="1:4" x14ac:dyDescent="0.25">
      <c r="A268" s="119"/>
      <c r="C268" s="119"/>
      <c r="D268" s="119"/>
    </row>
    <row r="269" spans="1:4" x14ac:dyDescent="0.25">
      <c r="A269" s="119"/>
      <c r="C269" s="119"/>
      <c r="D269" s="119"/>
    </row>
    <row r="270" spans="1:4" x14ac:dyDescent="0.25">
      <c r="A270" s="119"/>
      <c r="C270" s="119"/>
      <c r="D270" s="119"/>
    </row>
    <row r="271" spans="1:4" x14ac:dyDescent="0.25">
      <c r="A271" s="119"/>
      <c r="C271" s="119"/>
      <c r="D271" s="119"/>
    </row>
    <row r="272" spans="1:4" x14ac:dyDescent="0.25">
      <c r="A272" s="119"/>
      <c r="C272" s="119"/>
      <c r="D272" s="119"/>
    </row>
    <row r="273" spans="1:4" x14ac:dyDescent="0.25">
      <c r="A273" s="119"/>
      <c r="C273" s="119"/>
      <c r="D273" s="119"/>
    </row>
    <row r="274" spans="1:4" x14ac:dyDescent="0.25">
      <c r="A274" s="119"/>
      <c r="C274" s="119"/>
      <c r="D274" s="119"/>
    </row>
    <row r="275" spans="1:4" x14ac:dyDescent="0.25">
      <c r="A275" s="119"/>
      <c r="C275" s="119"/>
      <c r="D275" s="119"/>
    </row>
    <row r="276" spans="1:4" x14ac:dyDescent="0.25">
      <c r="A276" s="119"/>
      <c r="C276" s="119"/>
      <c r="D276" s="119"/>
    </row>
    <row r="277" spans="1:4" x14ac:dyDescent="0.25">
      <c r="A277" s="119"/>
      <c r="C277" s="119"/>
      <c r="D277" s="119"/>
    </row>
    <row r="278" spans="1:4" x14ac:dyDescent="0.25">
      <c r="A278" s="119"/>
      <c r="C278" s="119"/>
      <c r="D278" s="119"/>
    </row>
    <row r="279" spans="1:4" x14ac:dyDescent="0.25">
      <c r="A279" s="119"/>
      <c r="C279" s="119"/>
      <c r="D279" s="119"/>
    </row>
    <row r="280" spans="1:4" x14ac:dyDescent="0.25">
      <c r="A280" s="119"/>
      <c r="C280" s="119"/>
      <c r="D280" s="119"/>
    </row>
    <row r="281" spans="1:4" x14ac:dyDescent="0.25">
      <c r="A281" s="119"/>
      <c r="C281" s="119"/>
      <c r="D281" s="119"/>
    </row>
    <row r="282" spans="1:4" x14ac:dyDescent="0.25">
      <c r="A282" s="119"/>
      <c r="C282" s="119"/>
      <c r="D282" s="119"/>
    </row>
    <row r="283" spans="1:4" x14ac:dyDescent="0.25">
      <c r="A283" s="119"/>
      <c r="C283" s="119"/>
      <c r="D283" s="119"/>
    </row>
    <row r="284" spans="1:4" x14ac:dyDescent="0.25">
      <c r="A284" s="119"/>
      <c r="C284" s="119"/>
      <c r="D284" s="119"/>
    </row>
    <row r="285" spans="1:4" x14ac:dyDescent="0.25">
      <c r="A285" s="119"/>
      <c r="C285" s="119"/>
      <c r="D285" s="119"/>
    </row>
    <row r="286" spans="1:4" x14ac:dyDescent="0.25">
      <c r="A286" s="119"/>
      <c r="C286" s="119"/>
      <c r="D286" s="119"/>
    </row>
    <row r="287" spans="1:4" x14ac:dyDescent="0.25">
      <c r="A287" s="119"/>
      <c r="C287" s="119"/>
      <c r="D287" s="119"/>
    </row>
    <row r="288" spans="1:4" x14ac:dyDescent="0.25">
      <c r="A288" s="119"/>
      <c r="C288" s="119"/>
      <c r="D288" s="119"/>
    </row>
    <row r="289" spans="1:5" x14ac:dyDescent="0.25">
      <c r="A289" s="119"/>
      <c r="C289" s="119"/>
      <c r="D289" s="119"/>
    </row>
    <row r="290" spans="1:5" x14ac:dyDescent="0.25">
      <c r="A290" s="119"/>
      <c r="C290" s="119"/>
      <c r="D290" s="119"/>
    </row>
    <row r="291" spans="1:5" x14ac:dyDescent="0.25">
      <c r="A291" s="119"/>
      <c r="C291" s="119"/>
      <c r="D291" s="119"/>
    </row>
    <row r="292" spans="1:5" x14ac:dyDescent="0.25">
      <c r="A292" s="119"/>
      <c r="C292" s="119"/>
      <c r="D292" s="119"/>
    </row>
    <row r="293" spans="1:5" x14ac:dyDescent="0.25">
      <c r="A293" s="119"/>
      <c r="C293" s="119"/>
      <c r="D293" s="119"/>
    </row>
    <row r="294" spans="1:5" x14ac:dyDescent="0.25">
      <c r="A294" s="119"/>
      <c r="C294" s="119"/>
      <c r="D294" s="119"/>
    </row>
    <row r="295" spans="1:5" x14ac:dyDescent="0.25">
      <c r="A295" s="119"/>
      <c r="C295" s="119"/>
      <c r="D295" s="119"/>
    </row>
    <row r="296" spans="1:5" x14ac:dyDescent="0.25">
      <c r="A296" s="119"/>
      <c r="C296" s="119"/>
      <c r="D296" s="119"/>
    </row>
    <row r="297" spans="1:5" x14ac:dyDescent="0.25">
      <c r="A297" s="119"/>
      <c r="C297" s="119"/>
      <c r="D297" s="119"/>
    </row>
    <row r="298" spans="1:5" x14ac:dyDescent="0.25">
      <c r="A298" s="119"/>
      <c r="C298" s="119"/>
      <c r="D298" s="119"/>
    </row>
    <row r="299" spans="1:5" x14ac:dyDescent="0.25">
      <c r="A299" s="80"/>
      <c r="B299" s="80"/>
      <c r="C299" s="80"/>
      <c r="D299" s="80"/>
      <c r="E299" s="80"/>
    </row>
    <row r="300" spans="1:5" x14ac:dyDescent="0.25">
      <c r="A300" s="119"/>
      <c r="C300" s="119"/>
      <c r="D300" s="119"/>
    </row>
    <row r="301" spans="1:5" x14ac:dyDescent="0.25">
      <c r="A301" s="119"/>
      <c r="C301" s="119"/>
      <c r="D301" s="119"/>
    </row>
    <row r="302" spans="1:5" x14ac:dyDescent="0.25">
      <c r="A302" s="119"/>
      <c r="C302" s="119"/>
      <c r="D302" s="119"/>
    </row>
    <row r="303" spans="1:5" x14ac:dyDescent="0.25">
      <c r="A303" s="119"/>
      <c r="C303" s="119"/>
      <c r="D303" s="119"/>
    </row>
    <row r="304" spans="1:5" x14ac:dyDescent="0.25">
      <c r="A304" s="119"/>
      <c r="C304" s="119"/>
      <c r="D304" s="119"/>
    </row>
    <row r="305" spans="1:4" x14ac:dyDescent="0.25">
      <c r="A305" s="119"/>
      <c r="C305" s="119"/>
      <c r="D305" s="119"/>
    </row>
    <row r="306" spans="1:4" x14ac:dyDescent="0.25">
      <c r="A306" s="119"/>
      <c r="C306" s="119"/>
      <c r="D306" s="119"/>
    </row>
    <row r="307" spans="1:4" x14ac:dyDescent="0.25">
      <c r="A307" s="119"/>
      <c r="C307" s="119"/>
      <c r="D307" s="119"/>
    </row>
    <row r="308" spans="1:4" x14ac:dyDescent="0.25">
      <c r="A308" s="119"/>
      <c r="C308" s="119"/>
      <c r="D308" s="119"/>
    </row>
    <row r="309" spans="1:4" x14ac:dyDescent="0.25">
      <c r="A309" s="119"/>
      <c r="C309" s="119"/>
      <c r="D309" s="119"/>
    </row>
    <row r="310" spans="1:4" x14ac:dyDescent="0.25">
      <c r="A310" s="119"/>
      <c r="C310" s="119"/>
      <c r="D310" s="119"/>
    </row>
    <row r="311" spans="1:4" x14ac:dyDescent="0.25">
      <c r="A311" s="119"/>
      <c r="C311" s="119"/>
      <c r="D311" s="119"/>
    </row>
    <row r="312" spans="1:4" x14ac:dyDescent="0.25">
      <c r="A312" s="119"/>
      <c r="C312" s="119"/>
      <c r="D312" s="119"/>
    </row>
    <row r="313" spans="1:4" x14ac:dyDescent="0.25">
      <c r="A313" s="119"/>
      <c r="C313" s="119"/>
      <c r="D313" s="119"/>
    </row>
    <row r="314" spans="1:4" x14ac:dyDescent="0.25">
      <c r="A314" s="119"/>
      <c r="C314" s="119"/>
      <c r="D314" s="119"/>
    </row>
    <row r="315" spans="1:4" x14ac:dyDescent="0.25">
      <c r="A315" s="119"/>
      <c r="C315" s="119"/>
      <c r="D315" s="119"/>
    </row>
    <row r="316" spans="1:4" x14ac:dyDescent="0.25">
      <c r="A316" s="119"/>
      <c r="C316" s="119"/>
      <c r="D316" s="119"/>
    </row>
    <row r="317" spans="1:4" x14ac:dyDescent="0.25">
      <c r="A317" s="119"/>
      <c r="C317" s="119"/>
      <c r="D317" s="119"/>
    </row>
    <row r="318" spans="1:4" x14ac:dyDescent="0.25">
      <c r="A318" s="119"/>
      <c r="C318" s="119"/>
      <c r="D318" s="119"/>
    </row>
    <row r="319" spans="1:4" x14ac:dyDescent="0.25">
      <c r="A319" s="119"/>
      <c r="C319" s="119"/>
      <c r="D319" s="119"/>
    </row>
    <row r="320" spans="1:4" x14ac:dyDescent="0.25">
      <c r="A320" s="119"/>
      <c r="C320" s="119"/>
      <c r="D320" s="119"/>
    </row>
    <row r="321" spans="1:4" x14ac:dyDescent="0.25">
      <c r="A321" s="119"/>
      <c r="C321" s="119"/>
      <c r="D321" s="119"/>
    </row>
    <row r="322" spans="1:4" x14ac:dyDescent="0.25">
      <c r="A322" s="119"/>
      <c r="C322" s="119"/>
      <c r="D322" s="119"/>
    </row>
    <row r="323" spans="1:4" x14ac:dyDescent="0.25">
      <c r="A323" s="119"/>
      <c r="C323" s="119"/>
      <c r="D323" s="119"/>
    </row>
    <row r="324" spans="1:4" x14ac:dyDescent="0.25">
      <c r="A324" s="119"/>
      <c r="C324" s="119"/>
      <c r="D324" s="119"/>
    </row>
    <row r="325" spans="1:4" x14ac:dyDescent="0.25">
      <c r="A325" s="119"/>
      <c r="C325" s="119"/>
      <c r="D325" s="119"/>
    </row>
    <row r="326" spans="1:4" x14ac:dyDescent="0.25">
      <c r="A326" s="119"/>
      <c r="C326" s="119"/>
      <c r="D326" s="119"/>
    </row>
    <row r="327" spans="1:4" x14ac:dyDescent="0.25">
      <c r="A327" s="119"/>
      <c r="C327" s="119"/>
      <c r="D327" s="119"/>
    </row>
    <row r="328" spans="1:4" x14ac:dyDescent="0.25">
      <c r="A328" s="119"/>
      <c r="C328" s="119"/>
      <c r="D328" s="119"/>
    </row>
    <row r="329" spans="1:4" x14ac:dyDescent="0.25">
      <c r="A329" s="119"/>
      <c r="C329" s="119"/>
      <c r="D329" s="119"/>
    </row>
    <row r="330" spans="1:4" x14ac:dyDescent="0.25">
      <c r="A330" s="119"/>
      <c r="C330" s="119"/>
      <c r="D330" s="119"/>
    </row>
    <row r="331" spans="1:4" x14ac:dyDescent="0.25">
      <c r="A331" s="119"/>
      <c r="C331" s="119"/>
      <c r="D331" s="119"/>
    </row>
    <row r="332" spans="1:4" x14ac:dyDescent="0.25">
      <c r="A332" s="119"/>
      <c r="C332" s="119"/>
      <c r="D332" s="119"/>
    </row>
    <row r="333" spans="1:4" x14ac:dyDescent="0.25">
      <c r="A333" s="119"/>
      <c r="C333" s="119"/>
      <c r="D333" s="119"/>
    </row>
    <row r="334" spans="1:4" x14ac:dyDescent="0.25">
      <c r="A334" s="119"/>
      <c r="C334" s="119"/>
      <c r="D334" s="119"/>
    </row>
    <row r="335" spans="1:4" x14ac:dyDescent="0.25">
      <c r="A335" s="119"/>
      <c r="C335" s="119"/>
      <c r="D335" s="119"/>
    </row>
    <row r="336" spans="1:4" x14ac:dyDescent="0.25">
      <c r="A336" s="119"/>
      <c r="C336" s="119"/>
      <c r="D336" s="119"/>
    </row>
    <row r="337" spans="1:4" x14ac:dyDescent="0.25">
      <c r="A337" s="119"/>
      <c r="C337" s="119"/>
      <c r="D337" s="119"/>
    </row>
    <row r="338" spans="1:4" x14ac:dyDescent="0.25">
      <c r="A338" s="119"/>
      <c r="C338" s="119"/>
      <c r="D338" s="119"/>
    </row>
    <row r="339" spans="1:4" x14ac:dyDescent="0.25">
      <c r="A339" s="119"/>
      <c r="C339" s="119"/>
      <c r="D339" s="119"/>
    </row>
    <row r="340" spans="1:4" x14ac:dyDescent="0.25">
      <c r="A340" s="119"/>
      <c r="C340" s="119"/>
      <c r="D340" s="119"/>
    </row>
    <row r="341" spans="1:4" x14ac:dyDescent="0.25">
      <c r="A341" s="119"/>
      <c r="C341" s="119"/>
      <c r="D341" s="119"/>
    </row>
    <row r="342" spans="1:4" x14ac:dyDescent="0.25">
      <c r="A342" s="119"/>
      <c r="C342" s="119"/>
      <c r="D342" s="119"/>
    </row>
    <row r="343" spans="1:4" x14ac:dyDescent="0.25">
      <c r="A343" s="119"/>
      <c r="C343" s="119"/>
      <c r="D343" s="119"/>
    </row>
    <row r="344" spans="1:4" x14ac:dyDescent="0.25">
      <c r="A344" s="119"/>
      <c r="C344" s="119"/>
      <c r="D344" s="119"/>
    </row>
    <row r="345" spans="1:4" x14ac:dyDescent="0.25">
      <c r="A345" s="119"/>
      <c r="C345" s="119"/>
      <c r="D345" s="119"/>
    </row>
    <row r="346" spans="1:4" x14ac:dyDescent="0.25">
      <c r="A346" s="119"/>
      <c r="C346" s="119"/>
      <c r="D346" s="119"/>
    </row>
    <row r="347" spans="1:4" x14ac:dyDescent="0.25">
      <c r="A347" s="119"/>
      <c r="C347" s="119"/>
      <c r="D347" s="119"/>
    </row>
    <row r="348" spans="1:4" x14ac:dyDescent="0.25">
      <c r="A348" s="119"/>
      <c r="C348" s="119"/>
      <c r="D348" s="119"/>
    </row>
    <row r="349" spans="1:4" x14ac:dyDescent="0.25">
      <c r="A349" s="119"/>
      <c r="C349" s="119"/>
      <c r="D349" s="119"/>
    </row>
    <row r="350" spans="1:4" x14ac:dyDescent="0.25">
      <c r="A350" s="119"/>
      <c r="C350" s="119"/>
      <c r="D350" s="119"/>
    </row>
    <row r="351" spans="1:4" x14ac:dyDescent="0.25">
      <c r="A351" s="119"/>
      <c r="C351" s="119"/>
      <c r="D351" s="119"/>
    </row>
    <row r="352" spans="1:4" x14ac:dyDescent="0.25">
      <c r="A352" s="119"/>
      <c r="C352" s="119"/>
      <c r="D352" s="119"/>
    </row>
    <row r="353" spans="1:4" x14ac:dyDescent="0.25">
      <c r="A353" s="119"/>
      <c r="C353" s="119"/>
      <c r="D353" s="119"/>
    </row>
    <row r="354" spans="1:4" x14ac:dyDescent="0.25">
      <c r="A354" s="119"/>
      <c r="C354" s="119"/>
      <c r="D354" s="119"/>
    </row>
    <row r="355" spans="1:4" x14ac:dyDescent="0.25">
      <c r="A355" s="119"/>
      <c r="C355" s="119"/>
      <c r="D355" s="119"/>
    </row>
    <row r="356" spans="1:4" x14ac:dyDescent="0.25">
      <c r="A356" s="119"/>
      <c r="C356" s="119"/>
      <c r="D356" s="119"/>
    </row>
    <row r="357" spans="1:4" x14ac:dyDescent="0.25">
      <c r="A357" s="119"/>
      <c r="C357" s="119"/>
      <c r="D357" s="119"/>
    </row>
    <row r="358" spans="1:4" x14ac:dyDescent="0.25">
      <c r="A358" s="119"/>
      <c r="C358" s="119"/>
      <c r="D358" s="119"/>
    </row>
    <row r="359" spans="1:4" x14ac:dyDescent="0.25">
      <c r="A359" s="119"/>
      <c r="C359" s="119"/>
      <c r="D359" s="119"/>
    </row>
    <row r="360" spans="1:4" x14ac:dyDescent="0.25">
      <c r="A360" s="119"/>
      <c r="C360" s="119"/>
      <c r="D360" s="119"/>
    </row>
    <row r="361" spans="1:4" x14ac:dyDescent="0.25">
      <c r="A361" s="119"/>
      <c r="C361" s="119"/>
      <c r="D361" s="119"/>
    </row>
    <row r="362" spans="1:4" x14ac:dyDescent="0.25">
      <c r="A362" s="119"/>
      <c r="C362" s="119"/>
      <c r="D362" s="119"/>
    </row>
    <row r="363" spans="1:4" x14ac:dyDescent="0.25">
      <c r="A363" s="119"/>
      <c r="C363" s="119"/>
      <c r="D363" s="119"/>
    </row>
    <row r="364" spans="1:4" x14ac:dyDescent="0.25">
      <c r="A364" s="119"/>
      <c r="C364" s="119"/>
      <c r="D364" s="119"/>
    </row>
    <row r="365" spans="1:4" x14ac:dyDescent="0.25">
      <c r="A365" s="119"/>
      <c r="C365" s="119"/>
      <c r="D365" s="119"/>
    </row>
    <row r="366" spans="1:4" x14ac:dyDescent="0.25">
      <c r="A366" s="119"/>
      <c r="C366" s="119"/>
      <c r="D366" s="119"/>
    </row>
    <row r="367" spans="1:4" x14ac:dyDescent="0.25">
      <c r="A367" s="119"/>
      <c r="C367" s="119"/>
      <c r="D367" s="119"/>
    </row>
    <row r="368" spans="1:4" x14ac:dyDescent="0.25">
      <c r="A368" s="119"/>
      <c r="C368" s="119"/>
      <c r="D368" s="119"/>
    </row>
    <row r="369" spans="1:4" x14ac:dyDescent="0.25">
      <c r="A369" s="119"/>
      <c r="C369" s="119"/>
      <c r="D369" s="119"/>
    </row>
    <row r="370" spans="1:4" x14ac:dyDescent="0.25">
      <c r="A370" s="119"/>
      <c r="C370" s="119"/>
      <c r="D370" s="119"/>
    </row>
    <row r="371" spans="1:4" x14ac:dyDescent="0.25">
      <c r="A371" s="119"/>
      <c r="C371" s="119"/>
      <c r="D371" s="119"/>
    </row>
    <row r="372" spans="1:4" x14ac:dyDescent="0.25">
      <c r="A372" s="119"/>
      <c r="C372" s="119"/>
      <c r="D372" s="119"/>
    </row>
    <row r="373" spans="1:4" x14ac:dyDescent="0.25">
      <c r="A373" s="119"/>
      <c r="C373" s="119"/>
      <c r="D373" s="119"/>
    </row>
    <row r="374" spans="1:4" x14ac:dyDescent="0.25">
      <c r="A374" s="119"/>
      <c r="C374" s="119"/>
      <c r="D374" s="119"/>
    </row>
    <row r="375" spans="1:4" x14ac:dyDescent="0.25">
      <c r="A375" s="119"/>
      <c r="C375" s="119"/>
      <c r="D375" s="119"/>
    </row>
    <row r="376" spans="1:4" x14ac:dyDescent="0.25">
      <c r="A376" s="119"/>
      <c r="C376" s="119"/>
      <c r="D376" s="119"/>
    </row>
    <row r="377" spans="1:4" x14ac:dyDescent="0.25">
      <c r="A377" s="119"/>
      <c r="C377" s="119"/>
      <c r="D377" s="119"/>
    </row>
    <row r="378" spans="1:4" x14ac:dyDescent="0.25">
      <c r="A378" s="119"/>
      <c r="C378" s="119"/>
      <c r="D378" s="119"/>
    </row>
    <row r="379" spans="1:4" x14ac:dyDescent="0.25">
      <c r="A379" s="119"/>
      <c r="C379" s="119"/>
      <c r="D379" s="119"/>
    </row>
    <row r="380" spans="1:4" x14ac:dyDescent="0.25">
      <c r="A380" s="119"/>
      <c r="C380" s="119"/>
      <c r="D380" s="119"/>
    </row>
    <row r="381" spans="1:4" x14ac:dyDescent="0.25">
      <c r="A381" s="119"/>
      <c r="C381" s="119"/>
      <c r="D381" s="119"/>
    </row>
    <row r="382" spans="1:4" x14ac:dyDescent="0.25">
      <c r="A382" s="119"/>
      <c r="C382" s="119"/>
      <c r="D382" s="119"/>
    </row>
    <row r="383" spans="1:4" x14ac:dyDescent="0.25">
      <c r="A383" s="119"/>
      <c r="C383" s="119"/>
      <c r="D383" s="119"/>
    </row>
    <row r="384" spans="1:4" x14ac:dyDescent="0.25">
      <c r="A384" s="119"/>
      <c r="C384" s="119"/>
      <c r="D384" s="119"/>
    </row>
    <row r="385" spans="1:4" x14ac:dyDescent="0.25">
      <c r="A385" s="119"/>
      <c r="C385" s="119"/>
      <c r="D385" s="119"/>
    </row>
    <row r="386" spans="1:4" x14ac:dyDescent="0.25">
      <c r="A386" s="119"/>
      <c r="C386" s="119"/>
      <c r="D386" s="119"/>
    </row>
    <row r="387" spans="1:4" x14ac:dyDescent="0.25">
      <c r="A387" s="119"/>
      <c r="C387" s="119"/>
      <c r="D387" s="119"/>
    </row>
    <row r="388" spans="1:4" x14ac:dyDescent="0.25">
      <c r="A388" s="119"/>
      <c r="C388" s="119"/>
      <c r="D388" s="119"/>
    </row>
    <row r="389" spans="1:4" x14ac:dyDescent="0.25">
      <c r="A389" s="119"/>
      <c r="C389" s="119"/>
      <c r="D389" s="119"/>
    </row>
    <row r="390" spans="1:4" x14ac:dyDescent="0.25">
      <c r="A390" s="119"/>
      <c r="C390" s="119"/>
      <c r="D390" s="119"/>
    </row>
    <row r="391" spans="1:4" x14ac:dyDescent="0.25">
      <c r="A391" s="119"/>
      <c r="C391" s="119"/>
      <c r="D391" s="119"/>
    </row>
    <row r="392" spans="1:4" x14ac:dyDescent="0.25">
      <c r="A392" s="119"/>
      <c r="C392" s="119"/>
      <c r="D392" s="119"/>
    </row>
    <row r="393" spans="1:4" x14ac:dyDescent="0.25">
      <c r="A393" s="119"/>
      <c r="C393" s="119"/>
      <c r="D393" s="119"/>
    </row>
    <row r="394" spans="1:4" x14ac:dyDescent="0.25">
      <c r="A394" s="119"/>
      <c r="C394" s="119"/>
      <c r="D394" s="119"/>
    </row>
    <row r="395" spans="1:4" x14ac:dyDescent="0.25">
      <c r="A395" s="119"/>
      <c r="C395" s="119"/>
      <c r="D395" s="119"/>
    </row>
    <row r="396" spans="1:4" x14ac:dyDescent="0.25">
      <c r="A396" s="119"/>
      <c r="C396" s="119"/>
      <c r="D396" s="119"/>
    </row>
    <row r="397" spans="1:4" x14ac:dyDescent="0.25">
      <c r="A397" s="119"/>
      <c r="C397" s="119"/>
      <c r="D397" s="119"/>
    </row>
    <row r="398" spans="1:4" x14ac:dyDescent="0.25">
      <c r="A398" s="119"/>
      <c r="C398" s="119"/>
      <c r="D398" s="119"/>
    </row>
    <row r="399" spans="1:4" x14ac:dyDescent="0.25">
      <c r="A399" s="119"/>
      <c r="C399" s="119"/>
      <c r="D399" s="119"/>
    </row>
    <row r="400" spans="1:4" x14ac:dyDescent="0.25">
      <c r="A400" s="119"/>
      <c r="C400" s="119"/>
      <c r="D400" s="119"/>
    </row>
    <row r="401" spans="1:4" x14ac:dyDescent="0.25">
      <c r="A401" s="119"/>
      <c r="C401" s="119"/>
      <c r="D401" s="119"/>
    </row>
    <row r="402" spans="1:4" x14ac:dyDescent="0.25">
      <c r="A402" s="119"/>
      <c r="C402" s="119"/>
      <c r="D402" s="119"/>
    </row>
    <row r="403" spans="1:4" x14ac:dyDescent="0.25">
      <c r="A403" s="119"/>
      <c r="C403" s="119"/>
      <c r="D403" s="119"/>
    </row>
    <row r="404" spans="1:4" x14ac:dyDescent="0.25">
      <c r="A404" s="119"/>
      <c r="C404" s="119"/>
      <c r="D404" s="119"/>
    </row>
    <row r="405" spans="1:4" x14ac:dyDescent="0.25">
      <c r="A405" s="119"/>
      <c r="C405" s="119"/>
      <c r="D405" s="119"/>
    </row>
    <row r="406" spans="1:4" x14ac:dyDescent="0.25">
      <c r="A406" s="119"/>
      <c r="C406" s="119"/>
      <c r="D406" s="119"/>
    </row>
    <row r="407" spans="1:4" x14ac:dyDescent="0.25">
      <c r="A407" s="119"/>
      <c r="C407" s="119"/>
      <c r="D407" s="119"/>
    </row>
    <row r="408" spans="1:4" x14ac:dyDescent="0.25">
      <c r="A408" s="119"/>
      <c r="C408" s="119"/>
      <c r="D408" s="119"/>
    </row>
    <row r="409" spans="1:4" x14ac:dyDescent="0.25">
      <c r="A409" s="119"/>
      <c r="C409" s="119"/>
      <c r="D409" s="119"/>
    </row>
    <row r="410" spans="1:4" x14ac:dyDescent="0.25">
      <c r="A410" s="119"/>
      <c r="C410" s="119"/>
      <c r="D410" s="119"/>
    </row>
    <row r="411" spans="1:4" x14ac:dyDescent="0.25">
      <c r="A411" s="119"/>
      <c r="C411" s="119"/>
      <c r="D411" s="119"/>
    </row>
    <row r="412" spans="1:4" x14ac:dyDescent="0.25">
      <c r="A412" s="119"/>
      <c r="C412" s="119"/>
      <c r="D412" s="119"/>
    </row>
    <row r="413" spans="1:4" x14ac:dyDescent="0.25">
      <c r="A413" s="119"/>
      <c r="C413" s="119"/>
      <c r="D413" s="119"/>
    </row>
    <row r="414" spans="1:4" x14ac:dyDescent="0.25">
      <c r="A414" s="119"/>
      <c r="C414" s="119"/>
      <c r="D414" s="119"/>
    </row>
    <row r="415" spans="1:4" x14ac:dyDescent="0.25">
      <c r="A415" s="119"/>
      <c r="C415" s="119"/>
      <c r="D415" s="119"/>
    </row>
    <row r="416" spans="1:4" x14ac:dyDescent="0.25">
      <c r="A416" s="119"/>
      <c r="C416" s="119"/>
      <c r="D416" s="119"/>
    </row>
    <row r="417" spans="1:4" x14ac:dyDescent="0.25">
      <c r="A417" s="119"/>
      <c r="C417" s="119"/>
      <c r="D417" s="119"/>
    </row>
    <row r="418" spans="1:4" x14ac:dyDescent="0.25">
      <c r="A418" s="119"/>
      <c r="C418" s="119"/>
      <c r="D418" s="119"/>
    </row>
    <row r="419" spans="1:4" x14ac:dyDescent="0.25">
      <c r="A419" s="119"/>
      <c r="C419" s="119"/>
      <c r="D419" s="119"/>
    </row>
    <row r="420" spans="1:4" x14ac:dyDescent="0.25">
      <c r="A420" s="119"/>
      <c r="C420" s="119"/>
      <c r="D420" s="119"/>
    </row>
    <row r="421" spans="1:4" x14ac:dyDescent="0.25">
      <c r="A421" s="119"/>
      <c r="C421" s="119"/>
      <c r="D421" s="119"/>
    </row>
    <row r="422" spans="1:4" x14ac:dyDescent="0.25">
      <c r="A422" s="119"/>
      <c r="C422" s="119"/>
      <c r="D422" s="119"/>
    </row>
    <row r="423" spans="1:4" x14ac:dyDescent="0.25">
      <c r="A423" s="119"/>
      <c r="C423" s="119"/>
      <c r="D423" s="119"/>
    </row>
    <row r="424" spans="1:4" x14ac:dyDescent="0.25">
      <c r="A424" s="119"/>
      <c r="C424" s="119"/>
      <c r="D424" s="119"/>
    </row>
    <row r="425" spans="1:4" x14ac:dyDescent="0.25">
      <c r="A425" s="119"/>
      <c r="C425" s="119"/>
      <c r="D425" s="119"/>
    </row>
    <row r="426" spans="1:4" x14ac:dyDescent="0.25">
      <c r="A426" s="119"/>
      <c r="C426" s="119"/>
      <c r="D426" s="119"/>
    </row>
    <row r="427" spans="1:4" x14ac:dyDescent="0.25">
      <c r="A427" s="119"/>
      <c r="C427" s="119"/>
      <c r="D427" s="119"/>
    </row>
    <row r="428" spans="1:4" x14ac:dyDescent="0.25">
      <c r="A428" s="119"/>
      <c r="C428" s="119"/>
      <c r="D428" s="119"/>
    </row>
    <row r="429" spans="1:4" x14ac:dyDescent="0.25">
      <c r="A429" s="119"/>
      <c r="C429" s="119"/>
      <c r="D429" s="119"/>
    </row>
    <row r="430" spans="1:4" x14ac:dyDescent="0.25">
      <c r="A430" s="119"/>
      <c r="C430" s="119"/>
      <c r="D430" s="119"/>
    </row>
    <row r="431" spans="1:4" x14ac:dyDescent="0.25">
      <c r="A431" s="119"/>
      <c r="C431" s="119"/>
      <c r="D431" s="119"/>
    </row>
    <row r="432" spans="1:4" x14ac:dyDescent="0.25">
      <c r="A432" s="119"/>
      <c r="C432" s="119"/>
      <c r="D432" s="119"/>
    </row>
    <row r="433" spans="1:4" x14ac:dyDescent="0.25">
      <c r="A433" s="119"/>
      <c r="C433" s="119"/>
      <c r="D433" s="119"/>
    </row>
    <row r="434" spans="1:4" x14ac:dyDescent="0.25">
      <c r="A434" s="119"/>
      <c r="C434" s="119"/>
      <c r="D434" s="119"/>
    </row>
    <row r="435" spans="1:4" x14ac:dyDescent="0.25">
      <c r="A435" s="119"/>
      <c r="C435" s="119"/>
      <c r="D435" s="119"/>
    </row>
    <row r="436" spans="1:4" x14ac:dyDescent="0.25">
      <c r="A436" s="119"/>
      <c r="C436" s="119"/>
      <c r="D436" s="119"/>
    </row>
    <row r="437" spans="1:4" x14ac:dyDescent="0.25">
      <c r="A437" s="119"/>
      <c r="C437" s="119"/>
      <c r="D437" s="119"/>
    </row>
    <row r="438" spans="1:4" x14ac:dyDescent="0.25">
      <c r="A438" s="119"/>
      <c r="C438" s="119"/>
      <c r="D438" s="119"/>
    </row>
    <row r="439" spans="1:4" x14ac:dyDescent="0.25">
      <c r="A439" s="119"/>
      <c r="C439" s="119"/>
      <c r="D439" s="119"/>
    </row>
    <row r="440" spans="1:4" x14ac:dyDescent="0.25">
      <c r="A440" s="119"/>
      <c r="C440" s="119"/>
      <c r="D440" s="119"/>
    </row>
    <row r="441" spans="1:4" x14ac:dyDescent="0.25">
      <c r="A441" s="119"/>
      <c r="C441" s="119"/>
      <c r="D441" s="119"/>
    </row>
    <row r="442" spans="1:4" x14ac:dyDescent="0.25">
      <c r="A442" s="119"/>
      <c r="C442" s="119"/>
      <c r="D442" s="119"/>
    </row>
    <row r="443" spans="1:4" x14ac:dyDescent="0.25">
      <c r="A443" s="119"/>
      <c r="C443" s="119"/>
      <c r="D443" s="119"/>
    </row>
    <row r="444" spans="1:4" x14ac:dyDescent="0.25">
      <c r="A444" s="119"/>
      <c r="C444" s="119"/>
      <c r="D444" s="119"/>
    </row>
    <row r="445" spans="1:4" x14ac:dyDescent="0.25">
      <c r="A445" s="119"/>
      <c r="C445" s="119"/>
      <c r="D445" s="119"/>
    </row>
    <row r="446" spans="1:4" x14ac:dyDescent="0.25">
      <c r="A446" s="119"/>
      <c r="C446" s="119"/>
      <c r="D446" s="119"/>
    </row>
    <row r="447" spans="1:4" x14ac:dyDescent="0.25">
      <c r="A447" s="119"/>
      <c r="C447" s="119"/>
      <c r="D447" s="119"/>
    </row>
    <row r="448" spans="1:4" x14ac:dyDescent="0.25">
      <c r="A448" s="119"/>
      <c r="C448" s="119"/>
      <c r="D448" s="119"/>
    </row>
    <row r="449" spans="1:4" x14ac:dyDescent="0.25">
      <c r="A449" s="119"/>
      <c r="C449" s="119"/>
      <c r="D449" s="119"/>
    </row>
    <row r="450" spans="1:4" x14ac:dyDescent="0.25">
      <c r="A450" s="119"/>
      <c r="C450" s="119"/>
      <c r="D450" s="119"/>
    </row>
    <row r="451" spans="1:4" x14ac:dyDescent="0.25">
      <c r="A451" s="119"/>
      <c r="C451" s="119"/>
      <c r="D451" s="119"/>
    </row>
    <row r="452" spans="1:4" x14ac:dyDescent="0.25">
      <c r="A452" s="119"/>
      <c r="C452" s="119"/>
      <c r="D452" s="119"/>
    </row>
    <row r="453" spans="1:4" x14ac:dyDescent="0.25">
      <c r="A453" s="119"/>
      <c r="C453" s="119"/>
      <c r="D453" s="119"/>
    </row>
    <row r="454" spans="1:4" x14ac:dyDescent="0.25">
      <c r="A454" s="119"/>
      <c r="C454" s="119"/>
      <c r="D454" s="119"/>
    </row>
    <row r="455" spans="1:4" x14ac:dyDescent="0.25">
      <c r="A455" s="119"/>
      <c r="C455" s="119"/>
      <c r="D455" s="119"/>
    </row>
    <row r="456" spans="1:4" x14ac:dyDescent="0.25">
      <c r="A456" s="119"/>
      <c r="C456" s="119"/>
      <c r="D456" s="119"/>
    </row>
    <row r="457" spans="1:4" x14ac:dyDescent="0.25">
      <c r="A457" s="119"/>
      <c r="C457" s="119"/>
      <c r="D457" s="119"/>
    </row>
    <row r="458" spans="1:4" x14ac:dyDescent="0.25">
      <c r="A458" s="119"/>
      <c r="C458" s="119"/>
      <c r="D458" s="119"/>
    </row>
    <row r="459" spans="1:4" x14ac:dyDescent="0.25">
      <c r="A459" s="119"/>
      <c r="C459" s="119"/>
      <c r="D459" s="119"/>
    </row>
    <row r="460" spans="1:4" x14ac:dyDescent="0.25">
      <c r="A460" s="119"/>
      <c r="C460" s="119"/>
      <c r="D460" s="119"/>
    </row>
    <row r="461" spans="1:4" x14ac:dyDescent="0.25">
      <c r="A461" s="119"/>
      <c r="C461" s="119"/>
      <c r="D461" s="119"/>
    </row>
    <row r="462" spans="1:4" x14ac:dyDescent="0.25">
      <c r="A462" s="119"/>
      <c r="C462" s="119"/>
      <c r="D462" s="119"/>
    </row>
    <row r="463" spans="1:4" x14ac:dyDescent="0.25">
      <c r="A463" s="119"/>
      <c r="C463" s="119"/>
      <c r="D463" s="119"/>
    </row>
    <row r="464" spans="1:4" x14ac:dyDescent="0.25">
      <c r="A464" s="119"/>
      <c r="C464" s="119"/>
      <c r="D464" s="119"/>
    </row>
    <row r="465" spans="1:4" x14ac:dyDescent="0.25">
      <c r="A465" s="119"/>
      <c r="C465" s="119"/>
      <c r="D465" s="119"/>
    </row>
    <row r="466" spans="1:4" x14ac:dyDescent="0.25">
      <c r="A466" s="119"/>
      <c r="C466" s="119"/>
      <c r="D466" s="119"/>
    </row>
    <row r="467" spans="1:4" x14ac:dyDescent="0.25">
      <c r="A467" s="119"/>
      <c r="C467" s="119"/>
      <c r="D467" s="119"/>
    </row>
    <row r="468" spans="1:4" x14ac:dyDescent="0.25">
      <c r="A468" s="119"/>
      <c r="C468" s="119"/>
      <c r="D468" s="119"/>
    </row>
    <row r="469" spans="1:4" x14ac:dyDescent="0.25">
      <c r="A469" s="119"/>
      <c r="C469" s="119"/>
      <c r="D469" s="119"/>
    </row>
    <row r="470" spans="1:4" x14ac:dyDescent="0.25">
      <c r="A470" s="119"/>
      <c r="C470" s="119"/>
      <c r="D470" s="119"/>
    </row>
    <row r="471" spans="1:4" x14ac:dyDescent="0.25">
      <c r="A471" s="119"/>
      <c r="C471" s="119"/>
      <c r="D471" s="119"/>
    </row>
    <row r="472" spans="1:4" x14ac:dyDescent="0.25">
      <c r="A472" s="119"/>
      <c r="C472" s="119"/>
      <c r="D472" s="119"/>
    </row>
    <row r="473" spans="1:4" x14ac:dyDescent="0.25">
      <c r="A473" s="119"/>
      <c r="C473" s="119"/>
      <c r="D473" s="119"/>
    </row>
    <row r="474" spans="1:4" x14ac:dyDescent="0.25">
      <c r="A474" s="119"/>
      <c r="C474" s="119"/>
      <c r="D474" s="119"/>
    </row>
    <row r="475" spans="1:4" x14ac:dyDescent="0.25">
      <c r="A475" s="119"/>
      <c r="C475" s="119"/>
      <c r="D475" s="119"/>
    </row>
    <row r="476" spans="1:4" x14ac:dyDescent="0.25">
      <c r="A476" s="119"/>
      <c r="C476" s="119"/>
      <c r="D476" s="119"/>
    </row>
    <row r="477" spans="1:4" x14ac:dyDescent="0.25">
      <c r="A477" s="119"/>
      <c r="C477" s="119"/>
      <c r="D477" s="119"/>
    </row>
    <row r="478" spans="1:4" x14ac:dyDescent="0.25">
      <c r="A478" s="119"/>
      <c r="C478" s="119"/>
      <c r="D478" s="119"/>
    </row>
    <row r="479" spans="1:4" x14ac:dyDescent="0.25">
      <c r="A479" s="119"/>
      <c r="C479" s="119"/>
      <c r="D479" s="119"/>
    </row>
    <row r="480" spans="1:4" x14ac:dyDescent="0.25">
      <c r="A480" s="119"/>
      <c r="C480" s="119"/>
      <c r="D480" s="119"/>
    </row>
    <row r="481" spans="1:4" x14ac:dyDescent="0.25">
      <c r="A481" s="119"/>
      <c r="C481" s="119"/>
      <c r="D481" s="119"/>
    </row>
    <row r="482" spans="1:4" x14ac:dyDescent="0.25">
      <c r="A482" s="119"/>
      <c r="C482" s="119"/>
      <c r="D482" s="119"/>
    </row>
    <row r="483" spans="1:4" x14ac:dyDescent="0.25">
      <c r="A483" s="119"/>
      <c r="C483" s="119"/>
      <c r="D483" s="119"/>
    </row>
    <row r="484" spans="1:4" x14ac:dyDescent="0.25">
      <c r="A484" s="119"/>
      <c r="C484" s="119"/>
      <c r="D484" s="119"/>
    </row>
    <row r="485" spans="1:4" x14ac:dyDescent="0.25">
      <c r="A485" s="119"/>
      <c r="C485" s="119"/>
      <c r="D485" s="119"/>
    </row>
    <row r="486" spans="1:4" x14ac:dyDescent="0.25">
      <c r="A486" s="119"/>
      <c r="C486" s="119"/>
      <c r="D486" s="119"/>
    </row>
    <row r="487" spans="1:4" x14ac:dyDescent="0.25">
      <c r="A487" s="119"/>
      <c r="C487" s="119"/>
      <c r="D487" s="119"/>
    </row>
    <row r="488" spans="1:4" x14ac:dyDescent="0.25">
      <c r="A488" s="119"/>
      <c r="C488" s="119"/>
      <c r="D488" s="119"/>
    </row>
    <row r="489" spans="1:4" x14ac:dyDescent="0.25">
      <c r="A489" s="119"/>
      <c r="C489" s="119"/>
      <c r="D489" s="119"/>
    </row>
    <row r="490" spans="1:4" x14ac:dyDescent="0.25">
      <c r="A490" s="119"/>
      <c r="C490" s="119"/>
      <c r="D490" s="119"/>
    </row>
    <row r="491" spans="1:4" x14ac:dyDescent="0.25">
      <c r="A491" s="119"/>
      <c r="C491" s="119"/>
      <c r="D491" s="119"/>
    </row>
    <row r="492" spans="1:4" x14ac:dyDescent="0.25">
      <c r="A492" s="119"/>
      <c r="C492" s="119"/>
      <c r="D492" s="119"/>
    </row>
    <row r="493" spans="1:4" x14ac:dyDescent="0.25">
      <c r="A493" s="119"/>
      <c r="C493" s="119"/>
      <c r="D493" s="119"/>
    </row>
    <row r="494" spans="1:4" x14ac:dyDescent="0.25">
      <c r="A494" s="119"/>
      <c r="C494" s="119"/>
      <c r="D494" s="119"/>
    </row>
    <row r="495" spans="1:4" x14ac:dyDescent="0.25">
      <c r="A495" s="119"/>
      <c r="C495" s="119"/>
      <c r="D495" s="119"/>
    </row>
    <row r="496" spans="1:4" x14ac:dyDescent="0.25">
      <c r="A496" s="119"/>
      <c r="C496" s="119"/>
      <c r="D496" s="119"/>
    </row>
    <row r="497" spans="1:4" x14ac:dyDescent="0.25">
      <c r="A497" s="119"/>
      <c r="C497" s="119"/>
      <c r="D497" s="119"/>
    </row>
    <row r="498" spans="1:4" x14ac:dyDescent="0.25">
      <c r="A498" s="119"/>
      <c r="C498" s="119"/>
      <c r="D498" s="119"/>
    </row>
    <row r="499" spans="1:4" x14ac:dyDescent="0.25">
      <c r="A499" s="119"/>
      <c r="C499" s="119"/>
      <c r="D499" s="119"/>
    </row>
    <row r="500" spans="1:4" x14ac:dyDescent="0.25">
      <c r="A500" s="119"/>
      <c r="C500" s="119"/>
      <c r="D500" s="119"/>
    </row>
    <row r="501" spans="1:4" x14ac:dyDescent="0.25">
      <c r="A501" s="119"/>
      <c r="C501" s="119"/>
      <c r="D501" s="119"/>
    </row>
    <row r="502" spans="1:4" x14ac:dyDescent="0.25">
      <c r="A502" s="119"/>
      <c r="C502" s="119"/>
      <c r="D502" s="119"/>
    </row>
    <row r="503" spans="1:4" x14ac:dyDescent="0.25">
      <c r="A503" s="119"/>
      <c r="C503" s="119"/>
      <c r="D503" s="119"/>
    </row>
    <row r="504" spans="1:4" x14ac:dyDescent="0.25">
      <c r="A504" s="119"/>
      <c r="C504" s="119"/>
      <c r="D504" s="119"/>
    </row>
    <row r="505" spans="1:4" x14ac:dyDescent="0.25">
      <c r="A505" s="119"/>
      <c r="C505" s="119"/>
      <c r="D505" s="119"/>
    </row>
    <row r="506" spans="1:4" x14ac:dyDescent="0.25">
      <c r="A506" s="119"/>
      <c r="C506" s="119"/>
      <c r="D506" s="119"/>
    </row>
    <row r="507" spans="1:4" x14ac:dyDescent="0.25">
      <c r="A507" s="119"/>
      <c r="C507" s="119"/>
      <c r="D507" s="119"/>
    </row>
    <row r="508" spans="1:4" x14ac:dyDescent="0.25">
      <c r="A508" s="119"/>
      <c r="C508" s="119"/>
      <c r="D508" s="119"/>
    </row>
    <row r="509" spans="1:4" x14ac:dyDescent="0.25">
      <c r="A509" s="119"/>
      <c r="C509" s="119"/>
      <c r="D509" s="119"/>
    </row>
    <row r="510" spans="1:4" x14ac:dyDescent="0.25">
      <c r="A510" s="119"/>
      <c r="C510" s="119"/>
      <c r="D510" s="119"/>
    </row>
    <row r="511" spans="1:4" x14ac:dyDescent="0.25">
      <c r="A511" s="119"/>
      <c r="C511" s="119"/>
      <c r="D511" s="119"/>
    </row>
    <row r="512" spans="1:4" x14ac:dyDescent="0.25">
      <c r="A512" s="119"/>
      <c r="C512" s="119"/>
      <c r="D512" s="119"/>
    </row>
    <row r="513" spans="1:4" x14ac:dyDescent="0.25">
      <c r="A513" s="119"/>
      <c r="C513" s="119"/>
      <c r="D513" s="119"/>
    </row>
    <row r="514" spans="1:4" x14ac:dyDescent="0.25">
      <c r="A514" s="119"/>
      <c r="C514" s="119"/>
      <c r="D514" s="119"/>
    </row>
    <row r="515" spans="1:4" x14ac:dyDescent="0.25">
      <c r="A515" s="119"/>
      <c r="C515" s="119"/>
      <c r="D515" s="119"/>
    </row>
    <row r="516" spans="1:4" x14ac:dyDescent="0.25">
      <c r="A516" s="119"/>
      <c r="C516" s="119"/>
      <c r="D516" s="119"/>
    </row>
    <row r="517" spans="1:4" x14ac:dyDescent="0.25">
      <c r="A517" s="119"/>
      <c r="C517" s="119"/>
      <c r="D517" s="119"/>
    </row>
    <row r="518" spans="1:4" x14ac:dyDescent="0.25">
      <c r="A518" s="119"/>
      <c r="C518" s="119"/>
      <c r="D518" s="119"/>
    </row>
    <row r="519" spans="1:4" x14ac:dyDescent="0.25">
      <c r="A519" s="119"/>
      <c r="C519" s="119"/>
      <c r="D519" s="119"/>
    </row>
    <row r="520" spans="1:4" x14ac:dyDescent="0.25">
      <c r="A520" s="119"/>
      <c r="C520" s="119"/>
      <c r="D520" s="119"/>
    </row>
    <row r="521" spans="1:4" x14ac:dyDescent="0.25">
      <c r="A521" s="119"/>
      <c r="C521" s="119"/>
      <c r="D521" s="119"/>
    </row>
    <row r="522" spans="1:4" x14ac:dyDescent="0.25">
      <c r="A522" s="119"/>
      <c r="C522" s="119"/>
      <c r="D522" s="119"/>
    </row>
    <row r="523" spans="1:4" x14ac:dyDescent="0.25">
      <c r="A523" s="119"/>
      <c r="C523" s="119"/>
      <c r="D523" s="119"/>
    </row>
    <row r="524" spans="1:4" x14ac:dyDescent="0.25">
      <c r="A524" s="119"/>
      <c r="C524" s="119"/>
      <c r="D524" s="119"/>
    </row>
    <row r="525" spans="1:4" x14ac:dyDescent="0.25">
      <c r="A525" s="119"/>
      <c r="C525" s="119"/>
      <c r="D525" s="119"/>
    </row>
    <row r="526" spans="1:4" x14ac:dyDescent="0.25">
      <c r="A526" s="119"/>
      <c r="C526" s="119"/>
      <c r="D526" s="119"/>
    </row>
    <row r="527" spans="1:4" x14ac:dyDescent="0.25">
      <c r="A527" s="119"/>
      <c r="C527" s="119"/>
      <c r="D527" s="119"/>
    </row>
    <row r="528" spans="1:4" x14ac:dyDescent="0.25">
      <c r="A528" s="119"/>
      <c r="C528" s="119"/>
      <c r="D528" s="119"/>
    </row>
    <row r="529" spans="1:4" x14ac:dyDescent="0.25">
      <c r="A529" s="119"/>
      <c r="C529" s="119"/>
      <c r="D529" s="119"/>
    </row>
    <row r="530" spans="1:4" x14ac:dyDescent="0.25">
      <c r="A530" s="119"/>
      <c r="C530" s="119"/>
      <c r="D530" s="119"/>
    </row>
    <row r="531" spans="1:4" x14ac:dyDescent="0.25">
      <c r="A531" s="119"/>
      <c r="C531" s="119"/>
      <c r="D531" s="119"/>
    </row>
    <row r="532" spans="1:4" x14ac:dyDescent="0.25">
      <c r="A532" s="119"/>
      <c r="C532" s="119"/>
      <c r="D532" s="119"/>
    </row>
    <row r="533" spans="1:4" x14ac:dyDescent="0.25">
      <c r="A533" s="119"/>
      <c r="C533" s="119"/>
      <c r="D533" s="119"/>
    </row>
    <row r="534" spans="1:4" x14ac:dyDescent="0.25">
      <c r="A534" s="119"/>
      <c r="C534" s="119"/>
      <c r="D534" s="119"/>
    </row>
    <row r="535" spans="1:4" x14ac:dyDescent="0.25">
      <c r="A535" s="119"/>
      <c r="C535" s="119"/>
      <c r="D535" s="119"/>
    </row>
    <row r="536" spans="1:4" x14ac:dyDescent="0.25">
      <c r="A536" s="119"/>
      <c r="C536" s="119"/>
      <c r="D536" s="119"/>
    </row>
    <row r="537" spans="1:4" x14ac:dyDescent="0.25">
      <c r="A537" s="119"/>
      <c r="C537" s="119"/>
      <c r="D537" s="119"/>
    </row>
    <row r="538" spans="1:4" x14ac:dyDescent="0.25">
      <c r="A538" s="119"/>
      <c r="C538" s="119"/>
      <c r="D538" s="119"/>
    </row>
    <row r="539" spans="1:4" x14ac:dyDescent="0.25">
      <c r="A539" s="119"/>
      <c r="C539" s="119"/>
      <c r="D539" s="119"/>
    </row>
    <row r="540" spans="1:4" x14ac:dyDescent="0.25">
      <c r="A540" s="119"/>
      <c r="C540" s="119"/>
      <c r="D540" s="119"/>
    </row>
    <row r="541" spans="1:4" x14ac:dyDescent="0.25">
      <c r="A541" s="119"/>
      <c r="C541" s="119"/>
      <c r="D541" s="119"/>
    </row>
    <row r="542" spans="1:4" x14ac:dyDescent="0.25">
      <c r="A542" s="119"/>
      <c r="C542" s="119"/>
      <c r="D542" s="119"/>
    </row>
    <row r="543" spans="1:4" x14ac:dyDescent="0.25">
      <c r="A543" s="119"/>
      <c r="C543" s="119"/>
      <c r="D543" s="119"/>
    </row>
    <row r="544" spans="1:4" x14ac:dyDescent="0.25">
      <c r="A544" s="119"/>
      <c r="C544" s="119"/>
      <c r="D544" s="119"/>
    </row>
    <row r="545" spans="1:4" x14ac:dyDescent="0.25">
      <c r="A545" s="119"/>
      <c r="C545" s="119"/>
      <c r="D545" s="119"/>
    </row>
    <row r="546" spans="1:4" x14ac:dyDescent="0.25">
      <c r="A546" s="119"/>
      <c r="C546" s="119"/>
      <c r="D546" s="119"/>
    </row>
    <row r="547" spans="1:4" x14ac:dyDescent="0.25">
      <c r="A547" s="119"/>
      <c r="C547" s="119"/>
      <c r="D547" s="119"/>
    </row>
    <row r="548" spans="1:4" x14ac:dyDescent="0.25">
      <c r="A548" s="119"/>
      <c r="C548" s="119"/>
      <c r="D548" s="119"/>
    </row>
    <row r="549" spans="1:4" x14ac:dyDescent="0.25">
      <c r="A549" s="119"/>
      <c r="C549" s="119"/>
      <c r="D549" s="119"/>
    </row>
    <row r="550" spans="1:4" x14ac:dyDescent="0.25">
      <c r="A550" s="119"/>
      <c r="C550" s="119"/>
      <c r="D550" s="119"/>
    </row>
    <row r="551" spans="1:4" x14ac:dyDescent="0.25">
      <c r="A551" s="119"/>
      <c r="C551" s="119"/>
      <c r="D551" s="119"/>
    </row>
    <row r="552" spans="1:4" x14ac:dyDescent="0.25">
      <c r="A552" s="119"/>
      <c r="C552" s="119"/>
      <c r="D552" s="119"/>
    </row>
    <row r="553" spans="1:4" x14ac:dyDescent="0.25">
      <c r="A553" s="119"/>
      <c r="C553" s="119"/>
      <c r="D553" s="119"/>
    </row>
    <row r="554" spans="1:4" x14ac:dyDescent="0.25">
      <c r="A554" s="119"/>
      <c r="C554" s="119"/>
      <c r="D554" s="119"/>
    </row>
    <row r="555" spans="1:4" x14ac:dyDescent="0.25">
      <c r="A555" s="119"/>
      <c r="C555" s="119"/>
      <c r="D555" s="119"/>
    </row>
    <row r="556" spans="1:4" x14ac:dyDescent="0.25">
      <c r="A556" s="119"/>
      <c r="C556" s="119"/>
      <c r="D556" s="119"/>
    </row>
    <row r="557" spans="1:4" x14ac:dyDescent="0.25">
      <c r="A557" s="119"/>
      <c r="C557" s="119"/>
      <c r="D557" s="119"/>
    </row>
    <row r="558" spans="1:4" x14ac:dyDescent="0.25">
      <c r="A558" s="119"/>
      <c r="C558" s="119"/>
      <c r="D558" s="119"/>
    </row>
    <row r="559" spans="1:4" x14ac:dyDescent="0.25">
      <c r="A559" s="119"/>
      <c r="C559" s="119"/>
      <c r="D559" s="119"/>
    </row>
    <row r="560" spans="1:4" x14ac:dyDescent="0.25">
      <c r="A560" s="119"/>
      <c r="C560" s="119"/>
      <c r="D560" s="119"/>
    </row>
    <row r="561" spans="1:4" x14ac:dyDescent="0.25">
      <c r="A561" s="119"/>
      <c r="C561" s="119"/>
      <c r="D561" s="119"/>
    </row>
    <row r="562" spans="1:4" x14ac:dyDescent="0.25">
      <c r="A562" s="119"/>
      <c r="C562" s="119"/>
      <c r="D562" s="119"/>
    </row>
    <row r="563" spans="1:4" x14ac:dyDescent="0.25">
      <c r="A563" s="119"/>
      <c r="C563" s="119"/>
      <c r="D563" s="119"/>
    </row>
    <row r="564" spans="1:4" x14ac:dyDescent="0.25">
      <c r="A564" s="119"/>
      <c r="C564" s="119"/>
      <c r="D564" s="119"/>
    </row>
    <row r="565" spans="1:4" x14ac:dyDescent="0.25">
      <c r="A565" s="119"/>
      <c r="C565" s="119"/>
      <c r="D565" s="119"/>
    </row>
    <row r="566" spans="1:4" x14ac:dyDescent="0.25">
      <c r="A566" s="119"/>
      <c r="C566" s="119"/>
      <c r="D566" s="119"/>
    </row>
    <row r="567" spans="1:4" x14ac:dyDescent="0.25">
      <c r="A567" s="119"/>
      <c r="C567" s="119"/>
      <c r="D567" s="119"/>
    </row>
    <row r="568" spans="1:4" x14ac:dyDescent="0.25">
      <c r="A568" s="119"/>
      <c r="C568" s="119"/>
      <c r="D568" s="119"/>
    </row>
    <row r="569" spans="1:4" x14ac:dyDescent="0.25">
      <c r="A569" s="119"/>
      <c r="C569" s="119"/>
      <c r="D569" s="119"/>
    </row>
    <row r="570" spans="1:4" x14ac:dyDescent="0.25">
      <c r="A570" s="119"/>
      <c r="C570" s="119"/>
      <c r="D570" s="119"/>
    </row>
    <row r="571" spans="1:4" x14ac:dyDescent="0.25">
      <c r="A571" s="119"/>
      <c r="C571" s="119"/>
      <c r="D571" s="119"/>
    </row>
    <row r="572" spans="1:4" x14ac:dyDescent="0.25">
      <c r="A572" s="119"/>
      <c r="C572" s="119"/>
      <c r="D572" s="119"/>
    </row>
    <row r="573" spans="1:4" x14ac:dyDescent="0.25">
      <c r="A573" s="119"/>
      <c r="C573" s="119"/>
      <c r="D573" s="119"/>
    </row>
    <row r="574" spans="1:4" x14ac:dyDescent="0.25">
      <c r="A574" s="119"/>
      <c r="C574" s="119"/>
      <c r="D574" s="119"/>
    </row>
    <row r="575" spans="1:4" x14ac:dyDescent="0.25">
      <c r="A575" s="119"/>
      <c r="C575" s="119"/>
      <c r="D575" s="119"/>
    </row>
    <row r="576" spans="1:4" x14ac:dyDescent="0.25">
      <c r="A576" s="119"/>
      <c r="C576" s="119"/>
      <c r="D576" s="119"/>
    </row>
    <row r="577" spans="1:4" x14ac:dyDescent="0.25">
      <c r="A577" s="119"/>
      <c r="C577" s="119"/>
      <c r="D577" s="119"/>
    </row>
    <row r="578" spans="1:4" x14ac:dyDescent="0.25">
      <c r="A578" s="119"/>
      <c r="C578" s="119"/>
      <c r="D578" s="119"/>
    </row>
    <row r="579" spans="1:4" x14ac:dyDescent="0.25">
      <c r="A579" s="119"/>
      <c r="C579" s="119"/>
      <c r="D579" s="119"/>
    </row>
    <row r="580" spans="1:4" x14ac:dyDescent="0.25">
      <c r="A580" s="119"/>
      <c r="C580" s="119"/>
      <c r="D580" s="119"/>
    </row>
    <row r="581" spans="1:4" x14ac:dyDescent="0.25">
      <c r="A581" s="119"/>
      <c r="C581" s="119"/>
      <c r="D581" s="119"/>
    </row>
    <row r="582" spans="1:4" x14ac:dyDescent="0.25">
      <c r="A582" s="119"/>
      <c r="C582" s="119"/>
      <c r="D582" s="119"/>
    </row>
    <row r="583" spans="1:4" x14ac:dyDescent="0.25">
      <c r="A583" s="119"/>
      <c r="C583" s="119"/>
      <c r="D583" s="119"/>
    </row>
    <row r="584" spans="1:4" x14ac:dyDescent="0.25">
      <c r="A584" s="119"/>
      <c r="C584" s="119"/>
      <c r="D584" s="119"/>
    </row>
    <row r="585" spans="1:4" x14ac:dyDescent="0.25">
      <c r="A585" s="119"/>
      <c r="C585" s="119"/>
      <c r="D585" s="119"/>
    </row>
    <row r="586" spans="1:4" x14ac:dyDescent="0.25">
      <c r="A586" s="119"/>
      <c r="C586" s="119"/>
      <c r="D586" s="119"/>
    </row>
    <row r="587" spans="1:4" x14ac:dyDescent="0.25">
      <c r="A587" s="119"/>
      <c r="C587" s="119"/>
      <c r="D587" s="119"/>
    </row>
    <row r="588" spans="1:4" x14ac:dyDescent="0.25">
      <c r="A588" s="119"/>
      <c r="C588" s="119"/>
      <c r="D588" s="119"/>
    </row>
    <row r="589" spans="1:4" x14ac:dyDescent="0.25">
      <c r="A589" s="119"/>
      <c r="C589" s="119"/>
      <c r="D589" s="119"/>
    </row>
    <row r="590" spans="1:4" x14ac:dyDescent="0.25">
      <c r="A590" s="119"/>
      <c r="C590" s="119"/>
      <c r="D590" s="119"/>
    </row>
    <row r="591" spans="1:4" x14ac:dyDescent="0.25">
      <c r="A591" s="119"/>
      <c r="C591" s="119"/>
      <c r="D591" s="119"/>
    </row>
    <row r="592" spans="1:4" x14ac:dyDescent="0.25">
      <c r="A592" s="119"/>
      <c r="C592" s="119"/>
      <c r="D592" s="119"/>
    </row>
    <row r="593" spans="1:4" x14ac:dyDescent="0.25">
      <c r="A593" s="119"/>
      <c r="C593" s="119"/>
      <c r="D593" s="119"/>
    </row>
    <row r="594" spans="1:4" x14ac:dyDescent="0.25">
      <c r="A594" s="119"/>
      <c r="C594" s="119"/>
      <c r="D594" s="119"/>
    </row>
    <row r="595" spans="1:4" x14ac:dyDescent="0.25">
      <c r="A595" s="119"/>
      <c r="C595" s="119"/>
      <c r="D595" s="119"/>
    </row>
    <row r="596" spans="1:4" x14ac:dyDescent="0.25">
      <c r="A596" s="119"/>
      <c r="C596" s="119"/>
      <c r="D596" s="119"/>
    </row>
    <row r="597" spans="1:4" x14ac:dyDescent="0.25">
      <c r="A597" s="119"/>
      <c r="C597" s="119"/>
      <c r="D597" s="119"/>
    </row>
    <row r="598" spans="1:4" x14ac:dyDescent="0.25">
      <c r="A598" s="119"/>
      <c r="C598" s="119"/>
      <c r="D598" s="119"/>
    </row>
    <row r="599" spans="1:4" x14ac:dyDescent="0.25">
      <c r="A599" s="119"/>
      <c r="C599" s="119"/>
      <c r="D599" s="119"/>
    </row>
    <row r="600" spans="1:4" x14ac:dyDescent="0.25">
      <c r="A600" s="119"/>
      <c r="C600" s="119"/>
      <c r="D600" s="119"/>
    </row>
    <row r="601" spans="1:4" x14ac:dyDescent="0.25">
      <c r="A601" s="119"/>
      <c r="C601" s="119"/>
      <c r="D601" s="119"/>
    </row>
    <row r="602" spans="1:4" x14ac:dyDescent="0.25">
      <c r="A602" s="119"/>
      <c r="C602" s="119"/>
      <c r="D602" s="119"/>
    </row>
    <row r="603" spans="1:4" x14ac:dyDescent="0.25">
      <c r="A603" s="119"/>
      <c r="C603" s="119"/>
      <c r="D603" s="119"/>
    </row>
    <row r="604" spans="1:4" x14ac:dyDescent="0.25">
      <c r="A604" s="119"/>
      <c r="C604" s="119"/>
      <c r="D604" s="119"/>
    </row>
    <row r="605" spans="1:4" x14ac:dyDescent="0.25">
      <c r="A605" s="119"/>
      <c r="C605" s="119"/>
      <c r="D605" s="119"/>
    </row>
    <row r="606" spans="1:4" x14ac:dyDescent="0.25">
      <c r="A606" s="119"/>
      <c r="C606" s="119"/>
      <c r="D606" s="119"/>
    </row>
    <row r="607" spans="1:4" x14ac:dyDescent="0.25">
      <c r="A607" s="119"/>
      <c r="C607" s="119"/>
      <c r="D607" s="119"/>
    </row>
    <row r="608" spans="1:4" x14ac:dyDescent="0.25">
      <c r="A608" s="119"/>
      <c r="C608" s="119"/>
      <c r="D608" s="119"/>
    </row>
    <row r="609" spans="1:4" x14ac:dyDescent="0.25">
      <c r="A609" s="119"/>
      <c r="C609" s="119"/>
      <c r="D609" s="119"/>
    </row>
    <row r="610" spans="1:4" x14ac:dyDescent="0.25">
      <c r="A610" s="119"/>
      <c r="C610" s="119"/>
      <c r="D610" s="119"/>
    </row>
    <row r="611" spans="1:4" x14ac:dyDescent="0.25">
      <c r="A611" s="119"/>
      <c r="C611" s="119"/>
      <c r="D611" s="119"/>
    </row>
    <row r="612" spans="1:4" x14ac:dyDescent="0.25">
      <c r="A612" s="119"/>
      <c r="C612" s="119"/>
      <c r="D612" s="119"/>
    </row>
    <row r="613" spans="1:4" x14ac:dyDescent="0.25">
      <c r="A613" s="119"/>
      <c r="C613" s="119"/>
      <c r="D613" s="119"/>
    </row>
  </sheetData>
  <mergeCells count="53">
    <mergeCell ref="D127:E127"/>
    <mergeCell ref="C128:E128"/>
    <mergeCell ref="D118:E118"/>
    <mergeCell ref="D119:E119"/>
    <mergeCell ref="D120:E120"/>
    <mergeCell ref="A96:E96"/>
    <mergeCell ref="D109:E109"/>
    <mergeCell ref="D110:E110"/>
    <mergeCell ref="D97:E97"/>
    <mergeCell ref="D98:E98"/>
    <mergeCell ref="D99:E99"/>
    <mergeCell ref="D100:E100"/>
    <mergeCell ref="D101:E101"/>
    <mergeCell ref="D102:E102"/>
    <mergeCell ref="D103:E103"/>
    <mergeCell ref="D108:E108"/>
    <mergeCell ref="C41:E41"/>
    <mergeCell ref="A42:E42"/>
    <mergeCell ref="A43:E43"/>
    <mergeCell ref="D44:E44"/>
    <mergeCell ref="C53:E53"/>
    <mergeCell ref="A54:E54"/>
    <mergeCell ref="A55:E55"/>
    <mergeCell ref="C70:E70"/>
    <mergeCell ref="A71:E71"/>
    <mergeCell ref="A72:E72"/>
    <mergeCell ref="C91:E91"/>
    <mergeCell ref="A92:B92"/>
    <mergeCell ref="C92:E95"/>
    <mergeCell ref="A93:B93"/>
    <mergeCell ref="A94:B94"/>
    <mergeCell ref="A95:B95"/>
    <mergeCell ref="C81:E81"/>
    <mergeCell ref="A82:E82"/>
    <mergeCell ref="A83:E83"/>
    <mergeCell ref="F1:G1"/>
    <mergeCell ref="A1:E1"/>
    <mergeCell ref="A2:E2"/>
    <mergeCell ref="A7:E7"/>
    <mergeCell ref="A3:B3"/>
    <mergeCell ref="C3:E6"/>
    <mergeCell ref="A6:B6"/>
    <mergeCell ref="D117:E117"/>
    <mergeCell ref="D115:E115"/>
    <mergeCell ref="D116:E116"/>
    <mergeCell ref="D104:E104"/>
    <mergeCell ref="D105:E105"/>
    <mergeCell ref="D106:E106"/>
    <mergeCell ref="D107:E107"/>
    <mergeCell ref="D111:E111"/>
    <mergeCell ref="D112:E112"/>
    <mergeCell ref="D113:E113"/>
    <mergeCell ref="D114:E114"/>
  </mergeCells>
  <phoneticPr fontId="45" type="noConversion"/>
  <conditionalFormatting sqref="F66:F71">
    <cfRule type="duplicateValues" dxfId="290" priority="34"/>
  </conditionalFormatting>
  <conditionalFormatting sqref="F66:F71">
    <cfRule type="duplicateValues" dxfId="289" priority="32"/>
    <cfRule type="duplicateValues" dxfId="288" priority="33"/>
  </conditionalFormatting>
  <conditionalFormatting sqref="F66:F71">
    <cfRule type="duplicateValues" dxfId="287" priority="31"/>
  </conditionalFormatting>
  <conditionalFormatting sqref="F66:F71">
    <cfRule type="duplicateValues" dxfId="286" priority="29"/>
    <cfRule type="duplicateValues" dxfId="285" priority="30"/>
  </conditionalFormatting>
  <conditionalFormatting sqref="F66:F71">
    <cfRule type="duplicateValues" dxfId="284" priority="26"/>
    <cfRule type="duplicateValues" dxfId="283" priority="27"/>
    <cfRule type="duplicateValues" dxfId="282" priority="28"/>
  </conditionalFormatting>
  <conditionalFormatting sqref="F66:F71">
    <cfRule type="duplicateValues" dxfId="281" priority="25"/>
  </conditionalFormatting>
  <conditionalFormatting sqref="F1:F39 F41:F1048576">
    <cfRule type="duplicateValues" dxfId="280" priority="24"/>
  </conditionalFormatting>
  <conditionalFormatting sqref="B265:B1048576">
    <cfRule type="duplicateValues" dxfId="279" priority="23"/>
  </conditionalFormatting>
  <conditionalFormatting sqref="B129:B264">
    <cfRule type="duplicateValues" dxfId="278" priority="20"/>
    <cfRule type="duplicateValues" dxfId="277" priority="21"/>
  </conditionalFormatting>
  <conditionalFormatting sqref="B1:B128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B1" sqref="B1:B16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22"/>
      <c r="C1" s="130" t="s">
        <v>2405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                                                                   </v>
      </c>
    </row>
    <row r="2" spans="2:5" s="119" customFormat="1" ht="18.75" thickBot="1" x14ac:dyDescent="0.3">
      <c r="B2" s="122"/>
      <c r="C2" s="130" t="s">
        <v>2405</v>
      </c>
    </row>
    <row r="3" spans="2:5" s="119" customFormat="1" ht="18.75" thickBot="1" x14ac:dyDescent="0.3">
      <c r="B3" s="122"/>
      <c r="C3" s="130" t="s">
        <v>2405</v>
      </c>
    </row>
    <row r="4" spans="2:5" s="119" customFormat="1" ht="18.75" thickBot="1" x14ac:dyDescent="0.3">
      <c r="B4" s="122"/>
      <c r="C4" s="130" t="s">
        <v>2405</v>
      </c>
    </row>
    <row r="5" spans="2:5" s="119" customFormat="1" ht="18.75" thickBot="1" x14ac:dyDescent="0.3">
      <c r="B5" s="122"/>
      <c r="C5" s="130" t="s">
        <v>2405</v>
      </c>
    </row>
    <row r="6" spans="2:5" s="119" customFormat="1" ht="18.75" thickBot="1" x14ac:dyDescent="0.3">
      <c r="B6" s="122"/>
      <c r="C6" s="130" t="s">
        <v>2405</v>
      </c>
    </row>
    <row r="7" spans="2:5" s="119" customFormat="1" ht="18.75" thickBot="1" x14ac:dyDescent="0.3">
      <c r="B7" s="122"/>
      <c r="C7" s="130" t="s">
        <v>2405</v>
      </c>
    </row>
    <row r="8" spans="2:5" s="119" customFormat="1" ht="18.75" thickBot="1" x14ac:dyDescent="0.3">
      <c r="B8" s="122"/>
      <c r="C8" s="130" t="s">
        <v>2405</v>
      </c>
    </row>
    <row r="9" spans="2:5" s="119" customFormat="1" ht="18.75" thickBot="1" x14ac:dyDescent="0.3">
      <c r="B9" s="122"/>
      <c r="C9" s="130" t="s">
        <v>2405</v>
      </c>
    </row>
    <row r="10" spans="2:5" s="119" customFormat="1" ht="18.75" thickBot="1" x14ac:dyDescent="0.3">
      <c r="B10" s="122"/>
      <c r="C10" s="130" t="s">
        <v>2405</v>
      </c>
    </row>
    <row r="11" spans="2:5" s="119" customFormat="1" ht="18.75" thickBot="1" x14ac:dyDescent="0.3">
      <c r="B11" s="122"/>
      <c r="C11" s="130" t="s">
        <v>2405</v>
      </c>
    </row>
    <row r="12" spans="2:5" s="119" customFormat="1" ht="18.75" thickBot="1" x14ac:dyDescent="0.3">
      <c r="B12" s="122"/>
      <c r="C12" s="130" t="s">
        <v>2405</v>
      </c>
    </row>
    <row r="13" spans="2:5" s="119" customFormat="1" ht="18.75" thickBot="1" x14ac:dyDescent="0.3">
      <c r="B13" s="122"/>
      <c r="C13" s="130" t="s">
        <v>2405</v>
      </c>
    </row>
    <row r="14" spans="2:5" s="119" customFormat="1" ht="18.75" thickBot="1" x14ac:dyDescent="0.3">
      <c r="B14" s="122"/>
      <c r="C14" s="130" t="s">
        <v>2405</v>
      </c>
    </row>
    <row r="15" spans="2:5" s="119" customFormat="1" ht="18.75" thickBot="1" x14ac:dyDescent="0.3">
      <c r="B15" s="122"/>
      <c r="C15" s="130" t="s">
        <v>2405</v>
      </c>
    </row>
    <row r="16" spans="2:5" s="119" customFormat="1" ht="18.75" thickBot="1" x14ac:dyDescent="0.3">
      <c r="B16" s="122"/>
      <c r="C16" s="130" t="s">
        <v>2405</v>
      </c>
    </row>
    <row r="17" spans="2:3" s="119" customFormat="1" ht="18.75" thickBot="1" x14ac:dyDescent="0.3">
      <c r="B17" s="145"/>
      <c r="C17" s="130" t="s">
        <v>2405</v>
      </c>
    </row>
    <row r="18" spans="2:3" s="119" customFormat="1" ht="18.75" thickBot="1" x14ac:dyDescent="0.3">
      <c r="B18" s="145"/>
      <c r="C18" s="130" t="s">
        <v>2405</v>
      </c>
    </row>
    <row r="19" spans="2:3" s="119" customFormat="1" ht="18.75" thickBot="1" x14ac:dyDescent="0.3">
      <c r="B19" s="145"/>
      <c r="C19" s="130" t="s">
        <v>2405</v>
      </c>
    </row>
    <row r="20" spans="2:3" s="119" customFormat="1" ht="18.75" thickBot="1" x14ac:dyDescent="0.3">
      <c r="B20" s="126"/>
      <c r="C20" s="130" t="s">
        <v>2405</v>
      </c>
    </row>
    <row r="21" spans="2:3" s="119" customFormat="1" ht="18.75" thickBot="1" x14ac:dyDescent="0.3">
      <c r="B21" s="126"/>
      <c r="C21" s="130" t="s">
        <v>2405</v>
      </c>
    </row>
    <row r="22" spans="2:3" s="119" customFormat="1" ht="18.75" thickBot="1" x14ac:dyDescent="0.3">
      <c r="B22" s="126"/>
      <c r="C22" s="130" t="s">
        <v>2405</v>
      </c>
    </row>
    <row r="23" spans="2:3" s="119" customFormat="1" ht="18.75" thickBot="1" x14ac:dyDescent="0.3">
      <c r="B23" s="126"/>
      <c r="C23" s="130" t="s">
        <v>2405</v>
      </c>
    </row>
    <row r="24" spans="2:3" s="119" customFormat="1" ht="18.75" thickBot="1" x14ac:dyDescent="0.3">
      <c r="B24" s="126"/>
      <c r="C24" s="130" t="s">
        <v>2405</v>
      </c>
    </row>
    <row r="25" spans="2:3" s="119" customFormat="1" ht="18.75" thickBot="1" x14ac:dyDescent="0.3">
      <c r="B25" s="126"/>
      <c r="C25" s="130" t="s">
        <v>2405</v>
      </c>
    </row>
    <row r="26" spans="2:3" s="119" customFormat="1" ht="18.75" thickBot="1" x14ac:dyDescent="0.3">
      <c r="B26" s="126"/>
      <c r="C26" s="130" t="s">
        <v>2405</v>
      </c>
    </row>
    <row r="27" spans="2:3" s="119" customFormat="1" ht="18.75" thickBot="1" x14ac:dyDescent="0.3">
      <c r="B27" s="126"/>
      <c r="C27" s="130" t="s">
        <v>2405</v>
      </c>
    </row>
    <row r="28" spans="2:3" s="119" customFormat="1" ht="18.75" thickBot="1" x14ac:dyDescent="0.3">
      <c r="B28" s="126"/>
      <c r="C28" s="130" t="s">
        <v>2405</v>
      </c>
    </row>
    <row r="29" spans="2:3" s="119" customFormat="1" ht="18.75" thickBot="1" x14ac:dyDescent="0.3">
      <c r="B29" s="126"/>
      <c r="C29" s="130" t="s">
        <v>2405</v>
      </c>
    </row>
    <row r="30" spans="2:3" s="119" customFormat="1" ht="18.75" thickBot="1" x14ac:dyDescent="0.3">
      <c r="B30" s="126"/>
      <c r="C30" s="130" t="s">
        <v>2405</v>
      </c>
    </row>
    <row r="31" spans="2:3" s="119" customFormat="1" ht="18.75" thickBot="1" x14ac:dyDescent="0.3">
      <c r="B31" s="126"/>
      <c r="C31" s="130" t="s">
        <v>2405</v>
      </c>
    </row>
    <row r="32" spans="2:3" s="119" customFormat="1" ht="18.75" thickBot="1" x14ac:dyDescent="0.3">
      <c r="B32" s="126"/>
      <c r="C32" s="130" t="s">
        <v>2405</v>
      </c>
    </row>
    <row r="33" spans="2:3" s="119" customFormat="1" ht="18.75" thickBot="1" x14ac:dyDescent="0.3">
      <c r="B33" s="126"/>
      <c r="C33" s="130" t="s">
        <v>2405</v>
      </c>
    </row>
    <row r="34" spans="2:3" s="119" customFormat="1" ht="18.75" thickBot="1" x14ac:dyDescent="0.3">
      <c r="B34" s="126"/>
      <c r="C34" s="130" t="s">
        <v>2405</v>
      </c>
    </row>
    <row r="35" spans="2:3" s="119" customFormat="1" ht="18.75" thickBot="1" x14ac:dyDescent="0.3">
      <c r="B35" s="126"/>
      <c r="C35" s="130" t="s">
        <v>2405</v>
      </c>
    </row>
    <row r="36" spans="2:3" s="119" customFormat="1" ht="18.75" thickBot="1" x14ac:dyDescent="0.3">
      <c r="B36" s="126"/>
      <c r="C36" s="130" t="s">
        <v>2405</v>
      </c>
    </row>
    <row r="37" spans="2:3" s="119" customFormat="1" ht="18.75" thickBot="1" x14ac:dyDescent="0.3">
      <c r="B37" s="126"/>
      <c r="C37" s="130" t="s">
        <v>2405</v>
      </c>
    </row>
    <row r="38" spans="2:3" s="119" customFormat="1" ht="18.75" thickBot="1" x14ac:dyDescent="0.3">
      <c r="B38" s="126"/>
      <c r="C38" s="130" t="s">
        <v>2405</v>
      </c>
    </row>
    <row r="39" spans="2:3" s="119" customFormat="1" ht="18.75" thickBot="1" x14ac:dyDescent="0.3">
      <c r="B39" s="126"/>
      <c r="C39" s="130" t="s">
        <v>2405</v>
      </c>
    </row>
    <row r="40" spans="2:3" s="119" customFormat="1" ht="18.75" thickBot="1" x14ac:dyDescent="0.3">
      <c r="B40" s="126"/>
      <c r="C40" s="130" t="s">
        <v>2405</v>
      </c>
    </row>
    <row r="41" spans="2:3" s="119" customFormat="1" ht="18.75" thickBot="1" x14ac:dyDescent="0.3">
      <c r="B41" s="126"/>
      <c r="C41" s="130" t="s">
        <v>2405</v>
      </c>
    </row>
    <row r="42" spans="2:3" s="119" customFormat="1" ht="18.75" thickBot="1" x14ac:dyDescent="0.3">
      <c r="B42" s="126"/>
      <c r="C42" s="130" t="s">
        <v>2405</v>
      </c>
    </row>
    <row r="43" spans="2:3" s="119" customFormat="1" ht="18.75" thickBot="1" x14ac:dyDescent="0.3">
      <c r="B43" s="126"/>
      <c r="C43" s="130" t="s">
        <v>2405</v>
      </c>
    </row>
    <row r="44" spans="2:3" s="119" customFormat="1" ht="18.75" thickBot="1" x14ac:dyDescent="0.3">
      <c r="B44" s="126"/>
      <c r="C44" s="130" t="s">
        <v>2405</v>
      </c>
    </row>
    <row r="45" spans="2:3" s="119" customFormat="1" ht="18.75" thickBot="1" x14ac:dyDescent="0.3">
      <c r="B45" s="126"/>
      <c r="C45" s="130" t="s">
        <v>2405</v>
      </c>
    </row>
    <row r="46" spans="2:3" s="119" customFormat="1" ht="18.75" thickBot="1" x14ac:dyDescent="0.3">
      <c r="B46" s="126"/>
      <c r="C46" s="130" t="s">
        <v>2405</v>
      </c>
    </row>
    <row r="47" spans="2:3" s="119" customFormat="1" ht="18.75" thickBot="1" x14ac:dyDescent="0.3">
      <c r="B47" s="126"/>
      <c r="C47" s="130" t="s">
        <v>2405</v>
      </c>
    </row>
    <row r="48" spans="2:3" s="119" customFormat="1" ht="18.75" thickBot="1" x14ac:dyDescent="0.3">
      <c r="B48" s="126"/>
      <c r="C48" s="130" t="s">
        <v>2405</v>
      </c>
    </row>
    <row r="49" spans="2:3" s="119" customFormat="1" ht="18.75" thickBot="1" x14ac:dyDescent="0.3">
      <c r="B49" s="126"/>
      <c r="C49" s="130" t="s">
        <v>2405</v>
      </c>
    </row>
    <row r="50" spans="2:3" s="119" customFormat="1" ht="18.75" thickBot="1" x14ac:dyDescent="0.3">
      <c r="B50" s="126"/>
      <c r="C50" s="130" t="s">
        <v>2405</v>
      </c>
    </row>
    <row r="51" spans="2:3" s="119" customFormat="1" ht="18.75" thickBot="1" x14ac:dyDescent="0.3">
      <c r="B51" s="126"/>
      <c r="C51" s="130" t="s">
        <v>2405</v>
      </c>
    </row>
    <row r="52" spans="2:3" s="119" customFormat="1" ht="18.75" thickBot="1" x14ac:dyDescent="0.3">
      <c r="B52" s="126"/>
      <c r="C52" s="130" t="s">
        <v>2405</v>
      </c>
    </row>
    <row r="53" spans="2:3" s="119" customFormat="1" ht="18.75" thickBot="1" x14ac:dyDescent="0.3">
      <c r="B53" s="126"/>
      <c r="C53" s="130" t="s">
        <v>2405</v>
      </c>
    </row>
    <row r="54" spans="2:3" s="119" customFormat="1" ht="18.75" thickBot="1" x14ac:dyDescent="0.3">
      <c r="B54" s="126"/>
      <c r="C54" s="130" t="s">
        <v>2405</v>
      </c>
    </row>
    <row r="55" spans="2:3" s="119" customFormat="1" ht="18.75" thickBot="1" x14ac:dyDescent="0.3">
      <c r="B55" s="126"/>
      <c r="C55" s="130" t="s">
        <v>2405</v>
      </c>
    </row>
    <row r="56" spans="2:3" s="119" customFormat="1" ht="18.75" thickBot="1" x14ac:dyDescent="0.3">
      <c r="B56" s="126"/>
      <c r="C56" s="130" t="s">
        <v>2405</v>
      </c>
    </row>
    <row r="57" spans="2:3" s="119" customFormat="1" ht="18.75" thickBot="1" x14ac:dyDescent="0.3">
      <c r="B57" s="125"/>
      <c r="C57" s="130" t="s">
        <v>2405</v>
      </c>
    </row>
    <row r="58" spans="2:3" s="119" customFormat="1" ht="18.75" thickBot="1" x14ac:dyDescent="0.3">
      <c r="B58" s="125"/>
      <c r="C58" s="130" t="s">
        <v>2405</v>
      </c>
    </row>
    <row r="59" spans="2:3" s="119" customFormat="1" ht="18.75" thickBot="1" x14ac:dyDescent="0.3">
      <c r="B59" s="125"/>
      <c r="C59" s="130" t="s">
        <v>2405</v>
      </c>
    </row>
    <row r="60" spans="2:3" s="119" customFormat="1" ht="18.75" thickBot="1" x14ac:dyDescent="0.3">
      <c r="B60" s="125"/>
      <c r="C60" s="130" t="s">
        <v>2405</v>
      </c>
    </row>
    <row r="61" spans="2:3" s="119" customFormat="1" ht="18.75" thickBot="1" x14ac:dyDescent="0.3">
      <c r="B61" s="126"/>
      <c r="C61" s="130" t="s">
        <v>2405</v>
      </c>
    </row>
    <row r="62" spans="2:3" s="119" customFormat="1" ht="18.75" thickBot="1" x14ac:dyDescent="0.3">
      <c r="B62" s="126"/>
      <c r="C62" s="130" t="s">
        <v>2405</v>
      </c>
    </row>
    <row r="63" spans="2:3" s="119" customFormat="1" ht="18.75" thickBot="1" x14ac:dyDescent="0.3">
      <c r="B63" s="126"/>
      <c r="C63" s="130" t="s">
        <v>2405</v>
      </c>
    </row>
    <row r="64" spans="2:3" s="119" customFormat="1" ht="18.75" thickBot="1" x14ac:dyDescent="0.3">
      <c r="B64" s="126"/>
      <c r="C64" s="130" t="s">
        <v>2405</v>
      </c>
    </row>
    <row r="65" spans="2:3" s="119" customFormat="1" ht="18.75" thickBot="1" x14ac:dyDescent="0.3">
      <c r="B65" s="126"/>
      <c r="C65" s="130" t="s">
        <v>2405</v>
      </c>
    </row>
    <row r="66" spans="2:3" s="119" customFormat="1" ht="18.75" thickBot="1" x14ac:dyDescent="0.3">
      <c r="B66" s="126"/>
      <c r="C66" s="130" t="s">
        <v>2405</v>
      </c>
    </row>
    <row r="67" spans="2:3" s="119" customFormat="1" ht="18" x14ac:dyDescent="0.25">
      <c r="B67" s="126"/>
      <c r="C67" s="130" t="s">
        <v>2405</v>
      </c>
    </row>
  </sheetData>
  <conditionalFormatting sqref="B61:B67">
    <cfRule type="duplicateValues" dxfId="275" priority="751"/>
  </conditionalFormatting>
  <conditionalFormatting sqref="B61:B67">
    <cfRule type="duplicateValues" dxfId="274" priority="750"/>
  </conditionalFormatting>
  <conditionalFormatting sqref="B57:B60">
    <cfRule type="duplicateValues" dxfId="273" priority="748"/>
  </conditionalFormatting>
  <conditionalFormatting sqref="B57:B60">
    <cfRule type="duplicateValues" dxfId="272" priority="749"/>
  </conditionalFormatting>
  <conditionalFormatting sqref="B40:B56">
    <cfRule type="duplicateValues" dxfId="271" priority="747"/>
  </conditionalFormatting>
  <conditionalFormatting sqref="B39">
    <cfRule type="duplicateValues" dxfId="270" priority="746"/>
  </conditionalFormatting>
  <conditionalFormatting sqref="B20:B38">
    <cfRule type="duplicateValues" dxfId="269" priority="740"/>
  </conditionalFormatting>
  <conditionalFormatting sqref="B20:B38">
    <cfRule type="duplicateValues" dxfId="268" priority="741"/>
    <cfRule type="duplicateValues" dxfId="267" priority="742"/>
  </conditionalFormatting>
  <conditionalFormatting sqref="B20:B38">
    <cfRule type="duplicateValues" dxfId="266" priority="743"/>
  </conditionalFormatting>
  <conditionalFormatting sqref="B20:B38">
    <cfRule type="duplicateValues" dxfId="265" priority="739"/>
  </conditionalFormatting>
  <conditionalFormatting sqref="B20:B38">
    <cfRule type="duplicateValues" dxfId="264" priority="744"/>
  </conditionalFormatting>
  <conditionalFormatting sqref="B20:B38">
    <cfRule type="duplicateValues" dxfId="263" priority="745"/>
  </conditionalFormatting>
  <conditionalFormatting sqref="B17:B19">
    <cfRule type="duplicateValues" dxfId="262" priority="189"/>
  </conditionalFormatting>
  <conditionalFormatting sqref="B17:B19">
    <cfRule type="duplicateValues" dxfId="261" priority="188"/>
  </conditionalFormatting>
  <conditionalFormatting sqref="B17:B19">
    <cfRule type="duplicateValues" dxfId="260" priority="186"/>
    <cfRule type="duplicateValues" dxfId="259" priority="187"/>
  </conditionalFormatting>
  <conditionalFormatting sqref="B17:B19">
    <cfRule type="duplicateValues" dxfId="258" priority="183"/>
    <cfRule type="duplicateValues" dxfId="257" priority="184"/>
    <cfRule type="duplicateValues" dxfId="256" priority="185"/>
  </conditionalFormatting>
  <conditionalFormatting sqref="B17:B19">
    <cfRule type="duplicateValues" dxfId="255" priority="182"/>
  </conditionalFormatting>
  <conditionalFormatting sqref="B17:B19">
    <cfRule type="duplicateValues" dxfId="254" priority="179"/>
    <cfRule type="duplicateValues" dxfId="253" priority="180"/>
    <cfRule type="duplicateValues" dxfId="252" priority="181"/>
  </conditionalFormatting>
  <conditionalFormatting sqref="B17:B19">
    <cfRule type="duplicateValues" dxfId="251" priority="177"/>
    <cfRule type="duplicateValues" dxfId="250" priority="178"/>
  </conditionalFormatting>
  <conditionalFormatting sqref="B17:B19">
    <cfRule type="duplicateValues" dxfId="249" priority="176"/>
  </conditionalFormatting>
  <conditionalFormatting sqref="B17:B19">
    <cfRule type="duplicateValues" dxfId="248" priority="175"/>
  </conditionalFormatting>
  <conditionalFormatting sqref="B17:B19">
    <cfRule type="duplicateValues" dxfId="247" priority="173"/>
    <cfRule type="duplicateValues" dxfId="246" priority="174"/>
  </conditionalFormatting>
  <conditionalFormatting sqref="B17:B19">
    <cfRule type="duplicateValues" dxfId="245" priority="163"/>
  </conditionalFormatting>
  <conditionalFormatting sqref="B17">
    <cfRule type="duplicateValues" dxfId="244" priority="153"/>
  </conditionalFormatting>
  <conditionalFormatting sqref="B17">
    <cfRule type="duplicateValues" dxfId="243" priority="152"/>
  </conditionalFormatting>
  <conditionalFormatting sqref="B17">
    <cfRule type="duplicateValues" dxfId="242" priority="150"/>
    <cfRule type="duplicateValues" dxfId="241" priority="151"/>
  </conditionalFormatting>
  <conditionalFormatting sqref="B17">
    <cfRule type="duplicateValues" dxfId="240" priority="147"/>
    <cfRule type="duplicateValues" dxfId="239" priority="148"/>
    <cfRule type="duplicateValues" dxfId="238" priority="149"/>
  </conditionalFormatting>
  <conditionalFormatting sqref="B17">
    <cfRule type="duplicateValues" dxfId="237" priority="145"/>
    <cfRule type="duplicateValues" dxfId="236" priority="146"/>
  </conditionalFormatting>
  <conditionalFormatting sqref="B18:B19">
    <cfRule type="duplicateValues" dxfId="235" priority="144"/>
  </conditionalFormatting>
  <conditionalFormatting sqref="B18:B19">
    <cfRule type="duplicateValues" dxfId="234" priority="143"/>
  </conditionalFormatting>
  <conditionalFormatting sqref="B18:B19">
    <cfRule type="duplicateValues" dxfId="233" priority="141"/>
    <cfRule type="duplicateValues" dxfId="232" priority="142"/>
  </conditionalFormatting>
  <conditionalFormatting sqref="B18:B19">
    <cfRule type="duplicateValues" dxfId="231" priority="138"/>
    <cfRule type="duplicateValues" dxfId="230" priority="139"/>
    <cfRule type="duplicateValues" dxfId="229" priority="140"/>
  </conditionalFormatting>
  <conditionalFormatting sqref="B18:B19">
    <cfRule type="duplicateValues" dxfId="228" priority="136"/>
    <cfRule type="duplicateValues" dxfId="227" priority="137"/>
  </conditionalFormatting>
  <conditionalFormatting sqref="B1:B4">
    <cfRule type="duplicateValues" dxfId="226" priority="109"/>
  </conditionalFormatting>
  <conditionalFormatting sqref="B1:B4">
    <cfRule type="duplicateValues" dxfId="225" priority="107"/>
    <cfRule type="duplicateValues" dxfId="224" priority="108"/>
  </conditionalFormatting>
  <conditionalFormatting sqref="B1:B4">
    <cfRule type="duplicateValues" dxfId="223" priority="104"/>
    <cfRule type="duplicateValues" dxfId="222" priority="105"/>
    <cfRule type="duplicateValues" dxfId="221" priority="106"/>
  </conditionalFormatting>
  <conditionalFormatting sqref="B1:B4">
    <cfRule type="duplicateValues" dxfId="220" priority="103"/>
  </conditionalFormatting>
  <conditionalFormatting sqref="B1:B4">
    <cfRule type="duplicateValues" dxfId="219" priority="100"/>
    <cfRule type="duplicateValues" dxfId="218" priority="101"/>
    <cfRule type="duplicateValues" dxfId="217" priority="102"/>
  </conditionalFormatting>
  <conditionalFormatting sqref="B1:B4">
    <cfRule type="duplicateValues" dxfId="216" priority="98"/>
    <cfRule type="duplicateValues" dxfId="215" priority="99"/>
  </conditionalFormatting>
  <conditionalFormatting sqref="B1:B4">
    <cfRule type="duplicateValues" dxfId="214" priority="97"/>
  </conditionalFormatting>
  <conditionalFormatting sqref="B1:B4">
    <cfRule type="duplicateValues" dxfId="213" priority="96"/>
  </conditionalFormatting>
  <conditionalFormatting sqref="B1:B4">
    <cfRule type="duplicateValues" dxfId="212" priority="94"/>
    <cfRule type="duplicateValues" dxfId="211" priority="95"/>
  </conditionalFormatting>
  <conditionalFormatting sqref="B1:B4">
    <cfRule type="duplicateValues" dxfId="210" priority="91"/>
    <cfRule type="duplicateValues" dxfId="209" priority="92"/>
    <cfRule type="duplicateValues" dxfId="208" priority="93"/>
  </conditionalFormatting>
  <conditionalFormatting sqref="B1:B4">
    <cfRule type="duplicateValues" dxfId="207" priority="90"/>
  </conditionalFormatting>
  <conditionalFormatting sqref="B1:B4">
    <cfRule type="duplicateValues" dxfId="206" priority="87"/>
    <cfRule type="duplicateValues" dxfId="205" priority="88"/>
    <cfRule type="duplicateValues" dxfId="204" priority="89"/>
  </conditionalFormatting>
  <conditionalFormatting sqref="B1:B4">
    <cfRule type="duplicateValues" dxfId="203" priority="85"/>
    <cfRule type="duplicateValues" dxfId="202" priority="86"/>
  </conditionalFormatting>
  <conditionalFormatting sqref="B1:B4">
    <cfRule type="duplicateValues" dxfId="201" priority="83"/>
    <cfRule type="duplicateValues" dxfId="200" priority="84"/>
  </conditionalFormatting>
  <conditionalFormatting sqref="B1:B4">
    <cfRule type="duplicateValues" dxfId="199" priority="82"/>
  </conditionalFormatting>
  <conditionalFormatting sqref="B1:B4">
    <cfRule type="duplicateValues" dxfId="198" priority="79"/>
    <cfRule type="duplicateValues" dxfId="197" priority="80"/>
    <cfRule type="duplicateValues" dxfId="196" priority="81"/>
  </conditionalFormatting>
  <conditionalFormatting sqref="B1:B4">
    <cfRule type="duplicateValues" dxfId="195" priority="78"/>
  </conditionalFormatting>
  <conditionalFormatting sqref="B1:B4">
    <cfRule type="duplicateValues" dxfId="194" priority="77"/>
  </conditionalFormatting>
  <conditionalFormatting sqref="B1:B4">
    <cfRule type="duplicateValues" dxfId="193" priority="76"/>
  </conditionalFormatting>
  <conditionalFormatting sqref="B5">
    <cfRule type="duplicateValues" dxfId="192" priority="75"/>
  </conditionalFormatting>
  <conditionalFormatting sqref="B5">
    <cfRule type="duplicateValues" dxfId="191" priority="73"/>
    <cfRule type="duplicateValues" dxfId="190" priority="74"/>
  </conditionalFormatting>
  <conditionalFormatting sqref="B5">
    <cfRule type="duplicateValues" dxfId="189" priority="70"/>
    <cfRule type="duplicateValues" dxfId="188" priority="71"/>
    <cfRule type="duplicateValues" dxfId="187" priority="72"/>
  </conditionalFormatting>
  <conditionalFormatting sqref="B5">
    <cfRule type="duplicateValues" dxfId="186" priority="69"/>
  </conditionalFormatting>
  <conditionalFormatting sqref="B5">
    <cfRule type="duplicateValues" dxfId="185" priority="66"/>
    <cfRule type="duplicateValues" dxfId="184" priority="67"/>
    <cfRule type="duplicateValues" dxfId="183" priority="68"/>
  </conditionalFormatting>
  <conditionalFormatting sqref="B5">
    <cfRule type="duplicateValues" dxfId="182" priority="64"/>
    <cfRule type="duplicateValues" dxfId="181" priority="65"/>
  </conditionalFormatting>
  <conditionalFormatting sqref="B5">
    <cfRule type="duplicateValues" dxfId="180" priority="63"/>
  </conditionalFormatting>
  <conditionalFormatting sqref="B5">
    <cfRule type="duplicateValues" dxfId="179" priority="62"/>
  </conditionalFormatting>
  <conditionalFormatting sqref="B5">
    <cfRule type="duplicateValues" dxfId="178" priority="60"/>
    <cfRule type="duplicateValues" dxfId="177" priority="61"/>
  </conditionalFormatting>
  <conditionalFormatting sqref="B5">
    <cfRule type="duplicateValues" dxfId="176" priority="57"/>
    <cfRule type="duplicateValues" dxfId="175" priority="58"/>
    <cfRule type="duplicateValues" dxfId="174" priority="59"/>
  </conditionalFormatting>
  <conditionalFormatting sqref="B5">
    <cfRule type="duplicateValues" dxfId="173" priority="56"/>
  </conditionalFormatting>
  <conditionalFormatting sqref="B5">
    <cfRule type="duplicateValues" dxfId="172" priority="53"/>
    <cfRule type="duplicateValues" dxfId="171" priority="54"/>
    <cfRule type="duplicateValues" dxfId="170" priority="55"/>
  </conditionalFormatting>
  <conditionalFormatting sqref="B5">
    <cfRule type="duplicateValues" dxfId="169" priority="51"/>
    <cfRule type="duplicateValues" dxfId="168" priority="52"/>
  </conditionalFormatting>
  <conditionalFormatting sqref="B5">
    <cfRule type="duplicateValues" dxfId="167" priority="49"/>
    <cfRule type="duplicateValues" dxfId="166" priority="50"/>
  </conditionalFormatting>
  <conditionalFormatting sqref="B5">
    <cfRule type="duplicateValues" dxfId="165" priority="48"/>
  </conditionalFormatting>
  <conditionalFormatting sqref="B5">
    <cfRule type="duplicateValues" dxfId="164" priority="45"/>
    <cfRule type="duplicateValues" dxfId="163" priority="46"/>
    <cfRule type="duplicateValues" dxfId="162" priority="47"/>
  </conditionalFormatting>
  <conditionalFormatting sqref="B5">
    <cfRule type="duplicateValues" dxfId="161" priority="44"/>
  </conditionalFormatting>
  <conditionalFormatting sqref="B5">
    <cfRule type="duplicateValues" dxfId="160" priority="43"/>
  </conditionalFormatting>
  <conditionalFormatting sqref="B5">
    <cfRule type="duplicateValues" dxfId="159" priority="42"/>
  </conditionalFormatting>
  <conditionalFormatting sqref="B5">
    <cfRule type="duplicateValues" dxfId="158" priority="41"/>
  </conditionalFormatting>
  <conditionalFormatting sqref="B6:B16">
    <cfRule type="duplicateValues" dxfId="157" priority="40"/>
  </conditionalFormatting>
  <conditionalFormatting sqref="B6:B16">
    <cfRule type="duplicateValues" dxfId="156" priority="38"/>
    <cfRule type="duplicateValues" dxfId="155" priority="39"/>
  </conditionalFormatting>
  <conditionalFormatting sqref="B6:B16">
    <cfRule type="duplicateValues" dxfId="154" priority="35"/>
    <cfRule type="duplicateValues" dxfId="153" priority="36"/>
    <cfRule type="duplicateValues" dxfId="152" priority="37"/>
  </conditionalFormatting>
  <conditionalFormatting sqref="B6:B16">
    <cfRule type="duplicateValues" dxfId="151" priority="34"/>
  </conditionalFormatting>
  <conditionalFormatting sqref="B6:B16">
    <cfRule type="duplicateValues" dxfId="150" priority="31"/>
    <cfRule type="duplicateValues" dxfId="149" priority="32"/>
    <cfRule type="duplicateValues" dxfId="148" priority="33"/>
  </conditionalFormatting>
  <conditionalFormatting sqref="B6:B16">
    <cfRule type="duplicateValues" dxfId="147" priority="29"/>
    <cfRule type="duplicateValues" dxfId="146" priority="30"/>
  </conditionalFormatting>
  <conditionalFormatting sqref="B6:B16">
    <cfRule type="duplicateValues" dxfId="145" priority="28"/>
  </conditionalFormatting>
  <conditionalFormatting sqref="B6:B16">
    <cfRule type="duplicateValues" dxfId="144" priority="27"/>
  </conditionalFormatting>
  <conditionalFormatting sqref="B6:B16">
    <cfRule type="duplicateValues" dxfId="143" priority="25"/>
    <cfRule type="duplicateValues" dxfId="142" priority="26"/>
  </conditionalFormatting>
  <conditionalFormatting sqref="B6:B16">
    <cfRule type="duplicateValues" dxfId="141" priority="22"/>
    <cfRule type="duplicateValues" dxfId="140" priority="23"/>
    <cfRule type="duplicateValues" dxfId="139" priority="24"/>
  </conditionalFormatting>
  <conditionalFormatting sqref="B6:B16">
    <cfRule type="duplicateValues" dxfId="138" priority="21"/>
  </conditionalFormatting>
  <conditionalFormatting sqref="B6:B16">
    <cfRule type="duplicateValues" dxfId="137" priority="18"/>
    <cfRule type="duplicateValues" dxfId="136" priority="19"/>
    <cfRule type="duplicateValues" dxfId="135" priority="20"/>
  </conditionalFormatting>
  <conditionalFormatting sqref="B6:B16">
    <cfRule type="duplicateValues" dxfId="134" priority="16"/>
    <cfRule type="duplicateValues" dxfId="133" priority="17"/>
  </conditionalFormatting>
  <conditionalFormatting sqref="B6:B16">
    <cfRule type="duplicateValues" dxfId="132" priority="14"/>
    <cfRule type="duplicateValues" dxfId="131" priority="15"/>
  </conditionalFormatting>
  <conditionalFormatting sqref="B6:B16">
    <cfRule type="duplicateValues" dxfId="130" priority="13"/>
  </conditionalFormatting>
  <conditionalFormatting sqref="B6:B16">
    <cfRule type="duplicateValues" dxfId="129" priority="10"/>
    <cfRule type="duplicateValues" dxfId="128" priority="11"/>
    <cfRule type="duplicateValues" dxfId="127" priority="12"/>
  </conditionalFormatting>
  <conditionalFormatting sqref="B6:B16">
    <cfRule type="duplicateValues" dxfId="126" priority="9"/>
  </conditionalFormatting>
  <conditionalFormatting sqref="B6:B16">
    <cfRule type="duplicateValues" dxfId="125" priority="8"/>
  </conditionalFormatting>
  <conditionalFormatting sqref="B6:B16">
    <cfRule type="duplicateValues" dxfId="124" priority="7"/>
  </conditionalFormatting>
  <conditionalFormatting sqref="B6:B16">
    <cfRule type="duplicateValues" dxfId="123" priority="6"/>
  </conditionalFormatting>
  <conditionalFormatting sqref="B1:B16">
    <cfRule type="duplicateValues" dxfId="122" priority="5"/>
  </conditionalFormatting>
  <conditionalFormatting sqref="B1:B4">
    <cfRule type="duplicateValues" dxfId="121" priority="4"/>
  </conditionalFormatting>
  <conditionalFormatting sqref="B1:B16">
    <cfRule type="duplicateValues" dxfId="120" priority="2"/>
    <cfRule type="duplicateValues" dxfId="119" priority="3"/>
  </conditionalFormatting>
  <conditionalFormatting sqref="B1:B16">
    <cfRule type="duplicateValues" dxfId="118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97" activePane="bottomLeft" state="frozen"/>
      <selection pane="bottomLeft" activeCell="B786" sqref="B78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2525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2529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2568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2579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8" customFormat="1" x14ac:dyDescent="0.25">
      <c r="A245" s="108">
        <v>345</v>
      </c>
      <c r="B245" s="108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2569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8" customFormat="1" x14ac:dyDescent="0.25">
      <c r="A259" s="75">
        <v>359</v>
      </c>
      <c r="B259" s="75" t="s">
        <v>2340</v>
      </c>
      <c r="C259" s="75" t="s">
        <v>1270</v>
      </c>
    </row>
    <row r="260" spans="1:3" x14ac:dyDescent="0.25">
      <c r="A260" s="38">
        <v>360</v>
      </c>
      <c r="B260" s="38" t="s">
        <v>2469</v>
      </c>
      <c r="C260" s="38" t="s">
        <v>1272</v>
      </c>
    </row>
    <row r="261" spans="1:3" s="68" customFormat="1" x14ac:dyDescent="0.25">
      <c r="A261" s="85">
        <v>361</v>
      </c>
      <c r="B261" s="85" t="s">
        <v>2539</v>
      </c>
      <c r="C261" s="85" t="s">
        <v>1273</v>
      </c>
    </row>
    <row r="262" spans="1:3" s="68" customFormat="1" x14ac:dyDescent="0.25">
      <c r="A262" s="75">
        <v>363</v>
      </c>
      <c r="B262" s="75" t="s">
        <v>2459</v>
      </c>
      <c r="C262" s="75" t="s">
        <v>1270</v>
      </c>
    </row>
    <row r="263" spans="1:3" s="68" customFormat="1" x14ac:dyDescent="0.25">
      <c r="A263" s="108">
        <v>364</v>
      </c>
      <c r="B263" s="108" t="s">
        <v>2402</v>
      </c>
      <c r="C263" s="108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2573</v>
      </c>
      <c r="C266" s="38" t="s">
        <v>1271</v>
      </c>
    </row>
    <row r="267" spans="1:3" x14ac:dyDescent="0.25">
      <c r="A267" s="38">
        <v>368</v>
      </c>
      <c r="B267" s="38" t="s">
        <v>2521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2559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8" customFormat="1" x14ac:dyDescent="0.25">
      <c r="A272" s="73">
        <v>373</v>
      </c>
      <c r="B272" s="73" t="s">
        <v>2221</v>
      </c>
      <c r="C272" s="73" t="s">
        <v>1273</v>
      </c>
    </row>
    <row r="273" spans="1:3" x14ac:dyDescent="0.25">
      <c r="A273" s="38">
        <v>374</v>
      </c>
      <c r="B273" s="38" t="s">
        <v>2580</v>
      </c>
      <c r="C273" s="38" t="s">
        <v>1270</v>
      </c>
    </row>
    <row r="274" spans="1:3" x14ac:dyDescent="0.25">
      <c r="A274" s="38">
        <v>375</v>
      </c>
      <c r="B274" s="38" t="s">
        <v>2545</v>
      </c>
      <c r="C274" s="38" t="s">
        <v>1270</v>
      </c>
    </row>
    <row r="275" spans="1:3" x14ac:dyDescent="0.25">
      <c r="A275" s="38">
        <v>376</v>
      </c>
      <c r="B275" s="38" t="s">
        <v>2581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2582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2583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2577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2584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2562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2585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2570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2599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2527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2526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8" customFormat="1" x14ac:dyDescent="0.25">
      <c r="A468" s="75">
        <v>602</v>
      </c>
      <c r="B468" s="75" t="s">
        <v>2384</v>
      </c>
      <c r="C468" s="75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2528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2359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2609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2393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2246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2593</v>
      </c>
      <c r="C842" s="38" t="s">
        <v>1273</v>
      </c>
    </row>
    <row r="843" spans="1:3" x14ac:dyDescent="0.25">
      <c r="A843" s="38">
        <v>379</v>
      </c>
      <c r="B843" s="38" t="s">
        <v>2606</v>
      </c>
      <c r="C843" s="38" t="s">
        <v>1270</v>
      </c>
    </row>
  </sheetData>
  <autoFilter ref="A1:C829">
    <sortState ref="A2:C843">
      <sortCondition sortBy="cellColor" ref="A1:A830" dxfId="486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117" priority="20"/>
  </conditionalFormatting>
  <conditionalFormatting sqref="A830">
    <cfRule type="duplicateValues" dxfId="116" priority="19"/>
  </conditionalFormatting>
  <conditionalFormatting sqref="A831">
    <cfRule type="duplicateValues" dxfId="115" priority="18"/>
  </conditionalFormatting>
  <conditionalFormatting sqref="A832">
    <cfRule type="duplicateValues" dxfId="114" priority="17"/>
  </conditionalFormatting>
  <conditionalFormatting sqref="A833">
    <cfRule type="duplicateValues" dxfId="113" priority="16"/>
  </conditionalFormatting>
  <conditionalFormatting sqref="A844:A1048576 A1:A833">
    <cfRule type="duplicateValues" dxfId="112" priority="15"/>
  </conditionalFormatting>
  <conditionalFormatting sqref="A834:A840">
    <cfRule type="duplicateValues" dxfId="111" priority="14"/>
  </conditionalFormatting>
  <conditionalFormatting sqref="A834:A840">
    <cfRule type="duplicateValues" dxfId="110" priority="13"/>
  </conditionalFormatting>
  <conditionalFormatting sqref="A844:A1048576 A1:A840">
    <cfRule type="duplicateValues" dxfId="109" priority="12"/>
  </conditionalFormatting>
  <conditionalFormatting sqref="A841">
    <cfRule type="duplicateValues" dxfId="108" priority="11"/>
  </conditionalFormatting>
  <conditionalFormatting sqref="A841">
    <cfRule type="duplicateValues" dxfId="107" priority="10"/>
  </conditionalFormatting>
  <conditionalFormatting sqref="A841">
    <cfRule type="duplicateValues" dxfId="106" priority="9"/>
  </conditionalFormatting>
  <conditionalFormatting sqref="A842">
    <cfRule type="duplicateValues" dxfId="105" priority="8"/>
  </conditionalFormatting>
  <conditionalFormatting sqref="A842">
    <cfRule type="duplicateValues" dxfId="104" priority="7"/>
  </conditionalFormatting>
  <conditionalFormatting sqref="A842">
    <cfRule type="duplicateValues" dxfId="103" priority="6"/>
  </conditionalFormatting>
  <conditionalFormatting sqref="A1:A842 A844:A1048576">
    <cfRule type="duplicateValues" dxfId="102" priority="5"/>
  </conditionalFormatting>
  <conditionalFormatting sqref="A843">
    <cfRule type="duplicateValues" dxfId="101" priority="4"/>
  </conditionalFormatting>
  <conditionalFormatting sqref="A843">
    <cfRule type="duplicateValues" dxfId="100" priority="3"/>
  </conditionalFormatting>
  <conditionalFormatting sqref="A843">
    <cfRule type="duplicateValues" dxfId="99" priority="2"/>
  </conditionalFormatting>
  <conditionalFormatting sqref="A843">
    <cfRule type="duplicateValues" dxfId="98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7"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14" t="s">
        <v>2413</v>
      </c>
      <c r="B1" s="215"/>
      <c r="C1" s="215"/>
      <c r="D1" s="215"/>
    </row>
    <row r="2" spans="1:4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4" ht="15.75" x14ac:dyDescent="0.25">
      <c r="A3" s="48">
        <v>3336023003</v>
      </c>
      <c r="B3" s="48" t="s">
        <v>2656</v>
      </c>
      <c r="C3" s="48" t="s">
        <v>2547</v>
      </c>
      <c r="D3" s="60" t="s">
        <v>2532</v>
      </c>
    </row>
    <row r="4" spans="1:4" ht="15.75" x14ac:dyDescent="0.25">
      <c r="A4" s="48">
        <v>3336023002</v>
      </c>
      <c r="B4" s="48" t="s">
        <v>2657</v>
      </c>
      <c r="C4" s="48" t="s">
        <v>2547</v>
      </c>
      <c r="D4" s="60" t="s">
        <v>2532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2417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2418</v>
      </c>
      <c r="D11" s="48">
        <f>COUNTIFS($D$3:$D$10,"Disponible")</f>
        <v>0</v>
      </c>
    </row>
    <row r="12" spans="1:4" ht="16.5" thickBot="1" x14ac:dyDescent="0.3">
      <c r="A12" s="46"/>
      <c r="B12" s="46" t="s">
        <v>2405</v>
      </c>
      <c r="C12" s="51" t="s">
        <v>2419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2420</v>
      </c>
      <c r="D13" s="52">
        <f>D11/D10</f>
        <v>0</v>
      </c>
    </row>
    <row r="14" spans="1:4" ht="15.75" thickBot="1" x14ac:dyDescent="0.3">
      <c r="A14" s="46"/>
      <c r="B14" s="46" t="s">
        <v>2405</v>
      </c>
      <c r="C14" s="53" t="s">
        <v>2421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14" t="s">
        <v>2422</v>
      </c>
      <c r="B16" s="215"/>
      <c r="C16" s="215"/>
      <c r="D16" s="215"/>
    </row>
    <row r="17" spans="1:4" x14ac:dyDescent="0.25">
      <c r="A17" s="47" t="s">
        <v>2414</v>
      </c>
      <c r="B17" s="47" t="s">
        <v>18</v>
      </c>
      <c r="C17" s="47" t="s">
        <v>2423</v>
      </c>
      <c r="D17" s="47" t="s">
        <v>2424</v>
      </c>
    </row>
    <row r="18" spans="1:4" ht="15.75" x14ac:dyDescent="0.25">
      <c r="A18" s="48">
        <v>3335925984</v>
      </c>
      <c r="B18" s="48" t="s">
        <v>2549</v>
      </c>
      <c r="C18" s="48" t="s">
        <v>2535</v>
      </c>
      <c r="D18" s="60" t="s">
        <v>2532</v>
      </c>
    </row>
    <row r="19" spans="1:4" ht="15.75" x14ac:dyDescent="0.25">
      <c r="A19" s="48">
        <v>3335925986</v>
      </c>
      <c r="B19" s="48" t="s">
        <v>2548</v>
      </c>
      <c r="C19" s="48" t="s">
        <v>2535</v>
      </c>
      <c r="D19" s="60" t="s">
        <v>2532</v>
      </c>
    </row>
    <row r="20" spans="1:4" ht="15.75" x14ac:dyDescent="0.25">
      <c r="A20" s="48">
        <v>3335925987</v>
      </c>
      <c r="B20" s="48" t="s">
        <v>2551</v>
      </c>
      <c r="C20" s="48" t="s">
        <v>2535</v>
      </c>
      <c r="D20" s="60" t="s">
        <v>2532</v>
      </c>
    </row>
    <row r="21" spans="1:4" ht="15.75" x14ac:dyDescent="0.25">
      <c r="A21" s="48">
        <v>3335925988</v>
      </c>
      <c r="B21" s="48" t="s">
        <v>2552</v>
      </c>
      <c r="C21" s="48" t="s">
        <v>2535</v>
      </c>
      <c r="D21" s="60" t="s">
        <v>2532</v>
      </c>
    </row>
    <row r="22" spans="1:4" s="76" customFormat="1" ht="15.75" x14ac:dyDescent="0.25">
      <c r="A22" s="48">
        <v>3335925991</v>
      </c>
      <c r="B22" s="48" t="s">
        <v>2553</v>
      </c>
      <c r="C22" s="48" t="s">
        <v>2535</v>
      </c>
      <c r="D22" s="60" t="s">
        <v>2532</v>
      </c>
    </row>
    <row r="23" spans="1:4" s="76" customFormat="1" ht="15.75" x14ac:dyDescent="0.25">
      <c r="A23" s="48">
        <v>3335925992</v>
      </c>
      <c r="B23" s="48" t="s">
        <v>2554</v>
      </c>
      <c r="C23" s="48" t="s">
        <v>2535</v>
      </c>
      <c r="D23" s="60" t="s">
        <v>2532</v>
      </c>
    </row>
    <row r="24" spans="1:4" s="76" customFormat="1" ht="15.75" x14ac:dyDescent="0.25">
      <c r="A24" s="48">
        <v>3335925993</v>
      </c>
      <c r="B24" s="48" t="s">
        <v>2555</v>
      </c>
      <c r="C24" s="48" t="s">
        <v>2535</v>
      </c>
      <c r="D24" s="60" t="s">
        <v>2532</v>
      </c>
    </row>
    <row r="25" spans="1:4" s="76" customFormat="1" ht="15.75" x14ac:dyDescent="0.25">
      <c r="A25" s="48">
        <v>3335925994</v>
      </c>
      <c r="B25" s="48" t="s">
        <v>2550</v>
      </c>
      <c r="C25" s="48" t="s">
        <v>2535</v>
      </c>
      <c r="D25" s="60" t="s">
        <v>2532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2425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2426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2419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2427</v>
      </c>
      <c r="D35" s="52">
        <f>D33/D32</f>
        <v>0</v>
      </c>
    </row>
    <row r="36" spans="1:4" ht="15.75" thickBot="1" x14ac:dyDescent="0.3">
      <c r="A36" s="46"/>
      <c r="B36" s="46"/>
      <c r="C36" s="58" t="s">
        <v>2428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97" priority="26"/>
  </conditionalFormatting>
  <conditionalFormatting sqref="B5:B6">
    <cfRule type="duplicateValues" dxfId="96" priority="25"/>
  </conditionalFormatting>
  <conditionalFormatting sqref="A5:A6">
    <cfRule type="duplicateValues" dxfId="95" priority="23"/>
    <cfRule type="duplicateValues" dxfId="94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2021-09-13T20:23:18Z</dcterms:modified>
</cp:coreProperties>
</file>