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B69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A85" i="16" l="1"/>
  <c r="H26" i="1" l="1"/>
  <c r="I26" i="1"/>
  <c r="J26" i="1"/>
  <c r="K26" i="1"/>
  <c r="H73" i="1"/>
  <c r="I73" i="1"/>
  <c r="J73" i="1"/>
  <c r="K73" i="1"/>
  <c r="H40" i="1"/>
  <c r="I40" i="1"/>
  <c r="J40" i="1"/>
  <c r="K40" i="1"/>
  <c r="H41" i="1"/>
  <c r="I41" i="1"/>
  <c r="J41" i="1"/>
  <c r="K41" i="1"/>
  <c r="H88" i="1"/>
  <c r="I88" i="1"/>
  <c r="J88" i="1"/>
  <c r="K88" i="1"/>
  <c r="G26" i="1"/>
  <c r="G73" i="1"/>
  <c r="G40" i="1"/>
  <c r="G41" i="1"/>
  <c r="G88" i="1"/>
  <c r="F26" i="1"/>
  <c r="F73" i="1"/>
  <c r="F40" i="1"/>
  <c r="F41" i="1"/>
  <c r="F88" i="1"/>
  <c r="A26" i="1"/>
  <c r="A73" i="1"/>
  <c r="A40" i="1"/>
  <c r="A41" i="1"/>
  <c r="A88" i="1"/>
  <c r="F25" i="1" l="1"/>
  <c r="G25" i="1"/>
  <c r="H25" i="1"/>
  <c r="I25" i="1"/>
  <c r="J25" i="1"/>
  <c r="K25" i="1"/>
  <c r="F24" i="1"/>
  <c r="G24" i="1"/>
  <c r="H24" i="1"/>
  <c r="I24" i="1"/>
  <c r="J24" i="1"/>
  <c r="K24" i="1"/>
  <c r="F39" i="1"/>
  <c r="G39" i="1"/>
  <c r="H39" i="1"/>
  <c r="I39" i="1"/>
  <c r="J39" i="1"/>
  <c r="K3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72" i="1"/>
  <c r="G72" i="1"/>
  <c r="H72" i="1"/>
  <c r="I72" i="1"/>
  <c r="J72" i="1"/>
  <c r="K72" i="1"/>
  <c r="F38" i="1"/>
  <c r="G38" i="1"/>
  <c r="H38" i="1"/>
  <c r="I38" i="1"/>
  <c r="J38" i="1"/>
  <c r="K38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25" i="1"/>
  <c r="A24" i="1"/>
  <c r="A39" i="1"/>
  <c r="A23" i="1"/>
  <c r="A22" i="1"/>
  <c r="A21" i="1"/>
  <c r="A20" i="1"/>
  <c r="A72" i="1"/>
  <c r="A38" i="1"/>
  <c r="A30" i="1"/>
  <c r="A29" i="1"/>
  <c r="A28" i="1"/>
  <c r="A37" i="1"/>
  <c r="A36" i="1"/>
  <c r="A35" i="1"/>
  <c r="A87" i="1"/>
  <c r="A86" i="1"/>
  <c r="A85" i="1"/>
  <c r="F70" i="1" l="1"/>
  <c r="G70" i="1"/>
  <c r="H70" i="1"/>
  <c r="I70" i="1"/>
  <c r="J70" i="1"/>
  <c r="K70" i="1"/>
  <c r="A70" i="1"/>
  <c r="F71" i="1" l="1"/>
  <c r="G71" i="1"/>
  <c r="H71" i="1"/>
  <c r="I71" i="1"/>
  <c r="J71" i="1"/>
  <c r="K71" i="1"/>
  <c r="A71" i="1"/>
  <c r="F84" i="1" l="1"/>
  <c r="G84" i="1"/>
  <c r="H84" i="1"/>
  <c r="I84" i="1"/>
  <c r="J84" i="1"/>
  <c r="K84" i="1"/>
  <c r="F69" i="1"/>
  <c r="G69" i="1"/>
  <c r="H69" i="1"/>
  <c r="I69" i="1"/>
  <c r="J69" i="1"/>
  <c r="K69" i="1"/>
  <c r="F54" i="1"/>
  <c r="G54" i="1"/>
  <c r="H54" i="1"/>
  <c r="I54" i="1"/>
  <c r="J54" i="1"/>
  <c r="K54" i="1"/>
  <c r="F68" i="1"/>
  <c r="G68" i="1"/>
  <c r="H68" i="1"/>
  <c r="I68" i="1"/>
  <c r="J68" i="1"/>
  <c r="K68" i="1"/>
  <c r="F67" i="1"/>
  <c r="G67" i="1"/>
  <c r="H67" i="1"/>
  <c r="I67" i="1"/>
  <c r="J67" i="1"/>
  <c r="K67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9" i="1"/>
  <c r="G19" i="1"/>
  <c r="H19" i="1"/>
  <c r="I19" i="1"/>
  <c r="J19" i="1"/>
  <c r="K19" i="1"/>
  <c r="F18" i="1"/>
  <c r="G18" i="1"/>
  <c r="H18" i="1"/>
  <c r="I18" i="1"/>
  <c r="J18" i="1"/>
  <c r="K18" i="1"/>
  <c r="F55" i="1"/>
  <c r="G55" i="1"/>
  <c r="H55" i="1"/>
  <c r="I55" i="1"/>
  <c r="J55" i="1"/>
  <c r="K55" i="1"/>
  <c r="F53" i="1"/>
  <c r="G53" i="1"/>
  <c r="H53" i="1"/>
  <c r="I53" i="1"/>
  <c r="J53" i="1"/>
  <c r="K53" i="1"/>
  <c r="F17" i="1"/>
  <c r="G17" i="1"/>
  <c r="H17" i="1"/>
  <c r="I17" i="1"/>
  <c r="J17" i="1"/>
  <c r="K17" i="1"/>
  <c r="F66" i="1"/>
  <c r="G66" i="1"/>
  <c r="H66" i="1"/>
  <c r="I66" i="1"/>
  <c r="J66" i="1"/>
  <c r="K66" i="1"/>
  <c r="F52" i="1"/>
  <c r="G52" i="1"/>
  <c r="H52" i="1"/>
  <c r="I52" i="1"/>
  <c r="J52" i="1"/>
  <c r="K52" i="1"/>
  <c r="A84" i="1"/>
  <c r="A69" i="1"/>
  <c r="A54" i="1"/>
  <c r="A68" i="1"/>
  <c r="A67" i="1"/>
  <c r="A83" i="1"/>
  <c r="A82" i="1"/>
  <c r="A81" i="1"/>
  <c r="A80" i="1"/>
  <c r="A19" i="1"/>
  <c r="A18" i="1"/>
  <c r="A55" i="1"/>
  <c r="A53" i="1"/>
  <c r="A17" i="1"/>
  <c r="A66" i="1"/>
  <c r="A5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42" i="1"/>
  <c r="G42" i="1"/>
  <c r="H42" i="1"/>
  <c r="I42" i="1"/>
  <c r="J42" i="1"/>
  <c r="K42" i="1"/>
  <c r="A65" i="1"/>
  <c r="A64" i="1"/>
  <c r="A63" i="1"/>
  <c r="A42" i="1"/>
  <c r="F47" i="1" l="1"/>
  <c r="G47" i="1"/>
  <c r="H47" i="1"/>
  <c r="I47" i="1"/>
  <c r="J47" i="1"/>
  <c r="K47" i="1"/>
  <c r="F34" i="1"/>
  <c r="G34" i="1"/>
  <c r="H34" i="1"/>
  <c r="I34" i="1"/>
  <c r="J34" i="1"/>
  <c r="K34" i="1"/>
  <c r="F33" i="1"/>
  <c r="G33" i="1"/>
  <c r="H33" i="1"/>
  <c r="I33" i="1"/>
  <c r="J33" i="1"/>
  <c r="K33" i="1"/>
  <c r="F79" i="1"/>
  <c r="G79" i="1"/>
  <c r="H79" i="1"/>
  <c r="I79" i="1"/>
  <c r="J79" i="1"/>
  <c r="K79" i="1"/>
  <c r="A47" i="1"/>
  <c r="A34" i="1"/>
  <c r="A33" i="1"/>
  <c r="A79" i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62" i="1"/>
  <c r="F62" i="1"/>
  <c r="G62" i="1"/>
  <c r="H62" i="1"/>
  <c r="I62" i="1"/>
  <c r="J62" i="1"/>
  <c r="K62" i="1"/>
  <c r="A78" i="1"/>
  <c r="F78" i="1"/>
  <c r="G78" i="1"/>
  <c r="H78" i="1"/>
  <c r="I78" i="1"/>
  <c r="J78" i="1"/>
  <c r="K78" i="1"/>
  <c r="A16" i="1"/>
  <c r="F16" i="1"/>
  <c r="G16" i="1"/>
  <c r="H16" i="1"/>
  <c r="I16" i="1"/>
  <c r="J16" i="1"/>
  <c r="K16" i="1"/>
  <c r="A77" i="1"/>
  <c r="F77" i="1"/>
  <c r="G77" i="1"/>
  <c r="H77" i="1"/>
  <c r="I77" i="1"/>
  <c r="J77" i="1"/>
  <c r="K77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59" i="1"/>
  <c r="F59" i="1"/>
  <c r="G59" i="1"/>
  <c r="H59" i="1"/>
  <c r="I59" i="1"/>
  <c r="J59" i="1"/>
  <c r="K59" i="1"/>
  <c r="F45" i="1" l="1"/>
  <c r="G45" i="1"/>
  <c r="H45" i="1"/>
  <c r="I45" i="1"/>
  <c r="J45" i="1"/>
  <c r="K45" i="1"/>
  <c r="F13" i="1"/>
  <c r="G13" i="1"/>
  <c r="H13" i="1"/>
  <c r="I13" i="1"/>
  <c r="J13" i="1"/>
  <c r="K13" i="1"/>
  <c r="F49" i="1"/>
  <c r="G49" i="1"/>
  <c r="H49" i="1"/>
  <c r="I49" i="1"/>
  <c r="J49" i="1"/>
  <c r="K49" i="1"/>
  <c r="A45" i="1"/>
  <c r="A13" i="1"/>
  <c r="A49" i="1"/>
  <c r="F12" i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56" i="1" l="1"/>
  <c r="G56" i="1"/>
  <c r="H56" i="1"/>
  <c r="I56" i="1"/>
  <c r="J56" i="1"/>
  <c r="K56" i="1"/>
  <c r="F44" i="1"/>
  <c r="G44" i="1"/>
  <c r="H44" i="1"/>
  <c r="I44" i="1"/>
  <c r="J44" i="1"/>
  <c r="K44" i="1"/>
  <c r="F27" i="1"/>
  <c r="G27" i="1"/>
  <c r="H27" i="1"/>
  <c r="I27" i="1"/>
  <c r="J27" i="1"/>
  <c r="K27" i="1"/>
  <c r="A56" i="1"/>
  <c r="A44" i="1"/>
  <c r="A27" i="1"/>
  <c r="F48" i="1"/>
  <c r="G48" i="1"/>
  <c r="H48" i="1"/>
  <c r="I48" i="1"/>
  <c r="J48" i="1"/>
  <c r="K48" i="1"/>
  <c r="F57" i="1"/>
  <c r="G57" i="1"/>
  <c r="H57" i="1"/>
  <c r="I57" i="1"/>
  <c r="J57" i="1"/>
  <c r="K57" i="1"/>
  <c r="F10" i="1"/>
  <c r="G10" i="1"/>
  <c r="H10" i="1"/>
  <c r="I10" i="1"/>
  <c r="J10" i="1"/>
  <c r="K10" i="1"/>
  <c r="A48" i="1"/>
  <c r="A57" i="1"/>
  <c r="A10" i="1"/>
  <c r="A43" i="1" l="1"/>
  <c r="A9" i="1"/>
  <c r="A8" i="1"/>
  <c r="A7" i="1"/>
  <c r="F43" i="1"/>
  <c r="G43" i="1"/>
  <c r="H43" i="1"/>
  <c r="I43" i="1"/>
  <c r="J43" i="1"/>
  <c r="K43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A76" i="1"/>
  <c r="A75" i="1"/>
  <c r="F6" i="1"/>
  <c r="G6" i="1"/>
  <c r="H6" i="1"/>
  <c r="I6" i="1"/>
  <c r="J6" i="1"/>
  <c r="K6" i="1"/>
  <c r="F76" i="1"/>
  <c r="G76" i="1"/>
  <c r="H76" i="1"/>
  <c r="I76" i="1"/>
  <c r="J76" i="1"/>
  <c r="K76" i="1"/>
  <c r="F75" i="1"/>
  <c r="G75" i="1"/>
  <c r="H75" i="1"/>
  <c r="I75" i="1"/>
  <c r="J75" i="1"/>
  <c r="K75" i="1"/>
  <c r="F58" i="1" l="1"/>
  <c r="G58" i="1"/>
  <c r="H58" i="1"/>
  <c r="I58" i="1"/>
  <c r="J58" i="1"/>
  <c r="K58" i="1"/>
  <c r="A58" i="1"/>
  <c r="F46" i="1" l="1"/>
  <c r="G46" i="1"/>
  <c r="H46" i="1"/>
  <c r="I46" i="1"/>
  <c r="J46" i="1"/>
  <c r="K46" i="1"/>
  <c r="A46" i="1"/>
  <c r="F31" i="1"/>
  <c r="G31" i="1"/>
  <c r="H31" i="1"/>
  <c r="I31" i="1"/>
  <c r="J31" i="1"/>
  <c r="K31" i="1"/>
  <c r="F74" i="1"/>
  <c r="G74" i="1"/>
  <c r="H74" i="1"/>
  <c r="I74" i="1"/>
  <c r="J74" i="1"/>
  <c r="K74" i="1"/>
  <c r="F5" i="1"/>
  <c r="G5" i="1"/>
  <c r="H5" i="1"/>
  <c r="I5" i="1"/>
  <c r="J5" i="1"/>
  <c r="K5" i="1"/>
  <c r="F32" i="1"/>
  <c r="G32" i="1"/>
  <c r="H32" i="1"/>
  <c r="I32" i="1"/>
  <c r="J32" i="1"/>
  <c r="K32" i="1"/>
  <c r="A74" i="1"/>
  <c r="A5" i="1"/>
  <c r="A32" i="1"/>
  <c r="A31" i="1" l="1"/>
  <c r="H1" i="16" l="1"/>
  <c r="K4" i="16" l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<sst xmlns="http://schemas.openxmlformats.org/spreadsheetml/2006/main" count="13800" uniqueCount="2686">
  <si>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</si>
  <si>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</si>
  <si>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</si>
  <si>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</si>
  <si>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</si>
  <si>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</si>
  <si>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</si>
  <si>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</si>
  <si>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</si>
  <si>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</si>
  <si>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</si>
  <si>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</si>
  <si>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</si>
  <si>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</si>
  <si>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</si>
  <si>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</si>
  <si>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</si>
  <si>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</si>
  <si>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</si>
  <si>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</si>
  <si>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</si>
  <si>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</si>
  <si>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</si>
  <si>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</si>
  <si>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</si>
  <si>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</si>
  <si>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</si>
  <si>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</si>
  <si>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</si>
  <si>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</si>
  <si>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</si>
  <si>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</si>
  <si>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</si>
  <si>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</si>
  <si>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</si>
  <si>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</si>
  <si>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</si>
  <si>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</si>
  <si>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</si>
  <si>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</si>
  <si>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</si>
  <si>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</si>
  <si>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</si>
  <si>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</si>
  <si>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</si>
  <si>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</si>
  <si>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</si>
  <si>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</si>
  <si>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</si>
  <si>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</si>
  <si>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</si>
  <si>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</si>
  <si>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</si>
  <si>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</si>
  <si>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</si>
  <si>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</si>
  <si>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</si>
  <si>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</si>
  <si>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</si>
  <si>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</si>
  <si>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</si>
  <si>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</si>
  <si>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</si>
  <si>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</si>
  <si>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</si>
  <si>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</si>
  <si>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</si>
  <si>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</si>
  <si>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</si>
  <si>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</si>
  <si>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</si>
  <si>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</si>
  <si>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</si>
  <si>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</si>
  <si>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</si>
  <si>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</si>
  <si>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</si>
  <si>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</si>
  <si>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</si>
  <si>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</si>
  <si>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</si>
  <si>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</si>
  <si>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</si>
  <si>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</si>
  <si>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</si>
  <si>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</si>
  <si>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</si>
  <si>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</si>
  <si>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</si>
  <si>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</si>
  <si>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</si>
  <si>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</si>
  <si>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</si>
  <si>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</si>
  <si>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</si>
  <si>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</si>
  <si>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</si>
  <si>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</si>
  <si>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</si>
  <si>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</si>
  <si>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</si>
  <si>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</si>
  <si>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</si>
  <si>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</si>
  <si>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</si>
  <si>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</si>
  <si>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</si>
  <si>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</si>
  <si>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</si>
  <si>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</si>
  <si>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</si>
  <si>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</si>
  <si>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</si>
  <si>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</si>
  <si>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</si>
  <si>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</si>
  <si>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</si>
  <si>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</si>
  <si>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</si>
  <si>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</si>
  <si>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</si>
  <si>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</si>
  <si>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</si>
  <si>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</si>
  <si>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</si>
  <si>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</si>
  <si>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</si>
  <si>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</si>
  <si>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</si>
  <si>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</si>
  <si>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</si>
  <si>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</si>
  <si>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</si>
  <si>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</si>
  <si>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</si>
  <si>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</si>
  <si>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</si>
  <si>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</si>
  <si>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</si>
  <si>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</si>
  <si>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</si>
  <si>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</si>
  <si>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</si>
  <si>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</si>
  <si>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</si>
  <si>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</si>
  <si>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</si>
  <si>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</si>
  <si>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</si>
  <si>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</si>
  <si>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</si>
  <si>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</si>
  <si>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</si>
  <si>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</si>
  <si>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</si>
  <si>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</si>
  <si>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</si>
  <si>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</si>
  <si>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</si>
  <si>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</si>
  <si>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</si>
  <si>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</si>
  <si>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</si>
  <si>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</si>
  <si>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</si>
  <si>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</si>
  <si>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</si>
  <si>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</si>
  <si>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</si>
  <si>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</si>
  <si>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</si>
  <si>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</si>
  <si>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</si>
  <si>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</si>
  <si>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</si>
  <si>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</si>
  <si>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</si>
  <si>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</si>
  <si>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</si>
  <si>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</si>
  <si>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</si>
  <si>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</si>
  <si>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</si>
  <si>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</si>
  <si>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</si>
  <si>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</si>
  <si>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</si>
  <si>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</si>
  <si>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</si>
  <si>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</si>
  <si>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</si>
  <si>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</si>
  <si>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</si>
  <si>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</si>
  <si>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</si>
  <si>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</si>
  <si>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</si>
  <si>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</si>
  <si>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</si>
  <si>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</si>
  <si>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</si>
  <si>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</si>
  <si>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</si>
  <si>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</si>
  <si>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</si>
  <si>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</si>
  <si>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</si>
  <si>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</si>
  <si>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</si>
  <si>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</si>
  <si>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</si>
  <si>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</si>
  <si>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</si>
  <si>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</si>
  <si>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</si>
  <si>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</si>
  <si>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</si>
  <si>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</si>
  <si>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</si>
  <si>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</si>
  <si>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</si>
  <si>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</si>
  <si>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</si>
  <si>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</si>
  <si>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</si>
  <si>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</si>
  <si>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</si>
  <si>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</si>
  <si>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</si>
  <si>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</si>
  <si>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</si>
  <si>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</si>
  <si>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</si>
  <si>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</si>
  <si>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</si>
  <si>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</si>
  <si>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</si>
  <si>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</si>
  <si>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</si>
  <si>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</si>
  <si>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</si>
  <si>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</si>
  <si>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</si>
  <si>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</si>
  <si>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</si>
  <si>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</si>
  <si>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</si>
  <si>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</si>
  <si>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</si>
  <si>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</si>
  <si>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</si>
  <si>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</si>
  <si>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</si>
  <si>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</si>
  <si>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</si>
  <si>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</si>
  <si>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</si>
  <si>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</si>
  <si>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</si>
  <si>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</si>
  <si>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</si>
  <si>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</si>
  <si>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</si>
  <si>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</si>
  <si>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</si>
  <si>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</si>
  <si>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</si>
  <si>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</si>
  <si>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</si>
  <si>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</si>
  <si>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</si>
  <si>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</si>
  <si>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</si>
  <si>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</si>
  <si>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</si>
  <si>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</si>
  <si>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</si>
  <si>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</si>
  <si>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</si>
  <si>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</si>
  <si>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</si>
  <si>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</si>
  <si>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</si>
  <si>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</si>
  <si>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</si>
  <si>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</si>
  <si>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</si>
  <si>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</si>
  <si>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</si>
  <si>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</si>
  <si>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</si>
  <si>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</si>
  <si>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</si>
  <si>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</si>
  <si>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</si>
  <si>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</si>
  <si>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</si>
  <si>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</si>
  <si>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</si>
  <si>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</si>
  <si>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</si>
  <si>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</si>
  <si>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</si>
  <si>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</si>
  <si>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</si>
  <si>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</si>
  <si>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</si>
  <si>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</si>
  <si>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</si>
  <si>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</si>
  <si>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</si>
  <si>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</si>
  <si>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</si>
  <si>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</si>
  <si>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</si>
  <si>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</si>
  <si>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</si>
  <si>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</si>
  <si>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</si>
  <si>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</si>
  <si>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</si>
  <si>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</si>
  <si>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</si>
  <si>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</si>
  <si>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</si>
  <si>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</si>
  <si>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</si>
  <si>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</si>
  <si>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</si>
  <si>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</si>
  <si>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</si>
  <si>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</si>
  <si>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</si>
  <si>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</si>
  <si>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</si>
  <si>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</si>
  <si>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</si>
  <si>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</si>
  <si>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</si>
  <si>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</si>
  <si>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</si>
  <si>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</si>
  <si>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</si>
  <si>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</si>
  <si>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</si>
  <si>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</si>
  <si>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</si>
  <si>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</si>
  <si>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</si>
  <si>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</si>
  <si>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</si>
  <si>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</si>
  <si>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</si>
  <si>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</si>
  <si>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</si>
  <si>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</si>
  <si>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</si>
  <si>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</si>
  <si>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</si>
  <si>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</si>
  <si>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</si>
  <si>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</si>
  <si>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</si>
  <si>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</si>
  <si>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</si>
  <si>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</si>
  <si>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</si>
  <si>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</si>
  <si>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</si>
  <si>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</si>
  <si>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</si>
  <si>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</si>
  <si>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</si>
  <si>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</si>
  <si>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</si>
  <si>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</si>
  <si>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</si>
  <si>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</si>
  <si>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</si>
  <si>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</si>
  <si>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</si>
  <si>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</si>
  <si>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</si>
  <si>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</si>
  <si>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</si>
  <si>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</si>
  <si>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</si>
  <si>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</si>
  <si>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</si>
  <si>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</si>
  <si>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</si>
  <si>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</si>
  <si>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</si>
  <si>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</si>
  <si>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</si>
  <si>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</si>
  <si>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</si>
  <si>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</si>
  <si>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</si>
  <si>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</si>
  <si>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</si>
  <si>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</si>
  <si>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</si>
  <si>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</si>
  <si>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</si>
  <si>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</si>
  <si>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</si>
  <si>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</si>
  <si>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</si>
  <si>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</si>
  <si>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</si>
  <si>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</si>
  <si>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</si>
  <si>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</si>
  <si>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</si>
  <si>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</si>
  <si>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</si>
  <si>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</si>
  <si>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</si>
  <si>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</si>
  <si>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</si>
  <si>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</si>
  <si>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</si>
  <si>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</si>
  <si>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</si>
  <si>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</si>
  <si>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</si>
  <si>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</si>
  <si>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</si>
  <si>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</si>
  <si>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</si>
  <si>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</si>
  <si>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</si>
  <si>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</si>
  <si>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</si>
  <si>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</si>
  <si>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</si>
  <si>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</si>
  <si>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</si>
  <si>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</si>
  <si>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</si>
  <si>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</si>
  <si>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</si>
  <si>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</si>
  <si>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</si>
  <si>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</si>
  <si>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</si>
  <si>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</si>
  <si>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</si>
  <si>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</si>
  <si>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</si>
  <si>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</si>
  <si>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</si>
  <si>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</si>
  <si>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</si>
  <si>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</si>
  <si>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</si>
  <si>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</si>
  <si>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</si>
  <si>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</si>
  <si>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</si>
  <si>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</si>
  <si>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</si>
  <si>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</si>
  <si>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</si>
  <si>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</si>
  <si>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</si>
  <si>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</si>
  <si>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</si>
  <si>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</si>
  <si>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</si>
  <si>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</si>
  <si>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</si>
  <si>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</si>
  <si>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</si>
  <si>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</si>
  <si>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</si>
  <si>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</si>
  <si>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</si>
  <si>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</si>
  <si>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</si>
  <si>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</si>
  <si>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</si>
  <si>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</si>
  <si>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</si>
  <si>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</si>
  <si>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</si>
  <si>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</si>
  <si>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</si>
  <si>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</si>
  <si>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</si>
  <si>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</si>
  <si>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</si>
  <si>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</si>
  <si>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</si>
  <si>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</si>
  <si>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</si>
  <si>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</si>
  <si>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</si>
  <si>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</si>
  <si>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</si>
  <si>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</si>
  <si>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</si>
  <si>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</si>
  <si>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</si>
  <si>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</si>
  <si>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</si>
  <si>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</si>
  <si>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</si>
  <si>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</si>
  <si>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</si>
  <si>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</si>
  <si>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</si>
  <si>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</si>
  <si>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</si>
  <si>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</si>
  <si>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</si>
  <si>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</si>
  <si>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</si>
  <si>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</si>
  <si>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</si>
  <si>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</si>
  <si>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</si>
  <si>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</si>
  <si>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</si>
  <si>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</si>
  <si>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</si>
  <si>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</si>
  <si>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</si>
  <si>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</si>
  <si>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</si>
  <si>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</si>
  <si>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</si>
  <si>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</si>
  <si>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</si>
  <si>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</si>
  <si>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</si>
  <si>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</si>
  <si>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</si>
  <si>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</si>
  <si>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</si>
  <si>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</si>
  <si>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</si>
  <si>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</si>
  <si>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</si>
  <si>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</si>
  <si>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</si>
  <si>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</si>
  <si>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</si>
  <si>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</si>
  <si>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</si>
  <si>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</si>
  <si>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</si>
  <si>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</si>
  <si>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</si>
  <si>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</si>
  <si>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</si>
  <si>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</si>
  <si>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</si>
  <si>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</si>
  <si>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</si>
  <si>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</si>
  <si>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</si>
  <si>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</si>
  <si>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</si>
  <si>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</si>
  <si>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</si>
  <si>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</si>
  <si>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</si>
  <si>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</si>
  <si>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</si>
  <si>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</si>
  <si>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</si>
  <si>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</si>
  <si>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</si>
  <si>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</si>
  <si>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</si>
  <si>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</si>
  <si>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</si>
  <si>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</si>
  <si>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</si>
  <si>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</si>
  <si>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</si>
  <si>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</si>
  <si>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</si>
  <si>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</si>
  <si>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</si>
  <si>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</si>
  <si>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</si>
  <si>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</si>
  <si>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</si>
  <si>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</si>
  <si>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</si>
  <si>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</si>
  <si>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</si>
  <si>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</si>
  <si>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</si>
  <si>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</si>
  <si>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</si>
  <si>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</si>
  <si>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</si>
  <si>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</si>
  <si>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</si>
  <si>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</si>
  <si>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</si>
  <si>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</si>
  <si>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</si>
  <si>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</si>
  <si>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</si>
  <si>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</si>
  <si>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</si>
  <si>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</si>
  <si>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</si>
  <si>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</si>
  <si>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</si>
  <si>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</si>
  <si>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</si>
  <si>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</si>
  <si>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</si>
  <si>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</si>
  <si>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</si>
  <si>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</si>
  <si>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</si>
  <si>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</si>
  <si>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</si>
  <si>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</si>
  <si>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</si>
  <si>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</si>
  <si>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</si>
  <si>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</si>
  <si>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</si>
  <si>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</si>
  <si>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</si>
  <si>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</si>
  <si>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</si>
  <si>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</si>
  <si>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</si>
  <si>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</si>
  <si>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</si>
  <si>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</si>
  <si>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</si>
  <si>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</si>
  <si>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</si>
  <si>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</si>
  <si>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</si>
  <si>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</si>
  <si>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</si>
  <si>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</si>
  <si>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</si>
  <si>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</si>
  <si>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</si>
  <si>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</si>
  <si>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</si>
  <si>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</si>
  <si>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</si>
  <si>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</si>
  <si>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</si>
  <si>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</si>
  <si>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</si>
  <si>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</si>
  <si>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</si>
  <si>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</si>
  <si>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</si>
  <si>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</si>
  <si>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</si>
  <si>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</si>
  <si>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</si>
  <si>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</si>
  <si>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</si>
  <si>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</si>
  <si>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</si>
  <si>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</si>
  <si>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</si>
  <si>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</si>
  <si>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</si>
  <si>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</si>
  <si>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</si>
  <si>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</si>
  <si>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</si>
  <si>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</si>
  <si>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</si>
  <si>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</si>
  <si>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</si>
  <si>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</si>
  <si>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</si>
  <si>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</si>
  <si>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</si>
  <si>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</si>
  <si>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</si>
  <si>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</si>
  <si>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</si>
  <si>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</si>
  <si>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</si>
  <si>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</si>
  <si>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</si>
  <si>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</si>
  <si>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</si>
  <si>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</si>
  <si>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</si>
  <si>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</si>
  <si>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</si>
  <si>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</si>
  <si>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</si>
  <si>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</si>
  <si>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</si>
  <si>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</si>
  <si>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</si>
  <si>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</si>
  <si>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</si>
  <si>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</si>
  <si>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</si>
  <si>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</si>
  <si>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</si>
  <si>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</si>
  <si>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</si>
  <si>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</si>
  <si>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</si>
  <si>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</si>
  <si>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</si>
  <si>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</si>
  <si>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</si>
  <si>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</si>
  <si>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</si>
  <si>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</si>
  <si>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</si>
  <si>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</si>
  <si>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</si>
  <si>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</si>
  <si>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</si>
  <si>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</si>
  <si>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</si>
  <si>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</si>
  <si>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</si>
  <si>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</si>
  <si>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</si>
  <si>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</si>
  <si>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</si>
  <si>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</si>
  <si>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</si>
  <si>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</si>
  <si>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</si>
  <si>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</si>
  <si>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</si>
  <si>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</si>
  <si>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</si>
  <si>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</si>
  <si>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</si>
  <si>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</si>
  <si>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</si>
  <si>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</si>
  <si>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</si>
  <si>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</si>
  <si>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</si>
  <si>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</si>
  <si>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</si>
  <si>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</si>
  <si>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</si>
  <si>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</si>
  <si>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</si>
  <si>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</si>
  <si>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</si>
  <si>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</si>
  <si>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</si>
  <si>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</si>
  <si>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</si>
  <si>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</si>
  <si>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</si>
  <si>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</si>
  <si>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</si>
  <si>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</si>
  <si>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</si>
  <si>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</si>
  <si>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</si>
  <si>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</si>
  <si>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</si>
  <si>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</si>
  <si>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</si>
  <si>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</si>
  <si>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</si>
  <si>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</si>
  <si>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</si>
  <si>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</si>
  <si>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</si>
  <si>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</si>
  <si>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</si>
  <si>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</si>
  <si>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</si>
  <si>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</si>
  <si>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</si>
  <si>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</si>
  <si>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</si>
  <si>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</si>
  <si>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</si>
  <si>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</si>
  <si>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</si>
  <si>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</si>
  <si>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</si>
  <si>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</si>
  <si>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</si>
  <si>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</si>
  <si>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</si>
  <si>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</si>
  <si>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</si>
  <si>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</si>
  <si>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</si>
  <si>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</si>
  <si>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</si>
  <si>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</si>
  <si>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</si>
  <si>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</si>
  <si>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</si>
  <si>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</si>
  <si>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</si>
  <si>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</si>
  <si>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</si>
  <si>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</si>
  <si>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</si>
  <si>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</si>
  <si>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</si>
  <si>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</si>
  <si>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</si>
  <si>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</si>
  <si>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</si>
  <si>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</si>
  <si>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</si>
  <si>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</si>
  <si>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</si>
  <si>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</si>
  <si>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</si>
  <si>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</si>
  <si>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</si>
  <si>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</si>
  <si>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</si>
  <si>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</si>
  <si>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</si>
  <si>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</si>
  <si>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</si>
  <si>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</si>
  <si>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</si>
  <si>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</si>
  <si>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</si>
  <si>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</si>
  <si>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</si>
  <si>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</si>
  <si>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</si>
  <si>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</si>
  <si>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</si>
  <si>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</si>
  <si>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</si>
  <si>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</si>
  <si>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</si>
  <si>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</si>
  <si>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</si>
  <si>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</si>
  <si>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</si>
  <si>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</si>
  <si>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</si>
  <si>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</si>
  <si>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</si>
  <si>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</si>
  <si>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</si>
  <si>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</si>
  <si>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</si>
  <si>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</si>
  <si>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</si>
  <si>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</si>
  <si>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</si>
  <si>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</si>
  <si>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</si>
  <si>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</si>
  <si>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</si>
  <si>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</si>
  <si>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</si>
  <si>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</si>
  <si>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</si>
  <si>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</si>
  <si>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</si>
  <si>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</si>
  <si>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</si>
  <si>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</si>
  <si>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</si>
  <si>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</si>
  <si>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</si>
  <si>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</si>
  <si>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</si>
  <si>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</si>
  <si>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</si>
  <si>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</si>
  <si>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</si>
  <si>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</si>
  <si>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</si>
  <si>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</si>
  <si>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</si>
  <si>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</si>
  <si>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</si>
  <si>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</si>
  <si>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</si>
  <si>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</si>
  <si>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</si>
  <si>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</si>
  <si>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</si>
  <si>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</si>
  <si>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</si>
  <si>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</si>
  <si>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</si>
  <si>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</si>
  <si>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</si>
  <si>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</si>
  <si>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</si>
  <si>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</si>
  <si>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</si>
  <si>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</si>
  <si>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</si>
  <si>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</si>
  <si>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</si>
  <si>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</si>
  <si>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</si>
  <si>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</si>
  <si>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</si>
  <si>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</si>
  <si>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</si>
  <si>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</si>
  <si>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</si>
  <si>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</si>
  <si>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</si>
  <si>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</si>
  <si>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</si>
  <si>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</si>
  <si>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</si>
  <si>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</si>
  <si>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</si>
  <si>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</si>
  <si>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</si>
  <si>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</si>
  <si>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</si>
  <si>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</si>
  <si>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</si>
  <si>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</si>
  <si>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</si>
  <si>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</si>
  <si>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</si>
  <si>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</si>
  <si>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</si>
  <si>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</si>
  <si>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</si>
  <si>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</si>
  <si>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</si>
  <si>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</si>
  <si>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</si>
  <si>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</si>
  <si>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</si>
  <si>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</si>
  <si>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</si>
  <si>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</si>
  <si>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</si>
  <si>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</si>
  <si>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</si>
  <si>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</si>
  <si>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</si>
  <si>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</si>
  <si>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</si>
  <si>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</si>
  <si>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</si>
  <si>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</si>
  <si>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</si>
  <si>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</si>
  <si>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</si>
  <si>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</si>
  <si>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</si>
  <si>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</si>
  <si>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</si>
  <si>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</si>
  <si>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</si>
  <si>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</si>
  <si>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</si>
  <si>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</si>
  <si>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</si>
  <si>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</si>
  <si>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</si>
  <si>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</si>
  <si>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</si>
  <si>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</si>
  <si>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</si>
  <si>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</si>
  <si>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</si>
  <si>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</si>
  <si>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</si>
  <si>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</si>
  <si>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</si>
  <si>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</si>
  <si>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</si>
  <si>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</si>
  <si>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</si>
  <si>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</si>
  <si>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</si>
  <si>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</si>
  <si>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</si>
  <si>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</si>
  <si>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</si>
  <si>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</si>
  <si>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</si>
  <si>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</si>
  <si>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</si>
  <si>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</si>
  <si>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</si>
  <si>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</si>
  <si>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</si>
  <si>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</si>
  <si>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</si>
  <si>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</si>
  <si>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</si>
  <si>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</si>
  <si>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</si>
  <si>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</si>
  <si>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</si>
  <si>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</si>
  <si>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</si>
  <si>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</si>
  <si>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</si>
  <si>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</si>
  <si>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</si>
  <si>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</si>
  <si>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</si>
  <si>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</si>
  <si>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</si>
  <si>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</si>
  <si>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</si>
  <si>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</si>
  <si>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</si>
  <si>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</si>
  <si>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</si>
  <si>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</si>
  <si>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</si>
  <si>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</si>
  <si>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</si>
  <si>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</si>
  <si>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</si>
  <si>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</si>
  <si>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</si>
  <si>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</si>
  <si>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</si>
  <si>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</si>
  <si>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</si>
  <si>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</si>
  <si>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</si>
  <si>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</si>
  <si>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</si>
  <si>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</si>
  <si>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</si>
  <si>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</si>
  <si>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</si>
  <si>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</si>
  <si>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</si>
  <si>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</si>
  <si>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</si>
  <si>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</si>
  <si>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</si>
  <si>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</si>
  <si>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</si>
  <si>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</si>
  <si>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</si>
  <si>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</si>
  <si>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</si>
  <si>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</si>
  <si>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</si>
  <si>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</si>
  <si>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</si>
  <si>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</si>
  <si>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</si>
  <si>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</si>
  <si>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</si>
  <si>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</si>
  <si>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</si>
  <si>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</si>
  <si>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</si>
  <si>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</si>
  <si>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</si>
  <si>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</si>
  <si>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</si>
  <si>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</si>
  <si>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</si>
  <si>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</si>
  <si>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</si>
  <si>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</si>
  <si>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</si>
  <si>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</si>
  <si>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</si>
  <si>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</si>
  <si>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</si>
  <si>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</si>
  <si>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</si>
  <si>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</si>
  <si>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</si>
  <si>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</si>
  <si>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</si>
  <si>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</si>
  <si>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</si>
  <si>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</si>
  <si>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</si>
  <si>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</si>
  <si>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</si>
  <si>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</si>
  <si>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</si>
  <si>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</si>
  <si>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</si>
  <si>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</si>
  <si>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</si>
  <si>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</si>
  <si>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</si>
  <si>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</si>
  <si>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</si>
  <si>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</si>
  <si>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</si>
  <si>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</si>
  <si>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</si>
  <si>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</si>
  <si>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</si>
  <si>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</si>
  <si>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</si>
  <si>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</si>
  <si>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</si>
  <si>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</si>
  <si>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</si>
  <si>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</si>
  <si>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</si>
  <si>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</si>
  <si>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</si>
  <si>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</si>
  <si>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</si>
  <si>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</si>
  <si>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</si>
  <si>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</si>
  <si>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</si>
  <si>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</si>
  <si>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</si>
  <si>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</si>
  <si>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</si>
  <si>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</si>
  <si>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</si>
  <si>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</si>
  <si>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</si>
  <si>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</si>
  <si>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</si>
  <si>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</si>
  <si>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</si>
  <si>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</si>
  <si>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</si>
  <si>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</si>
  <si>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</si>
  <si>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</si>
  <si>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</si>
  <si>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</si>
  <si>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</si>
  <si>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</si>
  <si>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</si>
  <si>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</si>
  <si>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</si>
  <si>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</si>
  <si>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</si>
  <si>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</si>
  <si>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</si>
  <si>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</si>
  <si>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</si>
  <si>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</si>
  <si>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</si>
  <si>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</si>
  <si>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</si>
  <si>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</si>
  <si>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</si>
  <si>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</si>
  <si>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</si>
  <si>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</si>
  <si>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</si>
  <si>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</si>
  <si>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</si>
  <si>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</si>
  <si>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</si>
  <si>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</si>
  <si>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</si>
  <si>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</si>
  <si>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</si>
  <si>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</si>
  <si>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</si>
  <si>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</si>
  <si>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</si>
  <si>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</si>
  <si>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</si>
  <si>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</si>
  <si>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</si>
  <si>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</si>
  <si>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</si>
  <si>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</si>
  <si>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</si>
  <si>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</si>
  <si>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</si>
  <si>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</si>
  <si>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</si>
  <si>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</si>
  <si>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</si>
  <si>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</si>
  <si>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</si>
  <si>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</si>
  <si>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</si>
  <si>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</si>
  <si>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</si>
  <si>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</si>
  <si>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</si>
  <si>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</si>
  <si>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</si>
  <si>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</si>
  <si>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</si>
  <si>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</si>
  <si>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</si>
  <si>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</si>
  <si>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</si>
  <si>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</si>
  <si>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</si>
  <si>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</si>
  <si>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</si>
  <si>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</si>
  <si>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</si>
  <si>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</si>
  <si>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</si>
  <si>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</si>
  <si>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</si>
  <si>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</si>
  <si>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</si>
  <si>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</si>
  <si>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</si>
  <si>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</si>
  <si>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</si>
  <si>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</si>
  <si>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</si>
  <si>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</si>
  <si>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</si>
  <si>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</si>
  <si>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</si>
  <si>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</si>
  <si>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</si>
  <si>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</si>
  <si>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</si>
  <si>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</si>
  <si>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</si>
  <si>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</si>
  <si>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</si>
  <si>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</si>
  <si>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</si>
  <si>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</si>
  <si>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</si>
  <si>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</si>
  <si>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</si>
  <si>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</si>
  <si>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</si>
  <si>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</si>
  <si>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</si>
  <si>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</si>
  <si>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</si>
  <si>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</si>
  <si>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</si>
  <si>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</si>
  <si>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</si>
  <si>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</si>
  <si>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</si>
  <si>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</si>
  <si>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</si>
  <si>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</si>
  <si>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</si>
  <si>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</si>
  <si>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</si>
  <si>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</si>
  <si>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</si>
  <si>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</si>
  <si>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</si>
  <si>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</si>
  <si>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</si>
  <si>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</si>
  <si>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</si>
  <si>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</si>
  <si>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</si>
  <si>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</si>
  <si>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</si>
  <si>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</si>
  <si>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</si>
  <si>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</si>
  <si>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</si>
  <si>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</si>
  <si>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</si>
  <si>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</si>
  <si>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</si>
  <si>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</si>
  <si>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</si>
  <si>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</si>
  <si>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</si>
  <si>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</si>
  <si>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</si>
  <si>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</si>
  <si>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</si>
  <si>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</si>
  <si>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</si>
  <si>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</si>
  <si>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</si>
  <si>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</si>
  <si>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</si>
  <si>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</si>
  <si>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</si>
  <si>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</si>
  <si>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</si>
  <si>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</si>
  <si>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</si>
  <si>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</si>
  <si>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</si>
  <si>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</si>
  <si>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</si>
  <si>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</si>
  <si>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</si>
  <si>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</si>
  <si>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</si>
  <si>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</si>
  <si>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</si>
  <si>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</si>
  <si>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</si>
  <si>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</si>
  <si>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</si>
  <si>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</si>
  <si>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</si>
  <si>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</si>
  <si>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</si>
  <si>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</si>
  <si>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</si>
  <si>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</si>
  <si>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</si>
  <si>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</si>
  <si>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</si>
  <si>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</si>
  <si>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</si>
  <si>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</si>
  <si>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</si>
  <si>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</si>
  <si>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</si>
  <si>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</si>
  <si>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</si>
  <si>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</si>
  <si>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</si>
  <si>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</si>
  <si>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</si>
  <si>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</si>
  <si>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</si>
  <si>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</si>
  <si>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</si>
  <si>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</si>
  <si>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</si>
  <si>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</si>
  <si>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</si>
  <si>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</si>
  <si>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</si>
  <si>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</si>
  <si>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</si>
  <si>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</si>
  <si>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</si>
  <si>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</si>
  <si>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</si>
  <si>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</si>
  <si>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</si>
  <si>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</si>
  <si>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</si>
  <si>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</si>
  <si>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</si>
  <si>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</si>
  <si>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</si>
  <si>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</si>
  <si>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</si>
  <si>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</si>
  <si>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</si>
  <si>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</si>
  <si>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</si>
  <si>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</si>
  <si>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</si>
  <si>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</si>
  <si>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</si>
  <si>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</si>
  <si>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</si>
  <si>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</si>
  <si>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</si>
  <si>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</si>
  <si>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</si>
  <si>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</si>
  <si>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</si>
  <si>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</si>
  <si>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</si>
  <si>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</si>
  <si>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</si>
  <si>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</si>
  <si>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</si>
  <si>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</si>
  <si>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</si>
  <si>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</si>
  <si>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</si>
  <si>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</si>
  <si>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</si>
  <si>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</si>
  <si>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</si>
  <si>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</si>
  <si>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</si>
  <si>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</si>
  <si>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</si>
  <si>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</si>
  <si>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</si>
  <si>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</si>
  <si>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</si>
  <si>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</si>
  <si>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</si>
  <si>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</si>
  <si>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</si>
  <si>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</si>
  <si>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</si>
  <si>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</si>
  <si>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</si>
  <si>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</si>
  <si>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</si>
  <si>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</si>
  <si>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</si>
  <si>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</si>
  <si>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</si>
  <si>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</si>
  <si>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</si>
  <si>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</si>
  <si>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</si>
  <si>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</si>
  <si>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</si>
  <si>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</si>
  <si>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</si>
  <si>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</si>
  <si>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</si>
  <si>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</si>
  <si>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</si>
  <si>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</si>
  <si>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</si>
  <si>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</si>
  <si>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</si>
  <si>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</si>
  <si>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</si>
  <si>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</si>
  <si>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</si>
  <si>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</si>
  <si>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</si>
  <si>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</si>
  <si>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</si>
  <si>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</si>
  <si>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</si>
  <si>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</si>
  <si>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</si>
  <si>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</si>
  <si>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</si>
  <si>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</si>
  <si>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</si>
  <si>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</si>
  <si>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</si>
  <si>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</si>
  <si>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</si>
  <si>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</si>
  <si>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</si>
  <si>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</si>
  <si>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</si>
  <si>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</si>
  <si>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</si>
  <si>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</si>
  <si>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</si>
  <si>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</si>
  <si>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</si>
  <si>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</si>
  <si>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</si>
  <si>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</si>
  <si>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</si>
  <si>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</si>
  <si>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</si>
  <si>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</si>
  <si>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</si>
  <si>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</si>
  <si>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</si>
  <si>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</si>
  <si>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</si>
  <si>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</si>
  <si>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</si>
  <si>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</si>
  <si>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</si>
  <si>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</si>
  <si>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</si>
  <si>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</si>
  <si>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</si>
  <si>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</si>
  <si>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</si>
  <si>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</si>
  <si>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</si>
  <si>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</si>
  <si>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</si>
  <si>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</si>
  <si>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</si>
  <si>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</si>
  <si>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</si>
  <si>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</si>
  <si>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</si>
  <si>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</si>
  <si>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</si>
  <si>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</si>
  <si>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</si>
  <si>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</si>
  <si>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</si>
  <si>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</si>
  <si>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</si>
  <si>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</si>
  <si>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</si>
  <si>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</si>
  <si>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</si>
  <si>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</si>
  <si>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</si>
  <si>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</si>
  <si>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</si>
  <si>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</si>
  <si>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</si>
  <si>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</si>
  <si>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</si>
  <si>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</si>
  <si>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</si>
  <si>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</si>
  <si>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</si>
  <si>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</si>
  <si>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</si>
  <si>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</si>
  <si>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</si>
  <si>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</si>
  <si>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</si>
  <si>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</si>
  <si>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</si>
  <si>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</si>
  <si>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</si>
  <si>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</si>
  <si>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</si>
  <si>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</si>
  <si>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</si>
  <si>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</si>
  <si>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</si>
  <si>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</si>
  <si>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</si>
  <si>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</si>
  <si>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</si>
  <si>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</si>
  <si>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</si>
  <si>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</si>
  <si>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</si>
  <si>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</si>
  <si>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</si>
  <si>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</si>
  <si>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</si>
  <si>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</si>
  <si>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</si>
  <si>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</si>
  <si>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</si>
  <si>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</si>
  <si>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</si>
  <si>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</si>
  <si>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</si>
  <si>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</si>
  <si>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</si>
  <si>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</si>
  <si>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</si>
  <si>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</si>
  <si>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</si>
  <si>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</si>
  <si>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</si>
  <si>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</si>
  <si>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</si>
  <si>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</si>
  <si>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</si>
  <si>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</si>
  <si>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</si>
  <si>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</si>
  <si>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</si>
  <si>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</si>
  <si>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</si>
  <si>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</si>
  <si>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</si>
  <si>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</si>
  <si>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</si>
  <si>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</si>
  <si>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</si>
  <si>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</si>
  <si>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</si>
  <si>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</si>
  <si>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</si>
  <si>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</si>
  <si>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</si>
  <si>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</si>
  <si>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</si>
  <si>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</si>
  <si>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</si>
  <si>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</si>
  <si>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</si>
  <si>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</si>
  <si>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</si>
  <si>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</si>
  <si>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</si>
  <si>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</si>
  <si>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</si>
  <si>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</si>
  <si>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</si>
  <si>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</si>
  <si>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</si>
  <si>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</si>
  <si>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</si>
  <si>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</si>
  <si>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</si>
  <si>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</si>
  <si>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</si>
  <si>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</si>
  <si>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</si>
  <si>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</si>
  <si>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</si>
  <si>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</si>
  <si>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</si>
  <si>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</si>
  <si>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</si>
  <si>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</si>
  <si>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</si>
  <si>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</si>
  <si>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</si>
  <si>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</si>
  <si>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</si>
  <si>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</si>
  <si>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</si>
  <si>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</si>
  <si>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</si>
  <si>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</si>
  <si>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</si>
  <si>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</si>
  <si>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</si>
  <si>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</si>
  <si>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</si>
  <si>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</si>
  <si>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</si>
  <si>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</si>
  <si>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</si>
  <si>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</si>
  <si>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</si>
  <si>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</si>
  <si>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</si>
  <si>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</si>
  <si>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</si>
  <si>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</si>
  <si>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</si>
  <si>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</si>
  <si>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</si>
  <si>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</si>
  <si>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</si>
  <si>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</si>
  <si>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</si>
  <si>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</si>
  <si>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</si>
  <si>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</si>
  <si>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</si>
  <si>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</si>
  <si>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</si>
  <si>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</si>
  <si>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</si>
  <si>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</si>
  <si>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</si>
  <si>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</si>
  <si>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</si>
  <si>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</si>
  <si>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</si>
  <si>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</si>
  <si>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</si>
  <si>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</si>
  <si>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</si>
  <si>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</si>
  <si>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</si>
  <si>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</si>
  <si>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</si>
  <si>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</si>
  <si>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</si>
  <si>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</si>
  <si>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</si>
  <si>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</si>
  <si>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</si>
  <si>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</si>
  <si>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</si>
  <si>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</si>
  <si>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</si>
  <si>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</si>
  <si>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</si>
  <si>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</si>
  <si>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</si>
  <si>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</si>
  <si>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</si>
  <si>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</si>
  <si>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</si>
  <si>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</si>
  <si>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</si>
  <si>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</si>
  <si>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</si>
  <si>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</si>
  <si>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</si>
  <si>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</si>
  <si>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</si>
  <si>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</si>
  <si>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</si>
  <si>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</si>
  <si>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</si>
  <si>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</si>
  <si>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</si>
  <si>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</si>
  <si>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</si>
  <si>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</si>
  <si>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</si>
  <si>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</si>
  <si>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</si>
  <si>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</si>
  <si>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</si>
  <si>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</si>
  <si>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</si>
  <si>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</si>
  <si>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</si>
  <si>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</si>
  <si>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</si>
  <si>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</si>
  <si>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</si>
  <si>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</si>
  <si>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</si>
  <si>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</si>
  <si>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</si>
  <si>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</si>
  <si>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</si>
  <si>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</si>
  <si>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</si>
  <si>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</si>
  <si>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</si>
  <si>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</si>
  <si>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</si>
  <si>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</si>
  <si>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</si>
  <si>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</si>
  <si>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</si>
  <si>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</si>
  <si>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</si>
  <si>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</si>
  <si>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</si>
  <si>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</si>
  <si>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</si>
  <si>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</si>
  <si>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</si>
  <si>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</si>
  <si>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</si>
  <si>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</si>
  <si>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</si>
  <si>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</si>
  <si>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</si>
  <si>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</si>
  <si>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</si>
  <si>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</si>
  <si>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</si>
  <si>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</si>
  <si>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</si>
  <si>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</si>
  <si>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</si>
  <si>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</si>
  <si>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</si>
  <si>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</si>
  <si>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</si>
  <si>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</si>
  <si>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</si>
  <si>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</si>
  <si>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</si>
  <si>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</si>
  <si>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</si>
  <si>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</si>
  <si>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</si>
  <si>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</si>
  <si>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</si>
  <si>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</si>
  <si>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</si>
  <si>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</si>
  <si>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</si>
  <si>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</si>
  <si>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</si>
  <si>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</si>
  <si>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</si>
  <si>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</si>
  <si>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</si>
  <si>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</si>
  <si>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</si>
  <si>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</si>
  <si>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</si>
  <si>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</si>
  <si>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</si>
  <si>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</si>
  <si>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</si>
  <si>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</si>
  <si>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</si>
  <si>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</si>
  <si>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</si>
  <si>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</si>
  <si>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</si>
  <si>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</si>
  <si>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</si>
  <si>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</si>
  <si>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</si>
  <si>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</si>
  <si>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</si>
  <si>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</si>
  <si>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</si>
  <si>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</si>
  <si>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</si>
  <si>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</si>
  <si>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</si>
  <si>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</si>
  <si>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</si>
  <si>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</si>
  <si>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</si>
  <si>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</si>
  <si>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</si>
  <si>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</si>
  <si>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</si>
  <si>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</si>
  <si>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</si>
  <si>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</si>
  <si>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</si>
  <si>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</si>
  <si>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</si>
  <si>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</si>
  <si>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</si>
  <si>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</si>
  <si>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</si>
  <si>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</si>
  <si>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</si>
  <si>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</si>
  <si>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</si>
  <si>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</si>
  <si>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</si>
  <si>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</si>
  <si>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</si>
  <si>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</si>
  <si>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</si>
  <si>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</si>
  <si>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</si>
  <si>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</si>
  <si>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</si>
  <si>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</si>
  <si>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</si>
  <si>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</si>
  <si>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</si>
  <si>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</si>
  <si>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</si>
  <si>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</si>
  <si>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</si>
  <si>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</si>
  <si>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</si>
  <si>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</si>
  <si>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</si>
  <si>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</si>
  <si>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</si>
  <si>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</si>
  <si>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</si>
  <si>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</si>
  <si>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</si>
  <si>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</si>
  <si>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</si>
  <si>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</si>
  <si>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</si>
  <si>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</si>
  <si>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</si>
  <si>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</si>
  <si>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</si>
  <si>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</si>
  <si>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</si>
  <si>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</si>
  <si>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</si>
  <si>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</si>
  <si>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</si>
  <si>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</si>
  <si>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</si>
  <si>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</si>
  <si>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</si>
  <si>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</si>
  <si>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</si>
  <si>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</si>
  <si>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</si>
  <si>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</si>
  <si>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</si>
  <si>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</si>
  <si>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</si>
  <si>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</si>
  <si>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</si>
  <si>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</si>
  <si>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</si>
  <si>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</si>
  <si>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</si>
  <si>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</si>
  <si>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</si>
  <si>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</si>
  <si>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</si>
  <si>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</si>
  <si>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</si>
  <si>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</si>
  <si>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</si>
  <si>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</si>
  <si>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</si>
  <si>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</si>
  <si>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</si>
  <si>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</si>
  <si>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</si>
  <si>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</si>
  <si>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</si>
  <si>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</si>
  <si>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</si>
  <si>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</si>
  <si>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</si>
  <si>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</si>
  <si>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</si>
  <si>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</si>
  <si>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</si>
  <si>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</si>
  <si>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</si>
  <si>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</si>
  <si>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</si>
  <si>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</si>
  <si>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</si>
  <si>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</si>
  <si>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</si>
  <si>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</si>
  <si>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</si>
  <si>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</si>
  <si>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</si>
  <si>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</si>
  <si>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</si>
  <si>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</si>
  <si>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</si>
  <si>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</si>
  <si>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</si>
  <si>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</si>
  <si>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</si>
  <si>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</si>
  <si>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</si>
  <si>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</si>
  <si>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</si>
  <si>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</si>
  <si>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</si>
  <si>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</si>
  <si>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</si>
  <si>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</si>
  <si>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</si>
  <si>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</si>
  <si>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</si>
  <si>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</si>
  <si>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</si>
  <si>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</si>
  <si>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</si>
  <si>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</si>
  <si>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</si>
  <si>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</si>
  <si>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</si>
  <si>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</si>
  <si>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</si>
  <si>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</si>
  <si>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</si>
  <si>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</si>
  <si>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</si>
  <si>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</si>
  <si>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</si>
  <si>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</si>
  <si>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</si>
  <si>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</si>
  <si>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</si>
  <si>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</si>
  <si>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</si>
  <si>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</si>
  <si>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</si>
  <si>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</si>
  <si>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</si>
  <si>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</si>
  <si>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</si>
  <si>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</si>
  <si>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</si>
  <si>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</si>
  <si>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</si>
  <si>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</si>
  <si>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</si>
  <si>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</si>
  <si>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</si>
  <si>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</si>
  <si>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</si>
  <si>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</si>
  <si>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</si>
  <si>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</si>
  <si>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</si>
  <si>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</si>
  <si>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</si>
  <si>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</si>
  <si>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</si>
  <si>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</si>
  <si>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</si>
  <si>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</si>
  <si>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</si>
  <si>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</si>
  <si>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</si>
  <si>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</si>
  <si>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</si>
  <si>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</si>
  <si>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</si>
  <si>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</si>
  <si>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</si>
  <si>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</si>
  <si>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</si>
  <si>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</si>
  <si>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</si>
  <si>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</si>
  <si>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</si>
  <si>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</si>
  <si>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</si>
  <si>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</si>
  <si>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</si>
  <si>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</si>
  <si>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</si>
  <si>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</si>
  <si>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</si>
  <si>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</si>
  <si>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</si>
  <si>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</si>
  <si>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</si>
  <si>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</si>
  <si>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</si>
  <si>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</si>
  <si>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</si>
  <si>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</si>
  <si>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</si>
  <si>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</si>
  <si>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</si>
  <si>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</si>
  <si>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</si>
  <si>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</si>
  <si>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</si>
  <si>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</si>
  <si>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</si>
  <si>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</si>
  <si>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</si>
  <si>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</si>
  <si>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</si>
  <si>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</si>
  <si>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</si>
  <si>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</si>
  <si>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</si>
  <si>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</si>
  <si>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</si>
  <si>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</si>
  <si>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</si>
  <si>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</si>
  <si>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</si>
  <si>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</si>
  <si>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</si>
  <si>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</si>
  <si>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</si>
  <si>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</si>
  <si>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</si>
  <si>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</si>
  <si>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</si>
  <si>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</si>
  <si>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</si>
  <si>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</si>
  <si>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</si>
  <si>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</si>
  <si>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</si>
  <si>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</si>
  <si>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</si>
  <si>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</si>
  <si>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</si>
  <si>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</si>
  <si>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</si>
  <si>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</si>
  <si>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</si>
  <si>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</si>
  <si>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</si>
  <si>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</si>
  <si>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</si>
  <si>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</si>
  <si>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</si>
  <si>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</si>
  <si>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</si>
  <si>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</si>
  <si>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</si>
  <si>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</si>
  <si>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</si>
  <si>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</si>
  <si>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</si>
  <si>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</si>
  <si>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</si>
  <si>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</si>
  <si>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</si>
  <si>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</si>
  <si>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</si>
  <si>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</si>
  <si>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</si>
  <si>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</si>
  <si>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</si>
  <si>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</si>
  <si>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</si>
  <si>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</si>
  <si>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</si>
  <si>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</si>
  <si>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</si>
  <si>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</si>
  <si>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</si>
  <si>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</si>
  <si>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</si>
  <si>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</si>
  <si>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</si>
  <si>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</si>
  <si>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</si>
  <si>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</si>
  <si>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</si>
  <si>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</si>
  <si>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</si>
  <si>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</si>
  <si>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</si>
  <si>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</si>
  <si>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</si>
  <si>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</si>
  <si>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</si>
  <si>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</si>
  <si>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</si>
  <si>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</si>
  <si>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</si>
  <si>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</si>
  <si>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</si>
  <si>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</si>
  <si>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</si>
  <si>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</si>
  <si>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</si>
  <si>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</si>
  <si>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</si>
  <si>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</si>
  <si>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</si>
  <si>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</si>
  <si>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</si>
  <si>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</si>
  <si>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</si>
  <si>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</si>
  <si>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</si>
  <si>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</si>
  <si>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</si>
  <si>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</si>
  <si>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</si>
  <si>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</si>
  <si>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</si>
  <si>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</si>
  <si>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</si>
  <si>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</si>
  <si>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</si>
  <si>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</si>
  <si>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</si>
  <si>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</si>
  <si>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</si>
  <si>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</si>
  <si>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</si>
  <si>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</si>
  <si>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</si>
  <si>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</si>
  <si>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</si>
  <si>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</si>
  <si>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</si>
  <si>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</si>
  <si>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</si>
  <si>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</si>
  <si>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</si>
  <si>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</si>
  <si>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</si>
  <si>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</si>
  <si>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</si>
  <si>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</si>
  <si>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</si>
  <si>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</si>
  <si>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</si>
  <si>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</si>
  <si>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</si>
  <si>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</si>
  <si>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</si>
  <si>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</si>
  <si>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</si>
  <si>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</si>
  <si>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</si>
  <si>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</si>
  <si>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</si>
  <si>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</si>
  <si>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</si>
  <si>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</si>
  <si>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</si>
  <si>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</si>
  <si>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</si>
  <si>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</si>
  <si>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</si>
  <si>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</si>
  <si>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</si>
  <si>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</si>
  <si>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</si>
  <si>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</si>
  <si>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</si>
  <si>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</si>
  <si>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</si>
  <si>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</si>
  <si>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</si>
  <si>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</si>
  <si>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</si>
  <si>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</si>
  <si>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</si>
  <si>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</si>
  <si>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</si>
  <si>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</si>
  <si>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</si>
  <si>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</si>
  <si>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</si>
  <si>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</si>
  <si>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</si>
  <si>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</si>
  <si>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</si>
  <si>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</si>
  <si>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</si>
  <si>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</si>
  <si>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</si>
  <si>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</si>
  <si>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</si>
  <si>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</si>
  <si>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</si>
  <si>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</si>
  <si>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</si>
  <si>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</si>
  <si>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</si>
  <si>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</si>
  <si>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</si>
  <si>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</si>
  <si>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</si>
  <si>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</si>
  <si>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</si>
  <si>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</si>
  <si>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</si>
  <si>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</si>
  <si>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</si>
  <si>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</si>
  <si>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</si>
  <si>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</si>
  <si>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</si>
  <si>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</si>
  <si>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</si>
  <si>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</si>
  <si>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</si>
  <si>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</si>
  <si>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</si>
  <si>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</si>
  <si>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</si>
  <si>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</si>
  <si>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</si>
  <si>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</si>
  <si>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</si>
  <si>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</si>
  <si>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</si>
  <si>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</si>
  <si>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</si>
  <si>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</si>
  <si>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</si>
  <si>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</si>
  <si>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</si>
  <si>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</si>
  <si>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</si>
  <si>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</si>
  <si>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</si>
  <si>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</si>
  <si>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</si>
  <si>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</si>
  <si>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</si>
  <si>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</si>
  <si>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</si>
  <si>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</si>
  <si>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</si>
  <si>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</si>
  <si>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</si>
  <si>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</si>
  <si>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</si>
  <si>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</si>
  <si>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</si>
  <si>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</si>
  <si>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</si>
  <si>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</si>
  <si>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</si>
  <si>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</si>
  <si>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</si>
  <si>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</si>
  <si>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</si>
  <si>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</si>
  <si>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</si>
  <si>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</si>
  <si>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</si>
  <si>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</si>
  <si>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</si>
  <si>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</si>
  <si>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</si>
  <si>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</si>
  <si>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</si>
  <si>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</si>
  <si>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</si>
  <si>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</si>
  <si>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</si>
  <si>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</si>
  <si>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</si>
  <si>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</si>
  <si>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</si>
  <si>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</si>
  <si>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</si>
  <si>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</si>
  <si>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</si>
  <si>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</si>
  <si>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</si>
  <si>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</si>
  <si>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</si>
  <si>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</si>
  <si>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</si>
  <si>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</si>
  <si>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</si>
  <si>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</si>
  <si>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</si>
  <si>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</si>
  <si>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</si>
  <si>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</si>
  <si>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</si>
  <si>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</si>
  <si>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</si>
  <si>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</si>
  <si>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</si>
  <si>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</si>
  <si>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</si>
  <si>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</si>
  <si>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</si>
  <si>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</si>
  <si>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</si>
  <si>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</si>
  <si>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</si>
  <si>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</si>
  <si>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</si>
  <si>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</si>
  <si>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</si>
  <si>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</si>
  <si>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</si>
  <si>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</si>
  <si>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</si>
  <si>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</si>
  <si>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</si>
  <si>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</si>
  <si>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</si>
  <si>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</si>
  <si>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</si>
  <si>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</si>
  <si>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</si>
  <si>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</si>
  <si>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</si>
  <si>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</si>
  <si>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</si>
  <si>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</si>
  <si>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</si>
  <si>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</si>
  <si>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</si>
  <si>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</si>
  <si>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</si>
  <si>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</si>
  <si>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</si>
  <si>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</si>
  <si>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</si>
  <si>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</si>
  <si>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</si>
  <si>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</si>
  <si>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</si>
  <si>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</si>
  <si>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</si>
  <si>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</si>
  <si>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</si>
  <si>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</si>
  <si>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</si>
  <si>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</si>
  <si>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</si>
  <si>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</si>
  <si>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</si>
  <si>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</si>
  <si>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</si>
  <si>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</si>
  <si>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</si>
  <si>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</si>
  <si>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</si>
  <si>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</si>
  <si>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</si>
  <si>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</si>
  <si>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</si>
  <si>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</si>
  <si>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</si>
  <si>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</si>
  <si>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</si>
  <si>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</si>
  <si>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</si>
  <si>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</si>
  <si>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</si>
  <si>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</si>
  <si>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</si>
  <si>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</si>
  <si>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</si>
  <si>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</si>
  <si>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</si>
  <si>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</si>
  <si>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</si>
  <si>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</si>
  <si>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</si>
  <si>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</si>
  <si>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</si>
  <si>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</si>
  <si>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</si>
  <si>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</si>
  <si>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</si>
  <si>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</si>
  <si>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</si>
  <si>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</si>
  <si>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</si>
  <si>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</si>
  <si>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</si>
  <si>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</si>
  <si>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</si>
  <si>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</si>
  <si>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</si>
  <si>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</si>
  <si>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</si>
  <si>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</si>
  <si>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</si>
  <si>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</si>
  <si>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</si>
  <si>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</si>
  <si>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</si>
  <si>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</si>
  <si>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</si>
  <si>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</si>
  <si>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</si>
  <si>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</si>
  <si>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</si>
  <si>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</si>
  <si>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</si>
  <si>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</si>
  <si>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</si>
  <si>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</si>
  <si>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</si>
  <si>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</si>
  <si>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</si>
  <si>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</si>
  <si>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</si>
  <si>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</si>
  <si>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</si>
  <si>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</si>
  <si>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</si>
  <si>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</si>
  <si>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</si>
  <si>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</si>
  <si>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</si>
  <si>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</si>
  <si>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</si>
  <si>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</si>
  <si>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</si>
  <si>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</si>
  <si>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</si>
  <si>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</si>
  <si>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</si>
  <si>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</si>
  <si>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</si>
  <si>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</si>
  <si>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</si>
  <si>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</si>
  <si>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</si>
  <si>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</si>
  <si>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</si>
  <si>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</si>
  <si>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</si>
  <si>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</si>
  <si>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</si>
  <si>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</si>
  <si>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</si>
  <si>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</si>
  <si>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</si>
  <si>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</si>
  <si>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</si>
  <si>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</si>
  <si>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</si>
  <si>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</si>
  <si>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</si>
  <si>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</si>
  <si>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</si>
  <si>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</si>
  <si>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</si>
  <si>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</si>
  <si>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</si>
  <si>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</si>
  <si>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</si>
  <si>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</si>
  <si>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</si>
  <si>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</si>
  <si>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</si>
  <si>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</si>
  <si>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</si>
  <si>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</si>
  <si>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</si>
  <si>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</si>
  <si>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</si>
  <si>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</si>
  <si>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</si>
  <si>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</si>
  <si>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</si>
  <si>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</si>
  <si>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</si>
  <si>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</si>
  <si>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</si>
  <si>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</si>
  <si>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</si>
  <si>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</si>
  <si>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</si>
  <si>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</si>
  <si>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</si>
  <si>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</si>
  <si>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</si>
  <si>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</si>
  <si>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</si>
  <si>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</si>
  <si>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</si>
  <si>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</si>
  <si>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</si>
  <si>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</si>
  <si>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</si>
  <si>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</si>
  <si>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</si>
  <si>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</si>
  <si>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</si>
  <si>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</si>
  <si>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</si>
  <si>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</si>
  <si>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</si>
  <si>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</si>
  <si>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</si>
  <si>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</si>
  <si>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</si>
  <si>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</si>
  <si>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</si>
  <si>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</si>
  <si>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</si>
  <si>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</si>
  <si>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</si>
  <si>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</si>
  <si>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</si>
  <si>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</si>
  <si>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</si>
  <si>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</si>
  <si>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</si>
  <si>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</si>
  <si>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</si>
  <si>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</si>
  <si>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</si>
  <si>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</si>
  <si>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</si>
  <si>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</si>
  <si>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</si>
  <si>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</si>
  <si>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</si>
  <si>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</si>
  <si>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</si>
  <si>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</si>
  <si>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</si>
  <si>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</si>
  <si>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</si>
  <si>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</si>
  <si>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</si>
  <si>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</si>
  <si>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</si>
  <si>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</si>
  <si>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</si>
  <si>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</si>
  <si>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</si>
  <si>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</si>
  <si>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</si>
  <si>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</si>
  <si>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</si>
  <si>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</si>
  <si>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</si>
  <si>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</si>
  <si>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</si>
  <si>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</si>
  <si>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</si>
  <si>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</si>
  <si>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</si>
  <si>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</si>
  <si>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</si>
  <si>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</si>
  <si>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</si>
  <si>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</si>
  <si>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</si>
  <si>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</si>
  <si>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</si>
  <si>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</si>
  <si>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</si>
  <si>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</si>
  <si>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</si>
  <si>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</si>
  <si>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</si>
  <si>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</si>
  <si>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</si>
  <si>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</si>
  <si>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</si>
  <si>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</si>
  <si>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</si>
  <si>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</si>
  <si>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</si>
  <si>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</si>
  <si>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</si>
  <si>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</si>
  <si>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</si>
  <si>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</si>
  <si>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</si>
  <si>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</si>
  <si>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</si>
  <si>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</si>
  <si>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</si>
  <si>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</si>
  <si>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</si>
  <si>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</si>
  <si>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</si>
  <si>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</si>
  <si>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</si>
  <si>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</si>
  <si>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</si>
  <si>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</si>
  <si>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</si>
  <si>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</si>
  <si>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</si>
  <si>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</si>
  <si>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</si>
  <si>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</si>
  <si>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</si>
  <si>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</si>
  <si>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</si>
  <si>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</si>
  <si>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</si>
  <si>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</si>
  <si>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</si>
  <si>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</si>
  <si>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</si>
  <si>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</si>
  <si>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</si>
  <si>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</si>
  <si>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</si>
  <si>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</si>
  <si>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</si>
  <si>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</si>
  <si>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</si>
  <si>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</si>
  <si>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</si>
  <si>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</si>
  <si>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</si>
  <si>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</si>
  <si>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</si>
  <si>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</si>
  <si>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</si>
  <si>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</si>
  <si>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</si>
  <si>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</si>
  <si>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</si>
  <si>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</si>
  <si>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</si>
  <si>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</si>
  <si>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</si>
  <si>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3336023007</t>
  </si>
  <si>
    <t>3336023006</t>
  </si>
  <si>
    <t>3336023004</t>
  </si>
  <si>
    <t>ERROR DE PRINTER</t>
  </si>
  <si>
    <t>3336023079</t>
  </si>
  <si>
    <t>3336023029</t>
  </si>
  <si>
    <t>3336023028</t>
  </si>
  <si>
    <t>3336023027</t>
  </si>
  <si>
    <t>3336023025</t>
  </si>
  <si>
    <t>Abastecido</t>
  </si>
  <si>
    <t>3336023140 </t>
  </si>
  <si>
    <t>3336023207 </t>
  </si>
  <si>
    <t>GAVETAS VACIAS + GAVETAS FALLANDO.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</si>
</sst>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2"/>
      <tableStyleElement type="headerRow" dxfId="491"/>
      <tableStyleElement type="totalRow" dxfId="490"/>
      <tableStyleElement type="firstColumn" dxfId="489"/>
      <tableStyleElement type="lastColumn" dxfId="488"/>
      <tableStyleElement type="firstRowStripe" dxfId="487"/>
      <tableStyleElement type="firstColumnStripe" dxfId="4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8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8216"/>
  <sheetViews>
    <sheetView tabSelected="1" topLeftCell="B1" zoomScale="70" zoomScaleNormal="70" workbookViewId="0">
      <pane ySplit="4" topLeftCell="A5" activePane="bottomLeft" state="frozen"/>
      <selection pane="bottomLeft" activeCell="F21" sqref="F21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7.42578125" style="99" bestFit="1" customWidth="1"/>
    <col min="16" max="16" width="27" style="129" hidden="1" customWidth="1"/>
    <col min="17" max="17" width="52" style="68" bestFit="1" customWidth="1"/>
    <col min="18" max="16384" width="27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3" t="str">
        <f>VLOOKUP(E5,'LISTADO ATM'!$A$2:$C$901,3,0)</f>
        <v>DISTRITO NACIONAL</v>
      </c>
      <c r="B5" s="122">
        <v>3336021372</v>
      </c>
      <c r="C5" s="94">
        <v>44449.309363425928</v>
      </c>
      <c r="D5" s="94" t="s">
        <v>2174</v>
      </c>
      <c r="E5" s="122">
        <v>685</v>
      </c>
      <c r="F5" s="133" t="str">
        <f>VLOOKUP(E5,VIP!$A$2:$O15937,2,0)</f>
        <v>DRBR685</v>
      </c>
      <c r="G5" s="133" t="str">
        <f>VLOOKUP(E5,'LISTADO ATM'!$A$2:$B$900,2,0)</f>
        <v>ATM Autoservicio UASD</v>
      </c>
      <c r="H5" s="133" t="str">
        <f>VLOOKUP(E5,VIP!$A$2:$O20898,7,FALSE)</f>
        <v>NO</v>
      </c>
      <c r="I5" s="133" t="str">
        <f>VLOOKUP(E5,VIP!$A$2:$O12863,8,FALSE)</f>
        <v>SI</v>
      </c>
      <c r="J5" s="133" t="str">
        <f>VLOOKUP(E5,VIP!$A$2:$O12813,8,FALSE)</f>
        <v>SI</v>
      </c>
      <c r="K5" s="133" t="str">
        <f>VLOOKUP(E5,VIP!$A$2:$O16387,6,0)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</row>
    <row r="6" spans="1:17" s="119" customFormat="1" ht="18" x14ac:dyDescent="0.25">
      <c r="A6" s="133" t="str">
        <f>VLOOKUP(E6,'LISTADO ATM'!$A$2:$C$901,3,0)</f>
        <v>ESTE</v>
      </c>
      <c r="B6" s="122">
        <v>3336022512</v>
      </c>
      <c r="C6" s="94">
        <v>44449.757210648146</v>
      </c>
      <c r="D6" s="94" t="s">
        <v>2174</v>
      </c>
      <c r="E6" s="122">
        <v>114</v>
      </c>
      <c r="F6" s="133" t="str">
        <f>VLOOKUP(E6,VIP!$A$2:$O15939,2,0)</f>
        <v>DRBR114</v>
      </c>
      <c r="G6" s="133" t="str">
        <f>VLOOKUP(E6,'LISTADO ATM'!$A$2:$B$900,2,0)</f>
        <v xml:space="preserve">ATM Oficina Hato Mayor </v>
      </c>
      <c r="H6" s="133" t="str">
        <f>VLOOKUP(E6,VIP!$A$2:$O20900,7,FALSE)</f>
        <v>Si</v>
      </c>
      <c r="I6" s="133" t="str">
        <f>VLOOKUP(E6,VIP!$A$2:$O12865,8,FALSE)</f>
        <v>Si</v>
      </c>
      <c r="J6" s="133" t="str">
        <f>VLOOKUP(E6,VIP!$A$2:$O12815,8,FALSE)</f>
        <v>Si</v>
      </c>
      <c r="K6" s="133" t="str">
        <f>VLOOKUP(E6,VIP!$A$2:$O16389,6,0)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</row>
    <row r="7" spans="1:17" s="119" customFormat="1" ht="18" x14ac:dyDescent="0.25">
      <c r="A7" s="133" t="str">
        <f>VLOOKUP(E7,'LISTADO ATM'!$A$2:$C$901,3,0)</f>
        <v>DISTRITO NACIONAL</v>
      </c>
      <c r="B7" s="122">
        <v>3336022545</v>
      </c>
      <c r="C7" s="94">
        <v>44449.828356481485</v>
      </c>
      <c r="D7" s="94" t="s">
        <v>2174</v>
      </c>
      <c r="E7" s="122">
        <v>23</v>
      </c>
      <c r="F7" s="133" t="str">
        <f>VLOOKUP(E7,VIP!$A$2:$O15950,2,0)</f>
        <v>DRBR023</v>
      </c>
      <c r="G7" s="133" t="str">
        <f>VLOOKUP(E7,'LISTADO ATM'!$A$2:$B$900,2,0)</f>
        <v xml:space="preserve">ATM Oficina México </v>
      </c>
      <c r="H7" s="133" t="str">
        <f>VLOOKUP(E7,VIP!$A$2:$O20911,7,FALSE)</f>
        <v>Si</v>
      </c>
      <c r="I7" s="133" t="str">
        <f>VLOOKUP(E7,VIP!$A$2:$O12876,8,FALSE)</f>
        <v>Si</v>
      </c>
      <c r="J7" s="133" t="str">
        <f>VLOOKUP(E7,VIP!$A$2:$O12826,8,FALSE)</f>
        <v>Si</v>
      </c>
      <c r="K7" s="133" t="str">
        <f>VLOOKUP(E7,VIP!$A$2:$O16400,6,0)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</row>
    <row r="8" spans="1:17" s="119" customFormat="1" ht="18" x14ac:dyDescent="0.25">
      <c r="A8" s="133" t="str">
        <f>VLOOKUP(E8,'LISTADO ATM'!$A$2:$C$901,3,0)</f>
        <v>DISTRITO NACIONAL</v>
      </c>
      <c r="B8" s="122">
        <v>3336022552</v>
      </c>
      <c r="C8" s="94">
        <v>44449.861979166664</v>
      </c>
      <c r="D8" s="94" t="s">
        <v>2174</v>
      </c>
      <c r="E8" s="122">
        <v>686</v>
      </c>
      <c r="F8" s="133" t="str">
        <f>VLOOKUP(E8,VIP!$A$2:$O15946,2,0)</f>
        <v>DRBR686</v>
      </c>
      <c r="G8" s="133" t="str">
        <f>VLOOKUP(E8,'LISTADO ATM'!$A$2:$B$900,2,0)</f>
        <v>ATM Autoservicio Oficina Máximo Gómez</v>
      </c>
      <c r="H8" s="133" t="str">
        <f>VLOOKUP(E8,VIP!$A$2:$O20907,7,FALSE)</f>
        <v>Si</v>
      </c>
      <c r="I8" s="133" t="str">
        <f>VLOOKUP(E8,VIP!$A$2:$O12872,8,FALSE)</f>
        <v>Si</v>
      </c>
      <c r="J8" s="133" t="str">
        <f>VLOOKUP(E8,VIP!$A$2:$O12822,8,FALSE)</f>
        <v>Si</v>
      </c>
      <c r="K8" s="133" t="str">
        <f>VLOOKUP(E8,VIP!$A$2:$O16396,6,0)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93" t="s">
        <v>2213</v>
      </c>
    </row>
    <row r="9" spans="1:17" s="119" customFormat="1" ht="18" x14ac:dyDescent="0.25">
      <c r="A9" s="133" t="str">
        <f>VLOOKUP(E9,'LISTADO ATM'!$A$2:$C$901,3,0)</f>
        <v>DISTRITO NACIONAL</v>
      </c>
      <c r="B9" s="122">
        <v>3336022553</v>
      </c>
      <c r="C9" s="94">
        <v>44449.863402777781</v>
      </c>
      <c r="D9" s="94" t="s">
        <v>2174</v>
      </c>
      <c r="E9" s="122">
        <v>875</v>
      </c>
      <c r="F9" s="133" t="str">
        <f>VLOOKUP(E9,VIP!$A$2:$O15945,2,0)</f>
        <v>DRBR875</v>
      </c>
      <c r="G9" s="133" t="str">
        <f>VLOOKUP(E9,'LISTADO ATM'!$A$2:$B$900,2,0)</f>
        <v xml:space="preserve">ATM Texaco Aut. Duarte KM 14 1/2 (Los Alcarrizos) </v>
      </c>
      <c r="H9" s="133" t="str">
        <f>VLOOKUP(E9,VIP!$A$2:$O20906,7,FALSE)</f>
        <v>Si</v>
      </c>
      <c r="I9" s="133" t="str">
        <f>VLOOKUP(E9,VIP!$A$2:$O12871,8,FALSE)</f>
        <v>Si</v>
      </c>
      <c r="J9" s="133" t="str">
        <f>VLOOKUP(E9,VIP!$A$2:$O12821,8,FALSE)</f>
        <v>Si</v>
      </c>
      <c r="K9" s="133" t="str">
        <f>VLOOKUP(E9,VIP!$A$2:$O16395,6,0)</f>
        <v>NO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93" t="s">
        <v>2213</v>
      </c>
    </row>
    <row r="10" spans="1:17" s="119" customFormat="1" ht="18" x14ac:dyDescent="0.25">
      <c r="A10" s="133" t="str">
        <f>VLOOKUP(E10,'LISTADO ATM'!$A$2:$C$901,3,0)</f>
        <v>ESTE</v>
      </c>
      <c r="B10" s="122">
        <v>3336022581</v>
      </c>
      <c r="C10" s="94">
        <v>44450.064004629632</v>
      </c>
      <c r="D10" s="94" t="s">
        <v>2174</v>
      </c>
      <c r="E10" s="122">
        <v>111</v>
      </c>
      <c r="F10" s="133" t="str">
        <f>VLOOKUP(E10,VIP!$A$2:$O15944,2,0)</f>
        <v>DRBR111</v>
      </c>
      <c r="G10" s="133" t="str">
        <f>VLOOKUP(E10,'LISTADO ATM'!$A$2:$B$900,2,0)</f>
        <v xml:space="preserve">ATM Oficina San Pedro </v>
      </c>
      <c r="H10" s="133" t="str">
        <f>VLOOKUP(E10,VIP!$A$2:$O20905,7,FALSE)</f>
        <v>Si</v>
      </c>
      <c r="I10" s="133" t="str">
        <f>VLOOKUP(E10,VIP!$A$2:$O12870,8,FALSE)</f>
        <v>Si</v>
      </c>
      <c r="J10" s="133" t="str">
        <f>VLOOKUP(E10,VIP!$A$2:$O12820,8,FALSE)</f>
        <v>Si</v>
      </c>
      <c r="K10" s="133" t="str">
        <f>VLOOKUP(E10,VIP!$A$2:$O16394,6,0)</f>
        <v>SI</v>
      </c>
      <c r="L10" s="142" t="s">
        <v>2213</v>
      </c>
      <c r="M10" s="93" t="s">
        <v>2438</v>
      </c>
      <c r="N10" s="93" t="s">
        <v>2444</v>
      </c>
      <c r="O10" s="133" t="s">
        <v>2446</v>
      </c>
      <c r="P10" s="142"/>
      <c r="Q10" s="93" t="s">
        <v>2213</v>
      </c>
    </row>
    <row r="11" spans="1:17" s="119" customFormat="1" ht="18" x14ac:dyDescent="0.25">
      <c r="A11" s="133" t="str">
        <f>VLOOKUP(E11,'LISTADO ATM'!$A$2:$C$901,3,0)</f>
        <v>ESTE</v>
      </c>
      <c r="B11" s="122">
        <v>3336022595</v>
      </c>
      <c r="C11" s="94">
        <v>44450.311365740738</v>
      </c>
      <c r="D11" s="94" t="s">
        <v>2174</v>
      </c>
      <c r="E11" s="122">
        <v>427</v>
      </c>
      <c r="F11" s="133" t="str">
        <f>VLOOKUP(E11,VIP!$A$2:$O15951,2,0)</f>
        <v>DRBR427</v>
      </c>
      <c r="G11" s="133" t="str">
        <f>VLOOKUP(E11,'LISTADO ATM'!$A$2:$B$900,2,0)</f>
        <v xml:space="preserve">ATM Almacenes Iberia (Hato Mayor) </v>
      </c>
      <c r="H11" s="133" t="str">
        <f>VLOOKUP(E11,VIP!$A$2:$O20912,7,FALSE)</f>
        <v>Si</v>
      </c>
      <c r="I11" s="133" t="str">
        <f>VLOOKUP(E11,VIP!$A$2:$O12877,8,FALSE)</f>
        <v>Si</v>
      </c>
      <c r="J11" s="133" t="str">
        <f>VLOOKUP(E11,VIP!$A$2:$O12827,8,FALSE)</f>
        <v>Si</v>
      </c>
      <c r="K11" s="133" t="str">
        <f>VLOOKUP(E11,VIP!$A$2:$O16401,6,0)</f>
        <v>NO</v>
      </c>
      <c r="L11" s="142" t="s">
        <v>2213</v>
      </c>
      <c r="M11" s="93" t="s">
        <v>2438</v>
      </c>
      <c r="N11" s="93" t="s">
        <v>2444</v>
      </c>
      <c r="O11" s="133" t="s">
        <v>2446</v>
      </c>
      <c r="P11" s="142"/>
      <c r="Q11" s="93" t="s">
        <v>2213</v>
      </c>
    </row>
    <row r="12" spans="1:17" s="119" customFormat="1" ht="18" x14ac:dyDescent="0.25">
      <c r="A12" s="133" t="str">
        <f>VLOOKUP(E12,'LISTADO ATM'!$A$2:$C$901,3,0)</f>
        <v>DISTRITO NACIONAL</v>
      </c>
      <c r="B12" s="122">
        <v>3336022626</v>
      </c>
      <c r="C12" s="94">
        <v>44450.371030092596</v>
      </c>
      <c r="D12" s="94" t="s">
        <v>2174</v>
      </c>
      <c r="E12" s="122">
        <v>724</v>
      </c>
      <c r="F12" s="133" t="str">
        <f>VLOOKUP(E12,VIP!$A$2:$O15947,2,0)</f>
        <v>DRBR997</v>
      </c>
      <c r="G12" s="133" t="str">
        <f>VLOOKUP(E12,'LISTADO ATM'!$A$2:$B$900,2,0)</f>
        <v xml:space="preserve">ATM El Huacal I </v>
      </c>
      <c r="H12" s="133" t="str">
        <f>VLOOKUP(E12,VIP!$A$2:$O20908,7,FALSE)</f>
        <v>Si</v>
      </c>
      <c r="I12" s="133" t="str">
        <f>VLOOKUP(E12,VIP!$A$2:$O12873,8,FALSE)</f>
        <v>Si</v>
      </c>
      <c r="J12" s="133" t="str">
        <f>VLOOKUP(E12,VIP!$A$2:$O12823,8,FALSE)</f>
        <v>Si</v>
      </c>
      <c r="K12" s="133" t="str">
        <f>VLOOKUP(E12,VIP!$A$2:$O16397,6,0)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93" t="s">
        <v>2213</v>
      </c>
    </row>
    <row r="13" spans="1:17" s="119" customFormat="1" ht="18" x14ac:dyDescent="0.25">
      <c r="A13" s="133" t="str">
        <f>VLOOKUP(E13,'LISTADO ATM'!$A$2:$C$901,3,0)</f>
        <v>DISTRITO NACIONAL</v>
      </c>
      <c r="B13" s="122">
        <v>3336022784</v>
      </c>
      <c r="C13" s="94">
        <v>44450.495428240742</v>
      </c>
      <c r="D13" s="94" t="s">
        <v>2174</v>
      </c>
      <c r="E13" s="122">
        <v>169</v>
      </c>
      <c r="F13" s="133" t="str">
        <f>VLOOKUP(E13,VIP!$A$2:$O15959,2,0)</f>
        <v>DRBR169</v>
      </c>
      <c r="G13" s="133" t="str">
        <f>VLOOKUP(E13,'LISTADO ATM'!$A$2:$B$900,2,0)</f>
        <v xml:space="preserve">ATM Oficina Caonabo </v>
      </c>
      <c r="H13" s="133" t="str">
        <f>VLOOKUP(E13,VIP!$A$2:$O20920,7,FALSE)</f>
        <v>Si</v>
      </c>
      <c r="I13" s="133" t="str">
        <f>VLOOKUP(E13,VIP!$A$2:$O12885,8,FALSE)</f>
        <v>Si</v>
      </c>
      <c r="J13" s="133" t="str">
        <f>VLOOKUP(E13,VIP!$A$2:$O12835,8,FALSE)</f>
        <v>Si</v>
      </c>
      <c r="K13" s="133" t="str">
        <f>VLOOKUP(E13,VIP!$A$2:$O16409,6,0)</f>
        <v>NO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93" t="s">
        <v>2213</v>
      </c>
    </row>
    <row r="14" spans="1:17" s="119" customFormat="1" ht="18" x14ac:dyDescent="0.25">
      <c r="A14" s="133" t="str">
        <f>VLOOKUP(E14,'LISTADO ATM'!$A$2:$C$901,3,0)</f>
        <v>DISTRITO NACIONAL</v>
      </c>
      <c r="B14" s="122">
        <v>3336022899</v>
      </c>
      <c r="C14" s="94">
        <v>44450.700567129628</v>
      </c>
      <c r="D14" s="94" t="s">
        <v>2174</v>
      </c>
      <c r="E14" s="122">
        <v>70</v>
      </c>
      <c r="F14" s="133" t="str">
        <f>VLOOKUP(E14,VIP!$A$2:$O15968,2,0)</f>
        <v>DRBR070</v>
      </c>
      <c r="G14" s="133" t="str">
        <f>VLOOKUP(E14,'LISTADO ATM'!$A$2:$B$900,2,0)</f>
        <v xml:space="preserve">ATM Autoservicio Plaza Lama Zona Oriental </v>
      </c>
      <c r="H14" s="133" t="str">
        <f>VLOOKUP(E14,VIP!$A$2:$O20929,7,FALSE)</f>
        <v>Si</v>
      </c>
      <c r="I14" s="133" t="str">
        <f>VLOOKUP(E14,VIP!$A$2:$O12894,8,FALSE)</f>
        <v>Si</v>
      </c>
      <c r="J14" s="133" t="str">
        <f>VLOOKUP(E14,VIP!$A$2:$O12844,8,FALSE)</f>
        <v>Si</v>
      </c>
      <c r="K14" s="133" t="str">
        <f>VLOOKUP(E14,VIP!$A$2:$O16418,6,0)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93" t="s">
        <v>2213</v>
      </c>
    </row>
    <row r="15" spans="1:17" s="119" customFormat="1" ht="18" x14ac:dyDescent="0.25">
      <c r="A15" s="133" t="str">
        <f>VLOOKUP(E15,'LISTADO ATM'!$A$2:$C$901,3,0)</f>
        <v>DISTRITO NACIONAL</v>
      </c>
      <c r="B15" s="122">
        <v>3336022903</v>
      </c>
      <c r="C15" s="94">
        <v>44450.702928240738</v>
      </c>
      <c r="D15" s="94" t="s">
        <v>2174</v>
      </c>
      <c r="E15" s="122">
        <v>541</v>
      </c>
      <c r="F15" s="133" t="str">
        <f>VLOOKUP(E15,VIP!$A$2:$O15964,2,0)</f>
        <v>DRBR541</v>
      </c>
      <c r="G15" s="133" t="str">
        <f>VLOOKUP(E15,'LISTADO ATM'!$A$2:$B$900,2,0)</f>
        <v xml:space="preserve">ATM Oficina Sambil II </v>
      </c>
      <c r="H15" s="133" t="str">
        <f>VLOOKUP(E15,VIP!$A$2:$O20925,7,FALSE)</f>
        <v>Si</v>
      </c>
      <c r="I15" s="133" t="str">
        <f>VLOOKUP(E15,VIP!$A$2:$O12890,8,FALSE)</f>
        <v>Si</v>
      </c>
      <c r="J15" s="133" t="str">
        <f>VLOOKUP(E15,VIP!$A$2:$O12840,8,FALSE)</f>
        <v>Si</v>
      </c>
      <c r="K15" s="133" t="str">
        <f>VLOOKUP(E15,VIP!$A$2:$O16414,6,0)</f>
        <v>SI</v>
      </c>
      <c r="L15" s="142" t="s">
        <v>2213</v>
      </c>
      <c r="M15" s="93" t="s">
        <v>2438</v>
      </c>
      <c r="N15" s="93" t="s">
        <v>2444</v>
      </c>
      <c r="O15" s="133" t="s">
        <v>2446</v>
      </c>
      <c r="P15" s="142"/>
      <c r="Q15" s="93" t="s">
        <v>2213</v>
      </c>
    </row>
    <row r="16" spans="1:17" s="119" customFormat="1" ht="18" x14ac:dyDescent="0.25">
      <c r="A16" s="133" t="str">
        <f>VLOOKUP(E16,'LISTADO ATM'!$A$2:$C$901,3,0)</f>
        <v>ESTE</v>
      </c>
      <c r="B16" s="122">
        <v>3336023026</v>
      </c>
      <c r="C16" s="94">
        <v>44450.801689814813</v>
      </c>
      <c r="D16" s="94" t="s">
        <v>2174</v>
      </c>
      <c r="E16" s="122">
        <v>843</v>
      </c>
      <c r="F16" s="133" t="str">
        <f>VLOOKUP(E16,VIP!$A$2:$O15959,2,0)</f>
        <v>DRBR843</v>
      </c>
      <c r="G16" s="133" t="str">
        <f>VLOOKUP(E16,'LISTADO ATM'!$A$2:$B$900,2,0)</f>
        <v xml:space="preserve">ATM Oficina Romana Centro </v>
      </c>
      <c r="H16" s="133" t="str">
        <f>VLOOKUP(E16,VIP!$A$2:$O20920,7,FALSE)</f>
        <v>Si</v>
      </c>
      <c r="I16" s="133" t="str">
        <f>VLOOKUP(E16,VIP!$A$2:$O12885,8,FALSE)</f>
        <v>Si</v>
      </c>
      <c r="J16" s="133" t="str">
        <f>VLOOKUP(E16,VIP!$A$2:$O12835,8,FALSE)</f>
        <v>Si</v>
      </c>
      <c r="K16" s="133" t="str">
        <f>VLOOKUP(E16,VIP!$A$2:$O16409,6,0)</f>
        <v>NO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93" t="s">
        <v>2213</v>
      </c>
    </row>
    <row r="17" spans="1:17" s="119" customFormat="1" ht="18" x14ac:dyDescent="0.25">
      <c r="A17" s="133" t="str">
        <f>VLOOKUP(E17,'LISTADO ATM'!$A$2:$C$901,3,0)</f>
        <v>NORTE</v>
      </c>
      <c r="B17" s="122" t="s">
        <v>2651</v>
      </c>
      <c r="C17" s="94">
        <v>44451.476944444446</v>
      </c>
      <c r="D17" s="94" t="s">
        <v>2175</v>
      </c>
      <c r="E17" s="122">
        <v>142</v>
      </c>
      <c r="F17" s="133" t="str">
        <f>VLOOKUP(E17,VIP!$A$2:$O15875,2,0)</f>
        <v>DRBR142</v>
      </c>
      <c r="G17" s="133" t="str">
        <f>VLOOKUP(E17,'LISTADO ATM'!$A$2:$B$900,2,0)</f>
        <v xml:space="preserve">ATM Centro de Caja Galerías Bonao </v>
      </c>
      <c r="H17" s="133" t="str">
        <f>VLOOKUP(E17,VIP!$A$2:$O20836,7,FALSE)</f>
        <v>Si</v>
      </c>
      <c r="I17" s="133" t="str">
        <f>VLOOKUP(E17,VIP!$A$2:$O12801,8,FALSE)</f>
        <v>Si</v>
      </c>
      <c r="J17" s="133" t="str">
        <f>VLOOKUP(E17,VIP!$A$2:$O12751,8,FALSE)</f>
        <v>Si</v>
      </c>
      <c r="K17" s="133" t="str">
        <f>VLOOKUP(E17,VIP!$A$2:$O16325,6,0)</f>
        <v>SI</v>
      </c>
      <c r="L17" s="142" t="s">
        <v>2213</v>
      </c>
      <c r="M17" s="93" t="s">
        <v>2438</v>
      </c>
      <c r="N17" s="93" t="s">
        <v>2444</v>
      </c>
      <c r="O17" s="133" t="s">
        <v>2622</v>
      </c>
      <c r="P17" s="142"/>
      <c r="Q17" s="93" t="s">
        <v>2213</v>
      </c>
    </row>
    <row r="18" spans="1:17" s="119" customFormat="1" ht="18" x14ac:dyDescent="0.25">
      <c r="A18" s="133" t="str">
        <f>VLOOKUP(E18,'LISTADO ATM'!$A$2:$C$901,3,0)</f>
        <v>NORTE</v>
      </c>
      <c r="B18" s="122" t="s">
        <v>2648</v>
      </c>
      <c r="C18" s="94">
        <v>44451.509236111109</v>
      </c>
      <c r="D18" s="94" t="s">
        <v>2175</v>
      </c>
      <c r="E18" s="122">
        <v>760</v>
      </c>
      <c r="F18" s="133" t="str">
        <f>VLOOKUP(E18,VIP!$A$2:$O15871,2,0)</f>
        <v>DRBR760</v>
      </c>
      <c r="G18" s="133" t="str">
        <f>VLOOKUP(E18,'LISTADO ATM'!$A$2:$B$900,2,0)</f>
        <v xml:space="preserve">ATM UNP Cruce Guayacanes (Mao) </v>
      </c>
      <c r="H18" s="133" t="str">
        <f>VLOOKUP(E18,VIP!$A$2:$O20832,7,FALSE)</f>
        <v>Si</v>
      </c>
      <c r="I18" s="133" t="str">
        <f>VLOOKUP(E18,VIP!$A$2:$O12797,8,FALSE)</f>
        <v>Si</v>
      </c>
      <c r="J18" s="133" t="str">
        <f>VLOOKUP(E18,VIP!$A$2:$O12747,8,FALSE)</f>
        <v>Si</v>
      </c>
      <c r="K18" s="133" t="str">
        <f>VLOOKUP(E18,VIP!$A$2:$O16321,6,0)</f>
        <v>NO</v>
      </c>
      <c r="L18" s="142" t="s">
        <v>2213</v>
      </c>
      <c r="M18" s="93" t="s">
        <v>2438</v>
      </c>
      <c r="N18" s="93" t="s">
        <v>2444</v>
      </c>
      <c r="O18" s="133" t="s">
        <v>2622</v>
      </c>
      <c r="P18" s="142"/>
      <c r="Q18" s="93" t="s">
        <v>2213</v>
      </c>
    </row>
    <row r="19" spans="1:17" s="119" customFormat="1" ht="18" x14ac:dyDescent="0.25">
      <c r="A19" s="133" t="str">
        <f>VLOOKUP(E19,'LISTADO ATM'!$A$2:$C$901,3,0)</f>
        <v>DISTRITO NACIONAL</v>
      </c>
      <c r="B19" s="122" t="s">
        <v>2647</v>
      </c>
      <c r="C19" s="94">
        <v>44451.510069444441</v>
      </c>
      <c r="D19" s="94" t="s">
        <v>2174</v>
      </c>
      <c r="E19" s="122">
        <v>335</v>
      </c>
      <c r="F19" s="133" t="str">
        <f>VLOOKUP(E19,VIP!$A$2:$O15870,2,0)</f>
        <v>DRBR335</v>
      </c>
      <c r="G19" s="133" t="str">
        <f>VLOOKUP(E19,'LISTADO ATM'!$A$2:$B$900,2,0)</f>
        <v>ATM Edificio Aster</v>
      </c>
      <c r="H19" s="133" t="str">
        <f>VLOOKUP(E19,VIP!$A$2:$O20831,7,FALSE)</f>
        <v>Si</v>
      </c>
      <c r="I19" s="133" t="str">
        <f>VLOOKUP(E19,VIP!$A$2:$O12796,8,FALSE)</f>
        <v>Si</v>
      </c>
      <c r="J19" s="133" t="str">
        <f>VLOOKUP(E19,VIP!$A$2:$O12746,8,FALSE)</f>
        <v>Si</v>
      </c>
      <c r="K19" s="133" t="str">
        <f>VLOOKUP(E19,VIP!$A$2:$O16320,6,0)</f>
        <v>NO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93" t="s">
        <v>2213</v>
      </c>
    </row>
    <row r="20" spans="1:17" s="119" customFormat="1" ht="18" x14ac:dyDescent="0.25">
      <c r="A20" s="133" t="str">
        <f>VLOOKUP(E20,'LISTADO ATM'!$A$2:$C$901,3,0)</f>
        <v>SUR</v>
      </c>
      <c r="B20" s="122" t="s">
        <v>2664</v>
      </c>
      <c r="C20" s="94">
        <v>44452.10601851852</v>
      </c>
      <c r="D20" s="94" t="s">
        <v>2174</v>
      </c>
      <c r="E20" s="122">
        <v>968</v>
      </c>
      <c r="F20" s="133" t="str">
        <f>VLOOKUP(E20,VIP!$A$2:$O15866,2,0)</f>
        <v>DRBR24I</v>
      </c>
      <c r="G20" s="133" t="str">
        <f>VLOOKUP(E20,'LISTADO ATM'!$A$2:$B$900,2,0)</f>
        <v xml:space="preserve">ATM UNP Mercado Baní </v>
      </c>
      <c r="H20" s="133" t="str">
        <f>VLOOKUP(E20,VIP!$A$2:$O20827,7,FALSE)</f>
        <v>Si</v>
      </c>
      <c r="I20" s="133" t="str">
        <f>VLOOKUP(E20,VIP!$A$2:$O12792,8,FALSE)</f>
        <v>Si</v>
      </c>
      <c r="J20" s="133" t="str">
        <f>VLOOKUP(E20,VIP!$A$2:$O12742,8,FALSE)</f>
        <v>Si</v>
      </c>
      <c r="K20" s="133" t="str">
        <f>VLOOKUP(E20,VIP!$A$2:$O16316,6,0)</f>
        <v>SI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93" t="s">
        <v>2213</v>
      </c>
    </row>
    <row r="21" spans="1:17" s="119" customFormat="1" ht="18" x14ac:dyDescent="0.25">
      <c r="A21" s="133" t="str">
        <f>VLOOKUP(E21,'LISTADO ATM'!$A$2:$C$901,3,0)</f>
        <v>ESTE</v>
      </c>
      <c r="B21" s="122" t="s">
        <v>2663</v>
      </c>
      <c r="C21" s="94">
        <v>44452.107581018521</v>
      </c>
      <c r="D21" s="94" t="s">
        <v>2174</v>
      </c>
      <c r="E21" s="122">
        <v>213</v>
      </c>
      <c r="F21" s="133" t="str">
        <f>VLOOKUP(E21,VIP!$A$2:$O15865,2,0)</f>
        <v>DRBR213</v>
      </c>
      <c r="G21" s="133" t="str">
        <f>VLOOKUP(E21,'LISTADO ATM'!$A$2:$B$900,2,0)</f>
        <v xml:space="preserve">ATM Almacenes Iberia (La Romana) </v>
      </c>
      <c r="H21" s="133" t="str">
        <f>VLOOKUP(E21,VIP!$A$2:$O20826,7,FALSE)</f>
        <v>Si</v>
      </c>
      <c r="I21" s="133" t="str">
        <f>VLOOKUP(E21,VIP!$A$2:$O12791,8,FALSE)</f>
        <v>Si</v>
      </c>
      <c r="J21" s="133" t="str">
        <f>VLOOKUP(E21,VIP!$A$2:$O12741,8,FALSE)</f>
        <v>Si</v>
      </c>
      <c r="K21" s="133" t="str">
        <f>VLOOKUP(E21,VIP!$A$2:$O16315,6,0)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93" t="s">
        <v>2213</v>
      </c>
    </row>
    <row r="22" spans="1:17" s="119" customFormat="1" ht="18" x14ac:dyDescent="0.25">
      <c r="A22" s="133" t="str">
        <f>VLOOKUP(E22,'LISTADO ATM'!$A$2:$C$901,3,0)</f>
        <v>DISTRITO NACIONAL</v>
      </c>
      <c r="B22" s="122" t="s">
        <v>2662</v>
      </c>
      <c r="C22" s="94">
        <v>44452.108611111114</v>
      </c>
      <c r="D22" s="94" t="s">
        <v>2174</v>
      </c>
      <c r="E22" s="122">
        <v>239</v>
      </c>
      <c r="F22" s="133" t="str">
        <f>VLOOKUP(E22,VIP!$A$2:$O15864,2,0)</f>
        <v>DRBR239</v>
      </c>
      <c r="G22" s="133" t="str">
        <f>VLOOKUP(E22,'LISTADO ATM'!$A$2:$B$900,2,0)</f>
        <v xml:space="preserve">ATM Autobanco Charles de Gaulle </v>
      </c>
      <c r="H22" s="133" t="str">
        <f>VLOOKUP(E22,VIP!$A$2:$O20825,7,FALSE)</f>
        <v>Si</v>
      </c>
      <c r="I22" s="133" t="str">
        <f>VLOOKUP(E22,VIP!$A$2:$O12790,8,FALSE)</f>
        <v>Si</v>
      </c>
      <c r="J22" s="133" t="str">
        <f>VLOOKUP(E22,VIP!$A$2:$O12740,8,FALSE)</f>
        <v>Si</v>
      </c>
      <c r="K22" s="133" t="str">
        <f>VLOOKUP(E22,VIP!$A$2:$O16314,6,0)</f>
        <v>SI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93" t="s">
        <v>2213</v>
      </c>
    </row>
    <row r="23" spans="1:17" s="119" customFormat="1" ht="18" x14ac:dyDescent="0.25">
      <c r="A23" s="133" t="str">
        <f>VLOOKUP(E23,'LISTADO ATM'!$A$2:$C$901,3,0)</f>
        <v>NORTE</v>
      </c>
      <c r="B23" s="122" t="s">
        <v>2661</v>
      </c>
      <c r="C23" s="94">
        <v>44452.110046296293</v>
      </c>
      <c r="D23" s="94" t="s">
        <v>2175</v>
      </c>
      <c r="E23" s="122">
        <v>500</v>
      </c>
      <c r="F23" s="133" t="str">
        <f>VLOOKUP(E23,VIP!$A$2:$O15863,2,0)</f>
        <v>DRBR500</v>
      </c>
      <c r="G23" s="133" t="str">
        <f>VLOOKUP(E23,'LISTADO ATM'!$A$2:$B$900,2,0)</f>
        <v xml:space="preserve">ATM UNP Cutupú </v>
      </c>
      <c r="H23" s="133" t="str">
        <f>VLOOKUP(E23,VIP!$A$2:$O20824,7,FALSE)</f>
        <v>Si</v>
      </c>
      <c r="I23" s="133" t="str">
        <f>VLOOKUP(E23,VIP!$A$2:$O12789,8,FALSE)</f>
        <v>Si</v>
      </c>
      <c r="J23" s="133" t="str">
        <f>VLOOKUP(E23,VIP!$A$2:$O12739,8,FALSE)</f>
        <v>Si</v>
      </c>
      <c r="K23" s="133" t="str">
        <f>VLOOKUP(E23,VIP!$A$2:$O16313,6,0)</f>
        <v>NO</v>
      </c>
      <c r="L23" s="142" t="s">
        <v>2213</v>
      </c>
      <c r="M23" s="93" t="s">
        <v>2438</v>
      </c>
      <c r="N23" s="93" t="s">
        <v>2444</v>
      </c>
      <c r="O23" s="133" t="s">
        <v>2622</v>
      </c>
      <c r="P23" s="142"/>
      <c r="Q23" s="93" t="s">
        <v>2213</v>
      </c>
    </row>
    <row r="24" spans="1:17" s="119" customFormat="1" ht="18" x14ac:dyDescent="0.25">
      <c r="A24" s="133" t="str">
        <f>VLOOKUP(E24,'LISTADO ATM'!$A$2:$C$901,3,0)</f>
        <v>DISTRITO NACIONAL</v>
      </c>
      <c r="B24" s="122" t="s">
        <v>2659</v>
      </c>
      <c r="C24" s="94">
        <v>44452.116759259261</v>
      </c>
      <c r="D24" s="94" t="s">
        <v>2174</v>
      </c>
      <c r="E24" s="122">
        <v>623</v>
      </c>
      <c r="F24" s="133" t="str">
        <f>VLOOKUP(E24,VIP!$A$2:$O15861,2,0)</f>
        <v>DRBR623</v>
      </c>
      <c r="G24" s="133" t="str">
        <f>VLOOKUP(E24,'LISTADO ATM'!$A$2:$B$900,2,0)</f>
        <v xml:space="preserve">ATM Operaciones Especiales (Manoguayabo) </v>
      </c>
      <c r="H24" s="133" t="str">
        <f>VLOOKUP(E24,VIP!$A$2:$O20822,7,FALSE)</f>
        <v>Si</v>
      </c>
      <c r="I24" s="133" t="str">
        <f>VLOOKUP(E24,VIP!$A$2:$O12787,8,FALSE)</f>
        <v>Si</v>
      </c>
      <c r="J24" s="133" t="str">
        <f>VLOOKUP(E24,VIP!$A$2:$O12737,8,FALSE)</f>
        <v>Si</v>
      </c>
      <c r="K24" s="133" t="str">
        <f>VLOOKUP(E24,VIP!$A$2:$O16311,6,0)</f>
        <v>No</v>
      </c>
      <c r="L24" s="142" t="s">
        <v>2213</v>
      </c>
      <c r="M24" s="93" t="s">
        <v>2438</v>
      </c>
      <c r="N24" s="93" t="s">
        <v>2444</v>
      </c>
      <c r="O24" s="133" t="s">
        <v>2446</v>
      </c>
      <c r="P24" s="142"/>
      <c r="Q24" s="93" t="s">
        <v>2213</v>
      </c>
    </row>
    <row r="25" spans="1:17" ht="18" x14ac:dyDescent="0.25">
      <c r="A25" s="133" t="str">
        <f>VLOOKUP(E25,'LISTADO ATM'!$A$2:$C$901,3,0)</f>
        <v>NORTE</v>
      </c>
      <c r="B25" s="122" t="s">
        <v>2658</v>
      </c>
      <c r="C25" s="94">
        <v>44452.117800925924</v>
      </c>
      <c r="D25" s="94" t="s">
        <v>2175</v>
      </c>
      <c r="E25" s="122">
        <v>275</v>
      </c>
      <c r="F25" s="133" t="str">
        <f>VLOOKUP(E25,VIP!$A$2:$O15860,2,0)</f>
        <v>DRBR275</v>
      </c>
      <c r="G25" s="133" t="str">
        <f>VLOOKUP(E25,'LISTADO ATM'!$A$2:$B$900,2,0)</f>
        <v xml:space="preserve">ATM Autobanco Duarte Stgo. II </v>
      </c>
      <c r="H25" s="133" t="str">
        <f>VLOOKUP(E25,VIP!$A$2:$O20821,7,FALSE)</f>
        <v>Si</v>
      </c>
      <c r="I25" s="133" t="str">
        <f>VLOOKUP(E25,VIP!$A$2:$O12786,8,FALSE)</f>
        <v>Si</v>
      </c>
      <c r="J25" s="133" t="str">
        <f>VLOOKUP(E25,VIP!$A$2:$O12736,8,FALSE)</f>
        <v>Si</v>
      </c>
      <c r="K25" s="133" t="str">
        <f>VLOOKUP(E25,VIP!$A$2:$O16310,6,0)</f>
        <v>NO</v>
      </c>
      <c r="L25" s="142" t="s">
        <v>2213</v>
      </c>
      <c r="M25" s="93" t="s">
        <v>2438</v>
      </c>
      <c r="N25" s="93" t="s">
        <v>2444</v>
      </c>
      <c r="O25" s="133" t="s">
        <v>2622</v>
      </c>
      <c r="P25" s="142"/>
      <c r="Q25" s="93" t="s">
        <v>2213</v>
      </c>
    </row>
    <row r="26" spans="1:17" ht="18" x14ac:dyDescent="0.25">
      <c r="A26" s="133" t="str">
        <f>VLOOKUP(E26,'LISTADO ATM'!$A$2:$C$901,3,0)</f>
        <v>DISTRITO NACIONAL</v>
      </c>
      <c r="B26" s="122" t="s">
        <v>2677</v>
      </c>
      <c r="C26" s="94">
        <v>44452.320891203701</v>
      </c>
      <c r="D26" s="94" t="s">
        <v>2174</v>
      </c>
      <c r="E26" s="122">
        <v>833</v>
      </c>
      <c r="F26" s="133" t="str">
        <f>VLOOKUP(E26,VIP!$A$2:$O15861,2,0)</f>
        <v>DRBR833</v>
      </c>
      <c r="G26" s="133" t="str">
        <f>VLOOKUP(E26,'LISTADO ATM'!$A$2:$B$900,2,0)</f>
        <v xml:space="preserve">ATM Cafetería CTB I </v>
      </c>
      <c r="H26" s="133" t="str">
        <f>VLOOKUP(E26,VIP!$A$2:$O20822,7,FALSE)</f>
        <v>Si</v>
      </c>
      <c r="I26" s="133" t="str">
        <f>VLOOKUP(E26,VIP!$A$2:$O12787,8,FALSE)</f>
        <v>Si</v>
      </c>
      <c r="J26" s="133" t="str">
        <f>VLOOKUP(E26,VIP!$A$2:$O12737,8,FALSE)</f>
        <v>Si</v>
      </c>
      <c r="K26" s="133" t="str">
        <f>VLOOKUP(E26,VIP!$A$2:$O16311,6,0)</f>
        <v>NO</v>
      </c>
      <c r="L26" s="142" t="s">
        <v>2213</v>
      </c>
      <c r="M26" s="93" t="s">
        <v>2438</v>
      </c>
      <c r="N26" s="93" t="s">
        <v>2613</v>
      </c>
      <c r="O26" s="133" t="s">
        <v>2446</v>
      </c>
      <c r="P26" s="142"/>
      <c r="Q26" s="93" t="s">
        <v>2213</v>
      </c>
    </row>
    <row r="27" spans="1:17" s="119" customFormat="1" ht="18" x14ac:dyDescent="0.25">
      <c r="A27" s="133" t="str">
        <f>VLOOKUP(E27,'LISTADO ATM'!$A$2:$C$901,3,0)</f>
        <v>NORTE</v>
      </c>
      <c r="B27" s="122">
        <v>3336022586</v>
      </c>
      <c r="C27" s="94">
        <v>44450.113020833334</v>
      </c>
      <c r="D27" s="94" t="s">
        <v>2175</v>
      </c>
      <c r="E27" s="122">
        <v>380</v>
      </c>
      <c r="F27" s="133" t="str">
        <f>VLOOKUP(E27,VIP!$A$2:$O15946,2,0)</f>
        <v>DRBR380</v>
      </c>
      <c r="G27" s="133" t="str">
        <f>VLOOKUP(E27,'LISTADO ATM'!$A$2:$B$900,2,0)</f>
        <v xml:space="preserve">ATM Oficina Navarrete </v>
      </c>
      <c r="H27" s="133" t="str">
        <f>VLOOKUP(E27,VIP!$A$2:$O20907,7,FALSE)</f>
        <v>Si</v>
      </c>
      <c r="I27" s="133" t="str">
        <f>VLOOKUP(E27,VIP!$A$2:$O12872,8,FALSE)</f>
        <v>Si</v>
      </c>
      <c r="J27" s="133" t="str">
        <f>VLOOKUP(E27,VIP!$A$2:$O12822,8,FALSE)</f>
        <v>Si</v>
      </c>
      <c r="K27" s="133" t="str">
        <f>VLOOKUP(E27,VIP!$A$2:$O16396,6,0)</f>
        <v>NO</v>
      </c>
      <c r="L27" s="142" t="s">
        <v>2624</v>
      </c>
      <c r="M27" s="93" t="s">
        <v>2438</v>
      </c>
      <c r="N27" s="93" t="s">
        <v>2444</v>
      </c>
      <c r="O27" s="133" t="s">
        <v>2621</v>
      </c>
      <c r="P27" s="142"/>
      <c r="Q27" s="93" t="s">
        <v>2213</v>
      </c>
    </row>
    <row r="28" spans="1:17" s="119" customFormat="1" ht="18" x14ac:dyDescent="0.25">
      <c r="A28" s="133" t="str">
        <f>VLOOKUP(E28,'LISTADO ATM'!$A$2:$C$901,3,0)</f>
        <v>NORTE</v>
      </c>
      <c r="B28" s="122" t="s">
        <v>2669</v>
      </c>
      <c r="C28" s="94">
        <v>44452.073831018519</v>
      </c>
      <c r="D28" s="94" t="s">
        <v>2175</v>
      </c>
      <c r="E28" s="122">
        <v>52</v>
      </c>
      <c r="F28" s="133" t="str">
        <f>VLOOKUP(E28,VIP!$A$2:$O15871,2,0)</f>
        <v>DRBR052</v>
      </c>
      <c r="G28" s="133" t="str">
        <f>VLOOKUP(E28,'LISTADO ATM'!$A$2:$B$900,2,0)</f>
        <v xml:space="preserve">ATM Oficina Jarabacoa </v>
      </c>
      <c r="H28" s="133" t="str">
        <f>VLOOKUP(E28,VIP!$A$2:$O20832,7,FALSE)</f>
        <v>Si</v>
      </c>
      <c r="I28" s="133" t="str">
        <f>VLOOKUP(E28,VIP!$A$2:$O12797,8,FALSE)</f>
        <v>Si</v>
      </c>
      <c r="J28" s="133" t="str">
        <f>VLOOKUP(E28,VIP!$A$2:$O12747,8,FALSE)</f>
        <v>Si</v>
      </c>
      <c r="K28" s="133" t="str">
        <f>VLOOKUP(E28,VIP!$A$2:$O16321,6,0)</f>
        <v>NO</v>
      </c>
      <c r="L28" s="142" t="s">
        <v>2676</v>
      </c>
      <c r="M28" s="93" t="s">
        <v>2438</v>
      </c>
      <c r="N28" s="93" t="s">
        <v>2444</v>
      </c>
      <c r="O28" s="133" t="s">
        <v>2622</v>
      </c>
      <c r="P28" s="142"/>
      <c r="Q28" s="93" t="s">
        <v>2676</v>
      </c>
    </row>
    <row r="29" spans="1:17" s="119" customFormat="1" ht="18" x14ac:dyDescent="0.25">
      <c r="A29" s="133" t="str">
        <f>VLOOKUP(E29,'LISTADO ATM'!$A$2:$C$901,3,0)</f>
        <v>ESTE</v>
      </c>
      <c r="B29" s="122" t="s">
        <v>2668</v>
      </c>
      <c r="C29" s="94">
        <v>44452.074814814812</v>
      </c>
      <c r="D29" s="94" t="s">
        <v>2174</v>
      </c>
      <c r="E29" s="122">
        <v>330</v>
      </c>
      <c r="F29" s="133" t="str">
        <f>VLOOKUP(E29,VIP!$A$2:$O15870,2,0)</f>
        <v>DRBR330</v>
      </c>
      <c r="G29" s="133" t="str">
        <f>VLOOKUP(E29,'LISTADO ATM'!$A$2:$B$900,2,0)</f>
        <v xml:space="preserve">ATM Oficina Boulevard (Higuey) </v>
      </c>
      <c r="H29" s="133" t="str">
        <f>VLOOKUP(E29,VIP!$A$2:$O20831,7,FALSE)</f>
        <v>Si</v>
      </c>
      <c r="I29" s="133" t="str">
        <f>VLOOKUP(E29,VIP!$A$2:$O12796,8,FALSE)</f>
        <v>Si</v>
      </c>
      <c r="J29" s="133" t="str">
        <f>VLOOKUP(E29,VIP!$A$2:$O12746,8,FALSE)</f>
        <v>Si</v>
      </c>
      <c r="K29" s="133" t="str">
        <f>VLOOKUP(E29,VIP!$A$2:$O16320,6,0)</f>
        <v>SI</v>
      </c>
      <c r="L29" s="142" t="s">
        <v>2676</v>
      </c>
      <c r="M29" s="93" t="s">
        <v>2438</v>
      </c>
      <c r="N29" s="93" t="s">
        <v>2444</v>
      </c>
      <c r="O29" s="133" t="s">
        <v>2446</v>
      </c>
      <c r="P29" s="142"/>
      <c r="Q29" s="93" t="s">
        <v>2676</v>
      </c>
    </row>
    <row r="30" spans="1:17" s="119" customFormat="1" ht="18" x14ac:dyDescent="0.25">
      <c r="A30" s="133" t="str">
        <f>VLOOKUP(E30,'LISTADO ATM'!$A$2:$C$901,3,0)</f>
        <v>NORTE</v>
      </c>
      <c r="B30" s="122" t="s">
        <v>2667</v>
      </c>
      <c r="C30" s="94">
        <v>44452.075682870367</v>
      </c>
      <c r="D30" s="94" t="s">
        <v>2175</v>
      </c>
      <c r="E30" s="122">
        <v>291</v>
      </c>
      <c r="F30" s="133" t="str">
        <f>VLOOKUP(E30,VIP!$A$2:$O15869,2,0)</f>
        <v>DRBR291</v>
      </c>
      <c r="G30" s="133" t="str">
        <f>VLOOKUP(E30,'LISTADO ATM'!$A$2:$B$900,2,0)</f>
        <v xml:space="preserve">ATM S/M Jumbo Las Colinas </v>
      </c>
      <c r="H30" s="133" t="str">
        <f>VLOOKUP(E30,VIP!$A$2:$O20830,7,FALSE)</f>
        <v>Si</v>
      </c>
      <c r="I30" s="133" t="str">
        <f>VLOOKUP(E30,VIP!$A$2:$O12795,8,FALSE)</f>
        <v>Si</v>
      </c>
      <c r="J30" s="133" t="str">
        <f>VLOOKUP(E30,VIP!$A$2:$O12745,8,FALSE)</f>
        <v>Si</v>
      </c>
      <c r="K30" s="133" t="str">
        <f>VLOOKUP(E30,VIP!$A$2:$O16319,6,0)</f>
        <v>NO</v>
      </c>
      <c r="L30" s="142" t="s">
        <v>2676</v>
      </c>
      <c r="M30" s="93" t="s">
        <v>2438</v>
      </c>
      <c r="N30" s="93" t="s">
        <v>2444</v>
      </c>
      <c r="O30" s="133" t="s">
        <v>2622</v>
      </c>
      <c r="P30" s="142"/>
      <c r="Q30" s="93" t="s">
        <v>2676</v>
      </c>
    </row>
    <row r="31" spans="1:17" s="119" customFormat="1" ht="18" x14ac:dyDescent="0.25">
      <c r="A31" s="133" t="str">
        <f>VLOOKUP(E31,'LISTADO ATM'!$A$2:$C$901,3,0)</f>
        <v>DISTRITO NACIONAL</v>
      </c>
      <c r="B31" s="122">
        <v>3336021318</v>
      </c>
      <c r="C31" s="94">
        <v>44448.890810185185</v>
      </c>
      <c r="D31" s="94" t="s">
        <v>2174</v>
      </c>
      <c r="E31" s="122">
        <v>13</v>
      </c>
      <c r="F31" s="133" t="str">
        <f>VLOOKUP(E31,VIP!$A$2:$O15901,2,0)</f>
        <v>DRBR013</v>
      </c>
      <c r="G31" s="133" t="str">
        <f>VLOOKUP(E31,'LISTADO ATM'!$A$2:$B$900,2,0)</f>
        <v xml:space="preserve">ATM CDEEE </v>
      </c>
      <c r="H31" s="133" t="str">
        <f>VLOOKUP(E31,VIP!$A$2:$O20862,7,FALSE)</f>
        <v>Si</v>
      </c>
      <c r="I31" s="133" t="str">
        <f>VLOOKUP(E31,VIP!$A$2:$O12827,8,FALSE)</f>
        <v>Si</v>
      </c>
      <c r="J31" s="133" t="str">
        <f>VLOOKUP(E31,VIP!$A$2:$O12777,8,FALSE)</f>
        <v>Si</v>
      </c>
      <c r="K31" s="133" t="str">
        <f>VLOOKUP(E31,VIP!$A$2:$O16351,6,0)</f>
        <v>NO</v>
      </c>
      <c r="L31" s="142" t="s">
        <v>2239</v>
      </c>
      <c r="M31" s="93" t="s">
        <v>2438</v>
      </c>
      <c r="N31" s="93" t="s">
        <v>2444</v>
      </c>
      <c r="O31" s="133" t="s">
        <v>2446</v>
      </c>
      <c r="P31" s="142"/>
      <c r="Q31" s="93" t="s">
        <v>2239</v>
      </c>
    </row>
    <row r="32" spans="1:17" s="119" customFormat="1" ht="18" x14ac:dyDescent="0.25">
      <c r="A32" s="133" t="str">
        <f>VLOOKUP(E32,'LISTADO ATM'!$A$2:$C$901,3,0)</f>
        <v>DISTRITO NACIONAL</v>
      </c>
      <c r="B32" s="122">
        <v>3336021362</v>
      </c>
      <c r="C32" s="94">
        <v>44449.228067129632</v>
      </c>
      <c r="D32" s="94" t="s">
        <v>2174</v>
      </c>
      <c r="E32" s="122">
        <v>113</v>
      </c>
      <c r="F32" s="133" t="str">
        <f>VLOOKUP(E32,VIP!$A$2:$O15942,2,0)</f>
        <v>DRBR113</v>
      </c>
      <c r="G32" s="133" t="str">
        <f>VLOOKUP(E32,'LISTADO ATM'!$A$2:$B$900,2,0)</f>
        <v xml:space="preserve">ATM Autoservicio Atalaya del Mar </v>
      </c>
      <c r="H32" s="133" t="str">
        <f>VLOOKUP(E32,VIP!$A$2:$O20903,7,FALSE)</f>
        <v>Si</v>
      </c>
      <c r="I32" s="133" t="str">
        <f>VLOOKUP(E32,VIP!$A$2:$O12868,8,FALSE)</f>
        <v>No</v>
      </c>
      <c r="J32" s="133" t="str">
        <f>VLOOKUP(E32,VIP!$A$2:$O12818,8,FALSE)</f>
        <v>No</v>
      </c>
      <c r="K32" s="133" t="str">
        <f>VLOOKUP(E32,VIP!$A$2:$O16392,6,0)</f>
        <v>NO</v>
      </c>
      <c r="L32" s="142" t="s">
        <v>2239</v>
      </c>
      <c r="M32" s="93" t="s">
        <v>2438</v>
      </c>
      <c r="N32" s="93" t="s">
        <v>2613</v>
      </c>
      <c r="O32" s="133" t="s">
        <v>2446</v>
      </c>
      <c r="P32" s="142"/>
      <c r="Q32" s="93" t="s">
        <v>2239</v>
      </c>
    </row>
    <row r="33" spans="1:17" s="119" customFormat="1" ht="18" x14ac:dyDescent="0.25">
      <c r="A33" s="133" t="str">
        <f>VLOOKUP(E33,'LISTADO ATM'!$A$2:$C$901,3,0)</f>
        <v>DISTRITO NACIONAL</v>
      </c>
      <c r="B33" s="122" t="s">
        <v>2632</v>
      </c>
      <c r="C33" s="94">
        <v>44451.247384259259</v>
      </c>
      <c r="D33" s="94" t="s">
        <v>2174</v>
      </c>
      <c r="E33" s="122">
        <v>39</v>
      </c>
      <c r="F33" s="133" t="str">
        <f>VLOOKUP(E33,VIP!$A$2:$O15859,2,0)</f>
        <v>DRBR039</v>
      </c>
      <c r="G33" s="133" t="str">
        <f>VLOOKUP(E33,'LISTADO ATM'!$A$2:$B$900,2,0)</f>
        <v xml:space="preserve">ATM Oficina Ovando </v>
      </c>
      <c r="H33" s="133" t="str">
        <f>VLOOKUP(E33,VIP!$A$2:$O20820,7,FALSE)</f>
        <v>Si</v>
      </c>
      <c r="I33" s="133" t="str">
        <f>VLOOKUP(E33,VIP!$A$2:$O12785,8,FALSE)</f>
        <v>No</v>
      </c>
      <c r="J33" s="133" t="str">
        <f>VLOOKUP(E33,VIP!$A$2:$O12735,8,FALSE)</f>
        <v>No</v>
      </c>
      <c r="K33" s="133" t="str">
        <f>VLOOKUP(E33,VIP!$A$2:$O16309,6,0)</f>
        <v>NO</v>
      </c>
      <c r="L33" s="142" t="s">
        <v>2239</v>
      </c>
      <c r="M33" s="93" t="s">
        <v>2438</v>
      </c>
      <c r="N33" s="93" t="s">
        <v>2444</v>
      </c>
      <c r="O33" s="133" t="s">
        <v>2446</v>
      </c>
      <c r="P33" s="142"/>
      <c r="Q33" s="93" t="s">
        <v>2239</v>
      </c>
    </row>
    <row r="34" spans="1:17" s="119" customFormat="1" ht="18" x14ac:dyDescent="0.25">
      <c r="A34" s="133" t="str">
        <f>VLOOKUP(E34,'LISTADO ATM'!$A$2:$C$901,3,0)</f>
        <v>NORTE</v>
      </c>
      <c r="B34" s="122" t="s">
        <v>2631</v>
      </c>
      <c r="C34" s="94">
        <v>44451.314988425926</v>
      </c>
      <c r="D34" s="94" t="s">
        <v>2175</v>
      </c>
      <c r="E34" s="122">
        <v>373</v>
      </c>
      <c r="F34" s="133" t="str">
        <f>VLOOKUP(E34,VIP!$A$2:$O15858,2,0)</f>
        <v>DRBR373</v>
      </c>
      <c r="G34" s="133" t="str">
        <f>VLOOKUP(E34,'LISTADO ATM'!$A$2:$B$900,2,0)</f>
        <v>S/M Tangui Nagua</v>
      </c>
      <c r="H34" s="133" t="str">
        <f>VLOOKUP(E34,VIP!$A$2:$O20819,7,FALSE)</f>
        <v>N/A</v>
      </c>
      <c r="I34" s="133" t="str">
        <f>VLOOKUP(E34,VIP!$A$2:$O12784,8,FALSE)</f>
        <v>N/A</v>
      </c>
      <c r="J34" s="133" t="str">
        <f>VLOOKUP(E34,VIP!$A$2:$O12734,8,FALSE)</f>
        <v>N/A</v>
      </c>
      <c r="K34" s="133" t="str">
        <f>VLOOKUP(E34,VIP!$A$2:$O16308,6,0)</f>
        <v>N/A</v>
      </c>
      <c r="L34" s="142" t="s">
        <v>2239</v>
      </c>
      <c r="M34" s="93" t="s">
        <v>2438</v>
      </c>
      <c r="N34" s="93" t="s">
        <v>2444</v>
      </c>
      <c r="O34" s="133" t="s">
        <v>2622</v>
      </c>
      <c r="P34" s="142"/>
      <c r="Q34" s="93" t="s">
        <v>2239</v>
      </c>
    </row>
    <row r="35" spans="1:17" s="119" customFormat="1" ht="18" x14ac:dyDescent="0.25">
      <c r="A35" s="133" t="str">
        <f>VLOOKUP(E35,'LISTADO ATM'!$A$2:$C$901,3,0)</f>
        <v>NORTE</v>
      </c>
      <c r="B35" s="122" t="s">
        <v>2672</v>
      </c>
      <c r="C35" s="94">
        <v>44452.001319444447</v>
      </c>
      <c r="D35" s="94" t="s">
        <v>2175</v>
      </c>
      <c r="E35" s="122">
        <v>334</v>
      </c>
      <c r="F35" s="133" t="str">
        <f>VLOOKUP(E35,VIP!$A$2:$O15874,2,0)</f>
        <v>DRBR334</v>
      </c>
      <c r="G35" s="133" t="str">
        <f>VLOOKUP(E35,'LISTADO ATM'!$A$2:$B$900,2,0)</f>
        <v>ATM Oficina Salcedo II</v>
      </c>
      <c r="H35" s="133" t="str">
        <f>VLOOKUP(E35,VIP!$A$2:$O20835,7,FALSE)</f>
        <v>Si</v>
      </c>
      <c r="I35" s="133" t="str">
        <f>VLOOKUP(E35,VIP!$A$2:$O12800,8,FALSE)</f>
        <v>Si</v>
      </c>
      <c r="J35" s="133" t="str">
        <f>VLOOKUP(E35,VIP!$A$2:$O12750,8,FALSE)</f>
        <v>Si</v>
      </c>
      <c r="K35" s="133" t="str">
        <f>VLOOKUP(E35,VIP!$A$2:$O16324,6,0)</f>
        <v>SI</v>
      </c>
      <c r="L35" s="142" t="s">
        <v>2239</v>
      </c>
      <c r="M35" s="93" t="s">
        <v>2438</v>
      </c>
      <c r="N35" s="93" t="s">
        <v>2444</v>
      </c>
      <c r="O35" s="133" t="s">
        <v>2622</v>
      </c>
      <c r="P35" s="142"/>
      <c r="Q35" s="93" t="s">
        <v>2239</v>
      </c>
    </row>
    <row r="36" spans="1:17" s="119" customFormat="1" ht="18" x14ac:dyDescent="0.25">
      <c r="A36" s="133" t="str">
        <f>VLOOKUP(E36,'LISTADO ATM'!$A$2:$C$901,3,0)</f>
        <v>ESTE</v>
      </c>
      <c r="B36" s="122" t="s">
        <v>2671</v>
      </c>
      <c r="C36" s="94">
        <v>44452.00335648148</v>
      </c>
      <c r="D36" s="94" t="s">
        <v>2174</v>
      </c>
      <c r="E36" s="122">
        <v>367</v>
      </c>
      <c r="F36" s="133" t="str">
        <f>VLOOKUP(E36,VIP!$A$2:$O15873,2,0)</f>
        <v xml:space="preserve">DRBR367 </v>
      </c>
      <c r="G36" s="133" t="str">
        <f>VLOOKUP(E36,'LISTADO ATM'!$A$2:$B$900,2,0)</f>
        <v>ATM Ayuntamiento El Puerto</v>
      </c>
      <c r="H36" s="133" t="str">
        <f>VLOOKUP(E36,VIP!$A$2:$O20834,7,FALSE)</f>
        <v>N/A</v>
      </c>
      <c r="I36" s="133" t="str">
        <f>VLOOKUP(E36,VIP!$A$2:$O12799,8,FALSE)</f>
        <v>N/A</v>
      </c>
      <c r="J36" s="133" t="str">
        <f>VLOOKUP(E36,VIP!$A$2:$O12749,8,FALSE)</f>
        <v>N/A</v>
      </c>
      <c r="K36" s="133" t="str">
        <f>VLOOKUP(E36,VIP!$A$2:$O16323,6,0)</f>
        <v>N/A</v>
      </c>
      <c r="L36" s="142" t="s">
        <v>2239</v>
      </c>
      <c r="M36" s="93" t="s">
        <v>2438</v>
      </c>
      <c r="N36" s="93" t="s">
        <v>2444</v>
      </c>
      <c r="O36" s="133" t="s">
        <v>2446</v>
      </c>
      <c r="P36" s="142"/>
      <c r="Q36" s="93" t="s">
        <v>2239</v>
      </c>
    </row>
    <row r="37" spans="1:17" s="119" customFormat="1" ht="18" x14ac:dyDescent="0.25">
      <c r="A37" s="133" t="str">
        <f>VLOOKUP(E37,'LISTADO ATM'!$A$2:$C$901,3,0)</f>
        <v>ESTE</v>
      </c>
      <c r="B37" s="122" t="s">
        <v>2670</v>
      </c>
      <c r="C37" s="94">
        <v>44452.039259259262</v>
      </c>
      <c r="D37" s="94" t="s">
        <v>2174</v>
      </c>
      <c r="E37" s="122">
        <v>368</v>
      </c>
      <c r="F37" s="133" t="str">
        <f>VLOOKUP(E37,VIP!$A$2:$O15872,2,0)</f>
        <v xml:space="preserve">DRBR368 </v>
      </c>
      <c r="G37" s="133" t="str">
        <f>VLOOKUP(E37,'LISTADO ATM'!$A$2:$B$900,2,0)</f>
        <v>ATM Ayuntamiento Peralvillo</v>
      </c>
      <c r="H37" s="133" t="str">
        <f>VLOOKUP(E37,VIP!$A$2:$O20833,7,FALSE)</f>
        <v>N/A</v>
      </c>
      <c r="I37" s="133" t="str">
        <f>VLOOKUP(E37,VIP!$A$2:$O12798,8,FALSE)</f>
        <v>N/A</v>
      </c>
      <c r="J37" s="133" t="str">
        <f>VLOOKUP(E37,VIP!$A$2:$O12748,8,FALSE)</f>
        <v>N/A</v>
      </c>
      <c r="K37" s="133" t="str">
        <f>VLOOKUP(E37,VIP!$A$2:$O16322,6,0)</f>
        <v>N/A</v>
      </c>
      <c r="L37" s="142" t="s">
        <v>2239</v>
      </c>
      <c r="M37" s="93" t="s">
        <v>2438</v>
      </c>
      <c r="N37" s="93" t="s">
        <v>2444</v>
      </c>
      <c r="O37" s="133" t="s">
        <v>2446</v>
      </c>
      <c r="P37" s="142"/>
      <c r="Q37" s="93" t="s">
        <v>2239</v>
      </c>
    </row>
    <row r="38" spans="1:17" s="119" customFormat="1" ht="18" x14ac:dyDescent="0.25">
      <c r="A38" s="133" t="str">
        <f>VLOOKUP(E38,'LISTADO ATM'!$A$2:$C$901,3,0)</f>
        <v>ESTE</v>
      </c>
      <c r="B38" s="122" t="s">
        <v>2666</v>
      </c>
      <c r="C38" s="94">
        <v>44452.0781712963</v>
      </c>
      <c r="D38" s="94" t="s">
        <v>2174</v>
      </c>
      <c r="E38" s="122">
        <v>16</v>
      </c>
      <c r="F38" s="133" t="str">
        <f>VLOOKUP(E38,VIP!$A$2:$O15868,2,0)</f>
        <v>DRBR046</v>
      </c>
      <c r="G38" s="133" t="str">
        <f>VLOOKUP(E38,'LISTADO ATM'!$A$2:$B$900,2,0)</f>
        <v>ATM Estación Texaco Sabana de la Mar</v>
      </c>
      <c r="H38" s="133" t="str">
        <f>VLOOKUP(E38,VIP!$A$2:$O20829,7,FALSE)</f>
        <v>Si</v>
      </c>
      <c r="I38" s="133" t="str">
        <f>VLOOKUP(E38,VIP!$A$2:$O12794,8,FALSE)</f>
        <v>Si</v>
      </c>
      <c r="J38" s="133" t="str">
        <f>VLOOKUP(E38,VIP!$A$2:$O12744,8,FALSE)</f>
        <v>Si</v>
      </c>
      <c r="K38" s="133" t="str">
        <f>VLOOKUP(E38,VIP!$A$2:$O16318,6,0)</f>
        <v>NO</v>
      </c>
      <c r="L38" s="142" t="s">
        <v>2239</v>
      </c>
      <c r="M38" s="93" t="s">
        <v>2438</v>
      </c>
      <c r="N38" s="93" t="s">
        <v>2444</v>
      </c>
      <c r="O38" s="133" t="s">
        <v>2446</v>
      </c>
      <c r="P38" s="142"/>
      <c r="Q38" s="93" t="s">
        <v>2239</v>
      </c>
    </row>
    <row r="39" spans="1:17" s="119" customFormat="1" ht="18" x14ac:dyDescent="0.25">
      <c r="A39" s="133" t="str">
        <f>VLOOKUP(E39,'LISTADO ATM'!$A$2:$C$901,3,0)</f>
        <v>NORTE</v>
      </c>
      <c r="B39" s="122" t="s">
        <v>2660</v>
      </c>
      <c r="C39" s="94">
        <v>44452.113923611112</v>
      </c>
      <c r="D39" s="94" t="s">
        <v>2175</v>
      </c>
      <c r="E39" s="122">
        <v>411</v>
      </c>
      <c r="F39" s="133" t="str">
        <f>VLOOKUP(E39,VIP!$A$2:$O15862,2,0)</f>
        <v>DRBR411</v>
      </c>
      <c r="G39" s="133" t="str">
        <f>VLOOKUP(E39,'LISTADO ATM'!$A$2:$B$900,2,0)</f>
        <v xml:space="preserve">ATM UNP Piedra Blanca </v>
      </c>
      <c r="H39" s="133" t="str">
        <f>VLOOKUP(E39,VIP!$A$2:$O20823,7,FALSE)</f>
        <v>Si</v>
      </c>
      <c r="I39" s="133" t="str">
        <f>VLOOKUP(E39,VIP!$A$2:$O12788,8,FALSE)</f>
        <v>Si</v>
      </c>
      <c r="J39" s="133" t="str">
        <f>VLOOKUP(E39,VIP!$A$2:$O12738,8,FALSE)</f>
        <v>Si</v>
      </c>
      <c r="K39" s="133" t="str">
        <f>VLOOKUP(E39,VIP!$A$2:$O16312,6,0)</f>
        <v>NO</v>
      </c>
      <c r="L39" s="142" t="s">
        <v>2239</v>
      </c>
      <c r="M39" s="93" t="s">
        <v>2438</v>
      </c>
      <c r="N39" s="93" t="s">
        <v>2444</v>
      </c>
      <c r="O39" s="133" t="s">
        <v>2622</v>
      </c>
      <c r="P39" s="142"/>
      <c r="Q39" s="93" t="s">
        <v>2239</v>
      </c>
    </row>
    <row r="40" spans="1:17" s="119" customFormat="1" ht="18" x14ac:dyDescent="0.25">
      <c r="A40" s="133" t="str">
        <f>VLOOKUP(E40,'LISTADO ATM'!$A$2:$C$901,3,0)</f>
        <v>ESTE</v>
      </c>
      <c r="B40" s="122" t="s">
        <v>2679</v>
      </c>
      <c r="C40" s="94">
        <v>44452.225914351853</v>
      </c>
      <c r="D40" s="94" t="s">
        <v>2174</v>
      </c>
      <c r="E40" s="122">
        <v>822</v>
      </c>
      <c r="F40" s="133" t="str">
        <f>VLOOKUP(E40,VIP!$A$2:$O15864,2,0)</f>
        <v>DRBR822</v>
      </c>
      <c r="G40" s="133" t="str">
        <f>VLOOKUP(E40,'LISTADO ATM'!$A$2:$B$900,2,0)</f>
        <v xml:space="preserve">ATM INDUSPALMA </v>
      </c>
      <c r="H40" s="133" t="str">
        <f>VLOOKUP(E40,VIP!$A$2:$O20825,7,FALSE)</f>
        <v>Si</v>
      </c>
      <c r="I40" s="133" t="str">
        <f>VLOOKUP(E40,VIP!$A$2:$O12790,8,FALSE)</f>
        <v>Si</v>
      </c>
      <c r="J40" s="133" t="str">
        <f>VLOOKUP(E40,VIP!$A$2:$O12740,8,FALSE)</f>
        <v>Si</v>
      </c>
      <c r="K40" s="133" t="str">
        <f>VLOOKUP(E40,VIP!$A$2:$O16314,6,0)</f>
        <v>NO</v>
      </c>
      <c r="L40" s="142" t="s">
        <v>2239</v>
      </c>
      <c r="M40" s="93" t="s">
        <v>2438</v>
      </c>
      <c r="N40" s="93" t="s">
        <v>2613</v>
      </c>
      <c r="O40" s="133" t="s">
        <v>2446</v>
      </c>
      <c r="P40" s="142"/>
      <c r="Q40" s="93" t="s">
        <v>2239</v>
      </c>
    </row>
    <row r="41" spans="1:17" s="119" customFormat="1" ht="18" x14ac:dyDescent="0.25">
      <c r="A41" s="133" t="str">
        <f>VLOOKUP(E41,'LISTADO ATM'!$A$2:$C$901,3,0)</f>
        <v>NORTE</v>
      </c>
      <c r="B41" s="122" t="s">
        <v>2680</v>
      </c>
      <c r="C41" s="94">
        <v>44452.166226851848</v>
      </c>
      <c r="D41" s="94" t="s">
        <v>2175</v>
      </c>
      <c r="E41" s="122">
        <v>64</v>
      </c>
      <c r="F41" s="133" t="str">
        <f>VLOOKUP(E41,VIP!$A$2:$O15865,2,0)</f>
        <v>DRBR064</v>
      </c>
      <c r="G41" s="133" t="str">
        <f>VLOOKUP(E41,'LISTADO ATM'!$A$2:$B$900,2,0)</f>
        <v xml:space="preserve">ATM COOPALINA (Cotuí) </v>
      </c>
      <c r="H41" s="133" t="str">
        <f>VLOOKUP(E41,VIP!$A$2:$O20826,7,FALSE)</f>
        <v>Si</v>
      </c>
      <c r="I41" s="133" t="str">
        <f>VLOOKUP(E41,VIP!$A$2:$O12791,8,FALSE)</f>
        <v>Si</v>
      </c>
      <c r="J41" s="133" t="str">
        <f>VLOOKUP(E41,VIP!$A$2:$O12741,8,FALSE)</f>
        <v>Si</v>
      </c>
      <c r="K41" s="133" t="str">
        <f>VLOOKUP(E41,VIP!$A$2:$O16315,6,0)</f>
        <v>NO</v>
      </c>
      <c r="L41" s="142" t="s">
        <v>2239</v>
      </c>
      <c r="M41" s="93" t="s">
        <v>2438</v>
      </c>
      <c r="N41" s="93" t="s">
        <v>2444</v>
      </c>
      <c r="O41" s="133" t="s">
        <v>2622</v>
      </c>
      <c r="P41" s="142"/>
      <c r="Q41" s="93" t="s">
        <v>2239</v>
      </c>
    </row>
    <row r="42" spans="1:17" s="119" customFormat="1" ht="18" x14ac:dyDescent="0.25">
      <c r="A42" s="133" t="str">
        <f>VLOOKUP(E42,'LISTADO ATM'!$A$2:$C$901,3,0)</f>
        <v>NORTE</v>
      </c>
      <c r="B42" s="122" t="s">
        <v>2637</v>
      </c>
      <c r="C42" s="94">
        <v>44451.382592592592</v>
      </c>
      <c r="D42" s="94" t="s">
        <v>2627</v>
      </c>
      <c r="E42" s="122">
        <v>8</v>
      </c>
      <c r="F42" s="133" t="str">
        <f>VLOOKUP(E42,VIP!$A$2:$O15861,2,0)</f>
        <v>DRBR008</v>
      </c>
      <c r="G42" s="133" t="str">
        <f>VLOOKUP(E42,'LISTADO ATM'!$A$2:$B$900,2,0)</f>
        <v>ATM Autoservicio Yaque</v>
      </c>
      <c r="H42" s="133" t="str">
        <f>VLOOKUP(E42,VIP!$A$2:$O20822,7,FALSE)</f>
        <v>Si</v>
      </c>
      <c r="I42" s="133" t="str">
        <f>VLOOKUP(E42,VIP!$A$2:$O12787,8,FALSE)</f>
        <v>Si</v>
      </c>
      <c r="J42" s="133" t="str">
        <f>VLOOKUP(E42,VIP!$A$2:$O12737,8,FALSE)</f>
        <v>Si</v>
      </c>
      <c r="K42" s="133" t="str">
        <f>VLOOKUP(E42,VIP!$A$2:$O16311,6,0)</f>
        <v>NO</v>
      </c>
      <c r="L42" s="142" t="s">
        <v>2612</v>
      </c>
      <c r="M42" s="93" t="s">
        <v>2438</v>
      </c>
      <c r="N42" s="93" t="s">
        <v>2444</v>
      </c>
      <c r="O42" s="133" t="s">
        <v>2628</v>
      </c>
      <c r="P42" s="142"/>
      <c r="Q42" s="93" t="s">
        <v>2612</v>
      </c>
    </row>
    <row r="43" spans="1:17" s="119" customFormat="1" ht="18" x14ac:dyDescent="0.25">
      <c r="A43" s="133" t="str">
        <f>VLOOKUP(E43,'LISTADO ATM'!$A$2:$C$901,3,0)</f>
        <v>ESTE</v>
      </c>
      <c r="B43" s="122">
        <v>3336022558</v>
      </c>
      <c r="C43" s="94">
        <v>44449.873368055552</v>
      </c>
      <c r="D43" s="94" t="s">
        <v>2460</v>
      </c>
      <c r="E43" s="122">
        <v>429</v>
      </c>
      <c r="F43" s="133" t="str">
        <f>VLOOKUP(E43,VIP!$A$2:$O15940,2,0)</f>
        <v>DRBR429</v>
      </c>
      <c r="G43" s="133" t="str">
        <f>VLOOKUP(E43,'LISTADO ATM'!$A$2:$B$900,2,0)</f>
        <v xml:space="preserve">ATM Oficina Jumbo La Romana </v>
      </c>
      <c r="H43" s="133" t="str">
        <f>VLOOKUP(E43,VIP!$A$2:$O20901,7,FALSE)</f>
        <v>Si</v>
      </c>
      <c r="I43" s="133" t="str">
        <f>VLOOKUP(E43,VIP!$A$2:$O12866,8,FALSE)</f>
        <v>Si</v>
      </c>
      <c r="J43" s="133" t="str">
        <f>VLOOKUP(E43,VIP!$A$2:$O12816,8,FALSE)</f>
        <v>Si</v>
      </c>
      <c r="K43" s="133" t="str">
        <f>VLOOKUP(E43,VIP!$A$2:$O16390,6,0)</f>
        <v>NO</v>
      </c>
      <c r="L43" s="142" t="s">
        <v>2544</v>
      </c>
      <c r="M43" s="93" t="s">
        <v>2438</v>
      </c>
      <c r="N43" s="93" t="s">
        <v>2444</v>
      </c>
      <c r="O43" s="133" t="s">
        <v>2461</v>
      </c>
      <c r="P43" s="142"/>
      <c r="Q43" s="93" t="s">
        <v>2544</v>
      </c>
    </row>
    <row r="44" spans="1:17" s="119" customFormat="1" ht="18" x14ac:dyDescent="0.25">
      <c r="A44" s="133" t="str">
        <f>VLOOKUP(E44,'LISTADO ATM'!$A$2:$C$901,3,0)</f>
        <v>DISTRITO NACIONAL</v>
      </c>
      <c r="B44" s="122">
        <v>3336022589</v>
      </c>
      <c r="C44" s="94">
        <v>44450.115995370368</v>
      </c>
      <c r="D44" s="94" t="s">
        <v>2441</v>
      </c>
      <c r="E44" s="122">
        <v>338</v>
      </c>
      <c r="F44" s="133" t="str">
        <f>VLOOKUP(E44,VIP!$A$2:$O15943,2,0)</f>
        <v>DRBR338</v>
      </c>
      <c r="G44" s="133" t="str">
        <f>VLOOKUP(E44,'LISTADO ATM'!$A$2:$B$900,2,0)</f>
        <v>ATM S/M Aprezio Pantoja</v>
      </c>
      <c r="H44" s="133" t="str">
        <f>VLOOKUP(E44,VIP!$A$2:$O20904,7,FALSE)</f>
        <v>Si</v>
      </c>
      <c r="I44" s="133" t="str">
        <f>VLOOKUP(E44,VIP!$A$2:$O12869,8,FALSE)</f>
        <v>Si</v>
      </c>
      <c r="J44" s="133" t="str">
        <f>VLOOKUP(E44,VIP!$A$2:$O12819,8,FALSE)</f>
        <v>Si</v>
      </c>
      <c r="K44" s="133" t="str">
        <f>VLOOKUP(E44,VIP!$A$2:$O16393,6,0)</f>
        <v>NO</v>
      </c>
      <c r="L44" s="142" t="s">
        <v>2544</v>
      </c>
      <c r="M44" s="93" t="s">
        <v>2438</v>
      </c>
      <c r="N44" s="93" t="s">
        <v>2444</v>
      </c>
      <c r="O44" s="133" t="s">
        <v>2445</v>
      </c>
      <c r="P44" s="142"/>
      <c r="Q44" s="93" t="s">
        <v>2544</v>
      </c>
    </row>
    <row r="45" spans="1:17" s="119" customFormat="1" ht="18" x14ac:dyDescent="0.25">
      <c r="A45" s="133" t="str">
        <f>VLOOKUP(E45,'LISTADO ATM'!$A$2:$C$901,3,0)</f>
        <v>DISTRITO NACIONAL</v>
      </c>
      <c r="B45" s="122">
        <v>3336022809</v>
      </c>
      <c r="C45" s="94">
        <v>44450.515462962961</v>
      </c>
      <c r="D45" s="94" t="s">
        <v>2441</v>
      </c>
      <c r="E45" s="122">
        <v>815</v>
      </c>
      <c r="F45" s="133" t="str">
        <f>VLOOKUP(E45,VIP!$A$2:$O15957,2,0)</f>
        <v>DRBR24A</v>
      </c>
      <c r="G45" s="133" t="str">
        <f>VLOOKUP(E45,'LISTADO ATM'!$A$2:$B$900,2,0)</f>
        <v xml:space="preserve">ATM Oficina Atalaya del Mar </v>
      </c>
      <c r="H45" s="133" t="str">
        <f>VLOOKUP(E45,VIP!$A$2:$O20918,7,FALSE)</f>
        <v>Si</v>
      </c>
      <c r="I45" s="133" t="str">
        <f>VLOOKUP(E45,VIP!$A$2:$O12883,8,FALSE)</f>
        <v>Si</v>
      </c>
      <c r="J45" s="133" t="str">
        <f>VLOOKUP(E45,VIP!$A$2:$O12833,8,FALSE)</f>
        <v>Si</v>
      </c>
      <c r="K45" s="133" t="str">
        <f>VLOOKUP(E45,VIP!$A$2:$O16407,6,0)</f>
        <v>SI</v>
      </c>
      <c r="L45" s="142" t="s">
        <v>2544</v>
      </c>
      <c r="M45" s="93" t="s">
        <v>2438</v>
      </c>
      <c r="N45" s="93" t="s">
        <v>2444</v>
      </c>
      <c r="O45" s="133" t="s">
        <v>2445</v>
      </c>
      <c r="P45" s="142"/>
      <c r="Q45" s="93" t="s">
        <v>2544</v>
      </c>
    </row>
    <row r="46" spans="1:17" s="119" customFormat="1" ht="18" x14ac:dyDescent="0.25">
      <c r="A46" s="133" t="str">
        <f>VLOOKUP(E46,'LISTADO ATM'!$A$2:$C$901,3,0)</f>
        <v>DISTRITO NACIONAL</v>
      </c>
      <c r="B46" s="122">
        <v>3336022898</v>
      </c>
      <c r="C46" s="94">
        <v>44450.693055555559</v>
      </c>
      <c r="D46" s="94" t="s">
        <v>2174</v>
      </c>
      <c r="E46" s="122">
        <v>536</v>
      </c>
      <c r="F46" s="133" t="str">
        <f>VLOOKUP(E46,VIP!$A$2:$O15943,2,0)</f>
        <v>DRBR509</v>
      </c>
      <c r="G46" s="133" t="str">
        <f>VLOOKUP(E46,'LISTADO ATM'!$A$2:$B$900,2,0)</f>
        <v xml:space="preserve">ATM Super Lama San Isidro </v>
      </c>
      <c r="H46" s="133" t="str">
        <f>VLOOKUP(E46,VIP!$A$2:$O20904,7,FALSE)</f>
        <v>Si</v>
      </c>
      <c r="I46" s="133" t="str">
        <f>VLOOKUP(E46,VIP!$A$2:$O12869,8,FALSE)</f>
        <v>Si</v>
      </c>
      <c r="J46" s="133" t="str">
        <f>VLOOKUP(E46,VIP!$A$2:$O12819,8,FALSE)</f>
        <v>Si</v>
      </c>
      <c r="K46" s="133" t="str">
        <f>VLOOKUP(E46,VIP!$A$2:$O16393,6,0)</f>
        <v>NO</v>
      </c>
      <c r="L46" s="142" t="s">
        <v>2544</v>
      </c>
      <c r="M46" s="93" t="s">
        <v>2438</v>
      </c>
      <c r="N46" s="93" t="s">
        <v>2444</v>
      </c>
      <c r="O46" s="133" t="s">
        <v>2445</v>
      </c>
      <c r="P46" s="142"/>
      <c r="Q46" s="93" t="s">
        <v>2544</v>
      </c>
    </row>
    <row r="47" spans="1:17" s="119" customFormat="1" ht="18" x14ac:dyDescent="0.25">
      <c r="A47" s="133" t="str">
        <f>VLOOKUP(E47,'LISTADO ATM'!$A$2:$C$901,3,0)</f>
        <v>DISTRITO NACIONAL</v>
      </c>
      <c r="B47" s="122" t="s">
        <v>2630</v>
      </c>
      <c r="C47" s="94">
        <v>44451.316053240742</v>
      </c>
      <c r="D47" s="94" t="s">
        <v>2460</v>
      </c>
      <c r="E47" s="122">
        <v>60</v>
      </c>
      <c r="F47" s="133" t="str">
        <f>VLOOKUP(E47,VIP!$A$2:$O15857,2,0)</f>
        <v>DRBR060</v>
      </c>
      <c r="G47" s="133" t="str">
        <f>VLOOKUP(E47,'LISTADO ATM'!$A$2:$B$900,2,0)</f>
        <v xml:space="preserve">ATM Autobanco 27 de Febrero </v>
      </c>
      <c r="H47" s="133" t="str">
        <f>VLOOKUP(E47,VIP!$A$2:$O20818,7,FALSE)</f>
        <v>Si</v>
      </c>
      <c r="I47" s="133" t="str">
        <f>VLOOKUP(E47,VIP!$A$2:$O12783,8,FALSE)</f>
        <v>Si</v>
      </c>
      <c r="J47" s="133" t="str">
        <f>VLOOKUP(E47,VIP!$A$2:$O12733,8,FALSE)</f>
        <v>Si</v>
      </c>
      <c r="K47" s="133" t="str">
        <f>VLOOKUP(E47,VIP!$A$2:$O16307,6,0)</f>
        <v>NO</v>
      </c>
      <c r="L47" s="142" t="s">
        <v>2544</v>
      </c>
      <c r="M47" s="93" t="s">
        <v>2438</v>
      </c>
      <c r="N47" s="93" t="s">
        <v>2444</v>
      </c>
      <c r="O47" s="133" t="s">
        <v>2461</v>
      </c>
      <c r="P47" s="142"/>
      <c r="Q47" s="93" t="s">
        <v>2544</v>
      </c>
    </row>
    <row r="48" spans="1:17" s="119" customFormat="1" ht="18" x14ac:dyDescent="0.25">
      <c r="A48" s="133" t="str">
        <f>VLOOKUP(E48,'LISTADO ATM'!$A$2:$C$901,3,0)</f>
        <v>DISTRITO NACIONAL</v>
      </c>
      <c r="B48" s="122">
        <v>3336022584</v>
      </c>
      <c r="C48" s="94">
        <v>44450.072013888886</v>
      </c>
      <c r="D48" s="94" t="s">
        <v>2441</v>
      </c>
      <c r="E48" s="122">
        <v>578</v>
      </c>
      <c r="F48" s="133" t="str">
        <f>VLOOKUP(E48,VIP!$A$2:$O15941,2,0)</f>
        <v>DRBR324</v>
      </c>
      <c r="G48" s="133" t="str">
        <f>VLOOKUP(E48,'LISTADO ATM'!$A$2:$B$900,2,0)</f>
        <v xml:space="preserve">ATM Procuraduría General de la República </v>
      </c>
      <c r="H48" s="133" t="str">
        <f>VLOOKUP(E48,VIP!$A$2:$O20902,7,FALSE)</f>
        <v>Si</v>
      </c>
      <c r="I48" s="133" t="str">
        <f>VLOOKUP(E48,VIP!$A$2:$O12867,8,FALSE)</f>
        <v>No</v>
      </c>
      <c r="J48" s="133" t="str">
        <f>VLOOKUP(E48,VIP!$A$2:$O12817,8,FALSE)</f>
        <v>No</v>
      </c>
      <c r="K48" s="133" t="str">
        <f>VLOOKUP(E48,VIP!$A$2:$O16391,6,0)</f>
        <v>NO</v>
      </c>
      <c r="L48" s="142" t="s">
        <v>2434</v>
      </c>
      <c r="M48" s="93" t="s">
        <v>2438</v>
      </c>
      <c r="N48" s="93" t="s">
        <v>2444</v>
      </c>
      <c r="O48" s="133" t="s">
        <v>2445</v>
      </c>
      <c r="P48" s="142"/>
      <c r="Q48" s="93" t="s">
        <v>2434</v>
      </c>
    </row>
    <row r="49" spans="1:17" s="119" customFormat="1" ht="18" x14ac:dyDescent="0.25">
      <c r="A49" s="133" t="str">
        <f>VLOOKUP(E49,'LISTADO ATM'!$A$2:$C$901,3,0)</f>
        <v>ESTE</v>
      </c>
      <c r="B49" s="122">
        <v>3336022766</v>
      </c>
      <c r="C49" s="94">
        <v>44450.478310185186</v>
      </c>
      <c r="D49" s="94" t="s">
        <v>2460</v>
      </c>
      <c r="E49" s="122">
        <v>293</v>
      </c>
      <c r="F49" s="133" t="str">
        <f>VLOOKUP(E49,VIP!$A$2:$O15963,2,0)</f>
        <v>DRBR293</v>
      </c>
      <c r="G49" s="133" t="str">
        <f>VLOOKUP(E49,'LISTADO ATM'!$A$2:$B$900,2,0)</f>
        <v xml:space="preserve">ATM S/M Nueva Visión (San Pedro) </v>
      </c>
      <c r="H49" s="133" t="str">
        <f>VLOOKUP(E49,VIP!$A$2:$O20924,7,FALSE)</f>
        <v>Si</v>
      </c>
      <c r="I49" s="133" t="str">
        <f>VLOOKUP(E49,VIP!$A$2:$O12889,8,FALSE)</f>
        <v>Si</v>
      </c>
      <c r="J49" s="133" t="str">
        <f>VLOOKUP(E49,VIP!$A$2:$O12839,8,FALSE)</f>
        <v>Si</v>
      </c>
      <c r="K49" s="133" t="str">
        <f>VLOOKUP(E49,VIP!$A$2:$O16413,6,0)</f>
        <v>NO</v>
      </c>
      <c r="L49" s="142" t="s">
        <v>2434</v>
      </c>
      <c r="M49" s="93" t="s">
        <v>2438</v>
      </c>
      <c r="N49" s="93" t="s">
        <v>2444</v>
      </c>
      <c r="O49" s="133" t="s">
        <v>2461</v>
      </c>
      <c r="P49" s="142"/>
      <c r="Q49" s="93" t="s">
        <v>2434</v>
      </c>
    </row>
    <row r="50" spans="1:17" s="119" customFormat="1" ht="18" x14ac:dyDescent="0.25">
      <c r="A50" s="133" t="str">
        <f>VLOOKUP(E50,'LISTADO ATM'!$A$2:$C$901,3,0)</f>
        <v>DISTRITO NACIONAL</v>
      </c>
      <c r="B50" s="122">
        <v>3336022922</v>
      </c>
      <c r="C50" s="94">
        <v>44450.900949074072</v>
      </c>
      <c r="D50" s="94" t="s">
        <v>2460</v>
      </c>
      <c r="E50" s="122">
        <v>911</v>
      </c>
      <c r="F50" s="133" t="str">
        <f>VLOOKUP(E50,VIP!$A$2:$O15979,2,0)</f>
        <v>DRBR911</v>
      </c>
      <c r="G50" s="133" t="str">
        <f>VLOOKUP(E50,'LISTADO ATM'!$A$2:$B$900,2,0)</f>
        <v xml:space="preserve">ATM Oficina Venezuela II </v>
      </c>
      <c r="H50" s="133" t="str">
        <f>VLOOKUP(E50,VIP!$A$2:$O20940,7,FALSE)</f>
        <v>Si</v>
      </c>
      <c r="I50" s="133" t="str">
        <f>VLOOKUP(E50,VIP!$A$2:$O12905,8,FALSE)</f>
        <v>Si</v>
      </c>
      <c r="J50" s="133" t="str">
        <f>VLOOKUP(E50,VIP!$A$2:$O12855,8,FALSE)</f>
        <v>Si</v>
      </c>
      <c r="K50" s="133" t="str">
        <f>VLOOKUP(E50,VIP!$A$2:$O16429,6,0)</f>
        <v>SI</v>
      </c>
      <c r="L50" s="142" t="s">
        <v>2434</v>
      </c>
      <c r="M50" s="93" t="s">
        <v>2438</v>
      </c>
      <c r="N50" s="93" t="s">
        <v>2444</v>
      </c>
      <c r="O50" s="133" t="s">
        <v>2620</v>
      </c>
      <c r="P50" s="142"/>
      <c r="Q50" s="93" t="s">
        <v>2434</v>
      </c>
    </row>
    <row r="51" spans="1:17" s="119" customFormat="1" ht="18" x14ac:dyDescent="0.25">
      <c r="A51" s="133" t="str">
        <f>VLOOKUP(E51,'LISTADO ATM'!$A$2:$C$901,3,0)</f>
        <v>ESTE</v>
      </c>
      <c r="B51" s="122">
        <v>3336022923</v>
      </c>
      <c r="C51" s="94">
        <v>44450.923541666663</v>
      </c>
      <c r="D51" s="94" t="s">
        <v>2460</v>
      </c>
      <c r="E51" s="122">
        <v>386</v>
      </c>
      <c r="F51" s="133" t="str">
        <f>VLOOKUP(E51,VIP!$A$2:$O15978,2,0)</f>
        <v>DRBR386</v>
      </c>
      <c r="G51" s="133" t="str">
        <f>VLOOKUP(E51,'LISTADO ATM'!$A$2:$B$900,2,0)</f>
        <v xml:space="preserve">ATM Plaza Verón II </v>
      </c>
      <c r="H51" s="133" t="str">
        <f>VLOOKUP(E51,VIP!$A$2:$O20939,7,FALSE)</f>
        <v>Si</v>
      </c>
      <c r="I51" s="133" t="str">
        <f>VLOOKUP(E51,VIP!$A$2:$O12904,8,FALSE)</f>
        <v>Si</v>
      </c>
      <c r="J51" s="133" t="str">
        <f>VLOOKUP(E51,VIP!$A$2:$O12854,8,FALSE)</f>
        <v>Si</v>
      </c>
      <c r="K51" s="133" t="str">
        <f>VLOOKUP(E51,VIP!$A$2:$O16428,6,0)</f>
        <v>NO</v>
      </c>
      <c r="L51" s="142" t="s">
        <v>2434</v>
      </c>
      <c r="M51" s="93" t="s">
        <v>2438</v>
      </c>
      <c r="N51" s="93" t="s">
        <v>2444</v>
      </c>
      <c r="O51" s="133" t="s">
        <v>2620</v>
      </c>
      <c r="P51" s="142"/>
      <c r="Q51" s="93" t="s">
        <v>2434</v>
      </c>
    </row>
    <row r="52" spans="1:17" s="119" customFormat="1" ht="18" x14ac:dyDescent="0.25">
      <c r="A52" s="133" t="str">
        <f>VLOOKUP(E52,'LISTADO ATM'!$A$2:$C$901,3,0)</f>
        <v>NORTE</v>
      </c>
      <c r="B52" s="122" t="s">
        <v>2653</v>
      </c>
      <c r="C52" s="94">
        <v>44451.470567129632</v>
      </c>
      <c r="D52" s="94" t="s">
        <v>2627</v>
      </c>
      <c r="E52" s="122">
        <v>4</v>
      </c>
      <c r="F52" s="133" t="str">
        <f>VLOOKUP(E52,VIP!$A$2:$O15877,2,0)</f>
        <v>DRBR004</v>
      </c>
      <c r="G52" s="133" t="str">
        <f>VLOOKUP(E52,'LISTADO ATM'!$A$2:$B$900,2,0)</f>
        <v>ATM Avenida Rivas</v>
      </c>
      <c r="H52" s="133" t="str">
        <f>VLOOKUP(E52,VIP!$A$2:$O20838,7,FALSE)</f>
        <v>Si</v>
      </c>
      <c r="I52" s="133" t="str">
        <f>VLOOKUP(E52,VIP!$A$2:$O12803,8,FALSE)</f>
        <v>Si</v>
      </c>
      <c r="J52" s="133" t="str">
        <f>VLOOKUP(E52,VIP!$A$2:$O12753,8,FALSE)</f>
        <v>Si</v>
      </c>
      <c r="K52" s="133" t="str">
        <f>VLOOKUP(E52,VIP!$A$2:$O16327,6,0)</f>
        <v>NO</v>
      </c>
      <c r="L52" s="142" t="s">
        <v>2434</v>
      </c>
      <c r="M52" s="93" t="s">
        <v>2438</v>
      </c>
      <c r="N52" s="93" t="s">
        <v>2444</v>
      </c>
      <c r="O52" s="133" t="s">
        <v>2628</v>
      </c>
      <c r="P52" s="142"/>
      <c r="Q52" s="93" t="s">
        <v>2434</v>
      </c>
    </row>
    <row r="53" spans="1:17" s="119" customFormat="1" ht="18" x14ac:dyDescent="0.25">
      <c r="A53" s="133" t="str">
        <f>VLOOKUP(E53,'LISTADO ATM'!$A$2:$C$901,3,0)</f>
        <v>DISTRITO NACIONAL</v>
      </c>
      <c r="B53" s="122" t="s">
        <v>2650</v>
      </c>
      <c r="C53" s="94">
        <v>44451.482858796298</v>
      </c>
      <c r="D53" s="94" t="s">
        <v>2460</v>
      </c>
      <c r="E53" s="122">
        <v>717</v>
      </c>
      <c r="F53" s="133" t="str">
        <f>VLOOKUP(E53,VIP!$A$2:$O15874,2,0)</f>
        <v>DRBR24K</v>
      </c>
      <c r="G53" s="133" t="str">
        <f>VLOOKUP(E53,'LISTADO ATM'!$A$2:$B$900,2,0)</f>
        <v xml:space="preserve">ATM Oficina Los Alcarrizos </v>
      </c>
      <c r="H53" s="133" t="str">
        <f>VLOOKUP(E53,VIP!$A$2:$O20835,7,FALSE)</f>
        <v>Si</v>
      </c>
      <c r="I53" s="133" t="str">
        <f>VLOOKUP(E53,VIP!$A$2:$O12800,8,FALSE)</f>
        <v>Si</v>
      </c>
      <c r="J53" s="133" t="str">
        <f>VLOOKUP(E53,VIP!$A$2:$O12750,8,FALSE)</f>
        <v>Si</v>
      </c>
      <c r="K53" s="133" t="str">
        <f>VLOOKUP(E53,VIP!$A$2:$O16324,6,0)</f>
        <v>SI</v>
      </c>
      <c r="L53" s="142" t="s">
        <v>2434</v>
      </c>
      <c r="M53" s="93" t="s">
        <v>2438</v>
      </c>
      <c r="N53" s="93" t="s">
        <v>2444</v>
      </c>
      <c r="O53" s="133" t="s">
        <v>2654</v>
      </c>
      <c r="P53" s="142"/>
      <c r="Q53" s="93" t="s">
        <v>2434</v>
      </c>
    </row>
    <row r="54" spans="1:17" s="119" customFormat="1" ht="18" x14ac:dyDescent="0.25">
      <c r="A54" s="133" t="str">
        <f>VLOOKUP(E54,'LISTADO ATM'!$A$2:$C$901,3,0)</f>
        <v>NORTE</v>
      </c>
      <c r="B54" s="122" t="s">
        <v>2640</v>
      </c>
      <c r="C54" s="94">
        <v>44451.569131944445</v>
      </c>
      <c r="D54" s="94" t="s">
        <v>2460</v>
      </c>
      <c r="E54" s="122">
        <v>731</v>
      </c>
      <c r="F54" s="133" t="str">
        <f>VLOOKUP(E54,VIP!$A$2:$O15860,2,0)</f>
        <v>DRBR311</v>
      </c>
      <c r="G54" s="133" t="str">
        <f>VLOOKUP(E54,'LISTADO ATM'!$A$2:$B$900,2,0)</f>
        <v xml:space="preserve">ATM UNP Villa González </v>
      </c>
      <c r="H54" s="133" t="str">
        <f>VLOOKUP(E54,VIP!$A$2:$O20821,7,FALSE)</f>
        <v>Si</v>
      </c>
      <c r="I54" s="133" t="str">
        <f>VLOOKUP(E54,VIP!$A$2:$O12786,8,FALSE)</f>
        <v>Si</v>
      </c>
      <c r="J54" s="133" t="str">
        <f>VLOOKUP(E54,VIP!$A$2:$O12736,8,FALSE)</f>
        <v>Si</v>
      </c>
      <c r="K54" s="133" t="str">
        <f>VLOOKUP(E54,VIP!$A$2:$O16310,6,0)</f>
        <v>NO</v>
      </c>
      <c r="L54" s="142" t="s">
        <v>2434</v>
      </c>
      <c r="M54" s="93" t="s">
        <v>2438</v>
      </c>
      <c r="N54" s="93" t="s">
        <v>2444</v>
      </c>
      <c r="O54" s="133" t="s">
        <v>2654</v>
      </c>
      <c r="P54" s="142"/>
      <c r="Q54" s="93" t="s">
        <v>2434</v>
      </c>
    </row>
    <row r="55" spans="1:17" s="119" customFormat="1" ht="18" x14ac:dyDescent="0.25">
      <c r="A55" s="133" t="str">
        <f>VLOOKUP(E55,'LISTADO ATM'!$A$2:$C$901,3,0)</f>
        <v>DISTRITO NACIONAL</v>
      </c>
      <c r="B55" s="122" t="s">
        <v>2649</v>
      </c>
      <c r="C55" s="94">
        <v>44451.506099537037</v>
      </c>
      <c r="D55" s="94" t="s">
        <v>2174</v>
      </c>
      <c r="E55" s="122">
        <v>272</v>
      </c>
      <c r="F55" s="133" t="str">
        <f>VLOOKUP(E55,VIP!$A$2:$O15873,2,0)</f>
        <v>DRBR272</v>
      </c>
      <c r="G55" s="133" t="str">
        <f>VLOOKUP(E55,'LISTADO ATM'!$A$2:$B$900,2,0)</f>
        <v xml:space="preserve">ATM Cámara de Diputados </v>
      </c>
      <c r="H55" s="133" t="str">
        <f>VLOOKUP(E55,VIP!$A$2:$O20834,7,FALSE)</f>
        <v>Si</v>
      </c>
      <c r="I55" s="133" t="str">
        <f>VLOOKUP(E55,VIP!$A$2:$O12799,8,FALSE)</f>
        <v>Si</v>
      </c>
      <c r="J55" s="133" t="str">
        <f>VLOOKUP(E55,VIP!$A$2:$O12749,8,FALSE)</f>
        <v>Si</v>
      </c>
      <c r="K55" s="133" t="str">
        <f>VLOOKUP(E55,VIP!$A$2:$O16323,6,0)</f>
        <v>NO</v>
      </c>
      <c r="L55" s="142" t="s">
        <v>2625</v>
      </c>
      <c r="M55" s="93" t="s">
        <v>2438</v>
      </c>
      <c r="N55" s="93" t="s">
        <v>2444</v>
      </c>
      <c r="O55" s="133" t="s">
        <v>2446</v>
      </c>
      <c r="P55" s="142"/>
      <c r="Q55" s="93" t="s">
        <v>2625</v>
      </c>
    </row>
    <row r="56" spans="1:17" s="119" customFormat="1" ht="18" x14ac:dyDescent="0.25">
      <c r="A56" s="133" t="str">
        <f>VLOOKUP(E56,'LISTADO ATM'!$A$2:$C$901,3,0)</f>
        <v>ESTE</v>
      </c>
      <c r="B56" s="122">
        <v>3336022590</v>
      </c>
      <c r="C56" s="94">
        <v>44450.121678240743</v>
      </c>
      <c r="D56" s="94" t="s">
        <v>2174</v>
      </c>
      <c r="E56" s="122">
        <v>608</v>
      </c>
      <c r="F56" s="133" t="str">
        <f>VLOOKUP(E56,VIP!$A$2:$O15942,2,0)</f>
        <v>DRBR305</v>
      </c>
      <c r="G56" s="133" t="str">
        <f>VLOOKUP(E56,'LISTADO ATM'!$A$2:$B$900,2,0)</f>
        <v xml:space="preserve">ATM Oficina Jumbo (San Pedro) </v>
      </c>
      <c r="H56" s="133" t="str">
        <f>VLOOKUP(E56,VIP!$A$2:$O20903,7,FALSE)</f>
        <v>Si</v>
      </c>
      <c r="I56" s="133" t="str">
        <f>VLOOKUP(E56,VIP!$A$2:$O12868,8,FALSE)</f>
        <v>Si</v>
      </c>
      <c r="J56" s="133" t="str">
        <f>VLOOKUP(E56,VIP!$A$2:$O12818,8,FALSE)</f>
        <v>Si</v>
      </c>
      <c r="K56" s="133" t="str">
        <f>VLOOKUP(E56,VIP!$A$2:$O16392,6,0)</f>
        <v>SI</v>
      </c>
      <c r="L56" s="142" t="s">
        <v>2626</v>
      </c>
      <c r="M56" s="93" t="s">
        <v>2438</v>
      </c>
      <c r="N56" s="93" t="s">
        <v>2444</v>
      </c>
      <c r="O56" s="133" t="s">
        <v>2446</v>
      </c>
      <c r="P56" s="142"/>
      <c r="Q56" s="93" t="s">
        <v>2626</v>
      </c>
    </row>
    <row r="57" spans="1:17" s="119" customFormat="1" ht="18" x14ac:dyDescent="0.25">
      <c r="A57" s="133" t="str">
        <f>VLOOKUP(E57,'LISTADO ATM'!$A$2:$C$901,3,0)</f>
        <v>DISTRITO NACIONAL</v>
      </c>
      <c r="B57" s="122">
        <v>3336022583</v>
      </c>
      <c r="C57" s="94">
        <v>44450.069710648146</v>
      </c>
      <c r="D57" s="94" t="s">
        <v>2174</v>
      </c>
      <c r="E57" s="122">
        <v>701</v>
      </c>
      <c r="F57" s="133" t="str">
        <f>VLOOKUP(E57,VIP!$A$2:$O15942,2,0)</f>
        <v>DRBR701</v>
      </c>
      <c r="G57" s="133" t="str">
        <f>VLOOKUP(E57,'LISTADO ATM'!$A$2:$B$900,2,0)</f>
        <v>ATM Autoservicio Los Alcarrizos</v>
      </c>
      <c r="H57" s="133" t="str">
        <f>VLOOKUP(E57,VIP!$A$2:$O20903,7,FALSE)</f>
        <v>Si</v>
      </c>
      <c r="I57" s="133" t="str">
        <f>VLOOKUP(E57,VIP!$A$2:$O12868,8,FALSE)</f>
        <v>Si</v>
      </c>
      <c r="J57" s="133" t="str">
        <f>VLOOKUP(E57,VIP!$A$2:$O12818,8,FALSE)</f>
        <v>Si</v>
      </c>
      <c r="K57" s="133" t="str">
        <f>VLOOKUP(E57,VIP!$A$2:$O16392,6,0)</f>
        <v>NO</v>
      </c>
      <c r="L57" s="142" t="s">
        <v>2623</v>
      </c>
      <c r="M57" s="93" t="s">
        <v>2438</v>
      </c>
      <c r="N57" s="93" t="s">
        <v>2444</v>
      </c>
      <c r="O57" s="133" t="s">
        <v>2446</v>
      </c>
      <c r="P57" s="142"/>
      <c r="Q57" s="93" t="s">
        <v>2623</v>
      </c>
    </row>
    <row r="58" spans="1:17" s="119" customFormat="1" ht="18" x14ac:dyDescent="0.25">
      <c r="A58" s="133" t="str">
        <f>VLOOKUP(E58,'LISTADO ATM'!$A$2:$C$901,3,0)</f>
        <v>SUR</v>
      </c>
      <c r="B58" s="122">
        <v>3336022262</v>
      </c>
      <c r="C58" s="94">
        <v>44449.637870370374</v>
      </c>
      <c r="D58" s="94" t="s">
        <v>2441</v>
      </c>
      <c r="E58" s="122">
        <v>829</v>
      </c>
      <c r="F58" s="133" t="str">
        <f>VLOOKUP(E58,VIP!$A$2:$O15939,2,0)</f>
        <v>DRBR829</v>
      </c>
      <c r="G58" s="133" t="str">
        <f>VLOOKUP(E58,'LISTADO ATM'!$A$2:$B$900,2,0)</f>
        <v xml:space="preserve">ATM UNP Multicentro Sirena Baní </v>
      </c>
      <c r="H58" s="133" t="str">
        <f>VLOOKUP(E58,VIP!$A$2:$O20900,7,FALSE)</f>
        <v>Si</v>
      </c>
      <c r="I58" s="133" t="str">
        <f>VLOOKUP(E58,VIP!$A$2:$O12865,8,FALSE)</f>
        <v>Si</v>
      </c>
      <c r="J58" s="133" t="str">
        <f>VLOOKUP(E58,VIP!$A$2:$O12815,8,FALSE)</f>
        <v>Si</v>
      </c>
      <c r="K58" s="133" t="str">
        <f>VLOOKUP(E58,VIP!$A$2:$O16389,6,0)</f>
        <v>NO</v>
      </c>
      <c r="L58" s="142" t="s">
        <v>2410</v>
      </c>
      <c r="M58" s="93" t="s">
        <v>2438</v>
      </c>
      <c r="N58" s="93" t="s">
        <v>2444</v>
      </c>
      <c r="O58" s="133" t="s">
        <v>2445</v>
      </c>
      <c r="P58" s="142"/>
      <c r="Q58" s="93" t="s">
        <v>2410</v>
      </c>
    </row>
    <row r="59" spans="1:17" s="119" customFormat="1" ht="18" x14ac:dyDescent="0.25">
      <c r="A59" s="133" t="str">
        <f>VLOOKUP(E59,'LISTADO ATM'!$A$2:$C$901,3,0)</f>
        <v>DISTRITO NACIONAL</v>
      </c>
      <c r="B59" s="122">
        <v>3336022851</v>
      </c>
      <c r="C59" s="94">
        <v>44450.646562499998</v>
      </c>
      <c r="D59" s="94" t="s">
        <v>2460</v>
      </c>
      <c r="E59" s="122">
        <v>410</v>
      </c>
      <c r="F59" s="133" t="str">
        <f>VLOOKUP(E59,VIP!$A$2:$O15970,2,0)</f>
        <v>DRBR410</v>
      </c>
      <c r="G59" s="133" t="str">
        <f>VLOOKUP(E59,'LISTADO ATM'!$A$2:$B$900,2,0)</f>
        <v xml:space="preserve">ATM Oficina Las Palmas de Herrera II </v>
      </c>
      <c r="H59" s="133" t="str">
        <f>VLOOKUP(E59,VIP!$A$2:$O20931,7,FALSE)</f>
        <v>Si</v>
      </c>
      <c r="I59" s="133" t="str">
        <f>VLOOKUP(E59,VIP!$A$2:$O12896,8,FALSE)</f>
        <v>Si</v>
      </c>
      <c r="J59" s="133" t="str">
        <f>VLOOKUP(E59,VIP!$A$2:$O12846,8,FALSE)</f>
        <v>Si</v>
      </c>
      <c r="K59" s="133" t="str">
        <f>VLOOKUP(E59,VIP!$A$2:$O16420,6,0)</f>
        <v>NO</v>
      </c>
      <c r="L59" s="142" t="s">
        <v>2410</v>
      </c>
      <c r="M59" s="93" t="s">
        <v>2438</v>
      </c>
      <c r="N59" s="93" t="s">
        <v>2444</v>
      </c>
      <c r="O59" s="133" t="s">
        <v>2461</v>
      </c>
      <c r="P59" s="142"/>
      <c r="Q59" s="93" t="s">
        <v>2410</v>
      </c>
    </row>
    <row r="60" spans="1:17" ht="18" x14ac:dyDescent="0.25">
      <c r="A60" s="133" t="str">
        <f>VLOOKUP(E60,'LISTADO ATM'!$A$2:$C$901,3,0)</f>
        <v>ESTE</v>
      </c>
      <c r="B60" s="107">
        <v>3336022911</v>
      </c>
      <c r="C60" s="94">
        <v>44450.761400462965</v>
      </c>
      <c r="D60" s="94" t="s">
        <v>2460</v>
      </c>
      <c r="E60" s="122">
        <v>912</v>
      </c>
      <c r="F60" s="133" t="str">
        <f>VLOOKUP(E60,VIP!$A$2:$O15963,2,0)</f>
        <v>DRBR973</v>
      </c>
      <c r="G60" s="133" t="str">
        <f>VLOOKUP(E60,'LISTADO ATM'!$A$2:$B$900,2,0)</f>
        <v xml:space="preserve">ATM Oficina San Pedro II </v>
      </c>
      <c r="H60" s="133" t="str">
        <f>VLOOKUP(E60,VIP!$A$2:$O20924,7,FALSE)</f>
        <v>Si</v>
      </c>
      <c r="I60" s="133" t="str">
        <f>VLOOKUP(E60,VIP!$A$2:$O12889,8,FALSE)</f>
        <v>Si</v>
      </c>
      <c r="J60" s="133" t="str">
        <f>VLOOKUP(E60,VIP!$A$2:$O12839,8,FALSE)</f>
        <v>Si</v>
      </c>
      <c r="K60" s="133" t="str">
        <f>VLOOKUP(E60,VIP!$A$2:$O16413,6,0)</f>
        <v>SI</v>
      </c>
      <c r="L60" s="142" t="s">
        <v>2410</v>
      </c>
      <c r="M60" s="93" t="s">
        <v>2438</v>
      </c>
      <c r="N60" s="93" t="s">
        <v>2444</v>
      </c>
      <c r="O60" s="133" t="s">
        <v>2620</v>
      </c>
      <c r="P60" s="142"/>
      <c r="Q60" s="93" t="s">
        <v>2410</v>
      </c>
    </row>
    <row r="61" spans="1:17" ht="18" x14ac:dyDescent="0.25">
      <c r="A61" s="133" t="str">
        <f>VLOOKUP(E61,'LISTADO ATM'!$A$2:$C$901,3,0)</f>
        <v>DISTRITO NACIONAL</v>
      </c>
      <c r="B61" s="107">
        <v>3336022913</v>
      </c>
      <c r="C61" s="94">
        <v>44450.763981481483</v>
      </c>
      <c r="D61" s="94" t="s">
        <v>2441</v>
      </c>
      <c r="E61" s="122">
        <v>577</v>
      </c>
      <c r="F61" s="133" t="str">
        <f>VLOOKUP(E61,VIP!$A$2:$O15962,2,0)</f>
        <v>DRBR173</v>
      </c>
      <c r="G61" s="133" t="str">
        <f>VLOOKUP(E61,'LISTADO ATM'!$A$2:$B$900,2,0)</f>
        <v xml:space="preserve">ATM Olé Ave. Duarte </v>
      </c>
      <c r="H61" s="133" t="str">
        <f>VLOOKUP(E61,VIP!$A$2:$O20923,7,FALSE)</f>
        <v>Si</v>
      </c>
      <c r="I61" s="133" t="str">
        <f>VLOOKUP(E61,VIP!$A$2:$O12888,8,FALSE)</f>
        <v>Si</v>
      </c>
      <c r="J61" s="133" t="str">
        <f>VLOOKUP(E61,VIP!$A$2:$O12838,8,FALSE)</f>
        <v>Si</v>
      </c>
      <c r="K61" s="133" t="str">
        <f>VLOOKUP(E61,VIP!$A$2:$O16412,6,0)</f>
        <v>SI</v>
      </c>
      <c r="L61" s="142" t="s">
        <v>2410</v>
      </c>
      <c r="M61" s="93" t="s">
        <v>2438</v>
      </c>
      <c r="N61" s="93" t="s">
        <v>2444</v>
      </c>
      <c r="O61" s="133" t="s">
        <v>2445</v>
      </c>
      <c r="P61" s="142"/>
      <c r="Q61" s="93" t="s">
        <v>2410</v>
      </c>
    </row>
    <row r="62" spans="1:17" ht="18" x14ac:dyDescent="0.25">
      <c r="A62" s="133" t="str">
        <f>VLOOKUP(E62,'LISTADO ATM'!$A$2:$C$901,3,0)</f>
        <v>ESTE</v>
      </c>
      <c r="B62" s="107">
        <v>3336022920</v>
      </c>
      <c r="C62" s="94">
        <v>44450.868576388886</v>
      </c>
      <c r="D62" s="94" t="s">
        <v>2460</v>
      </c>
      <c r="E62" s="122">
        <v>385</v>
      </c>
      <c r="F62" s="133" t="str">
        <f>VLOOKUP(E62,VIP!$A$2:$O15981,2,0)</f>
        <v>DRBR385</v>
      </c>
      <c r="G62" s="133" t="str">
        <f>VLOOKUP(E62,'LISTADO ATM'!$A$2:$B$900,2,0)</f>
        <v xml:space="preserve">ATM Plaza Verón I </v>
      </c>
      <c r="H62" s="133" t="str">
        <f>VLOOKUP(E62,VIP!$A$2:$O20942,7,FALSE)</f>
        <v>Si</v>
      </c>
      <c r="I62" s="133" t="str">
        <f>VLOOKUP(E62,VIP!$A$2:$O12907,8,FALSE)</f>
        <v>Si</v>
      </c>
      <c r="J62" s="133" t="str">
        <f>VLOOKUP(E62,VIP!$A$2:$O12857,8,FALSE)</f>
        <v>Si</v>
      </c>
      <c r="K62" s="133" t="str">
        <f>VLOOKUP(E62,VIP!$A$2:$O16431,6,0)</f>
        <v>NO</v>
      </c>
      <c r="L62" s="142" t="s">
        <v>2410</v>
      </c>
      <c r="M62" s="93" t="s">
        <v>2438</v>
      </c>
      <c r="N62" s="93" t="s">
        <v>2444</v>
      </c>
      <c r="O62" s="133" t="s">
        <v>2620</v>
      </c>
      <c r="P62" s="142"/>
      <c r="Q62" s="93" t="s">
        <v>2410</v>
      </c>
    </row>
    <row r="63" spans="1:17" ht="18" x14ac:dyDescent="0.25">
      <c r="A63" s="133" t="str">
        <f>VLOOKUP(E63,'LISTADO ATM'!$A$2:$C$901,3,0)</f>
        <v>DISTRITO NACIONAL</v>
      </c>
      <c r="B63" s="107" t="s">
        <v>2636</v>
      </c>
      <c r="C63" s="94">
        <v>44451.387881944444</v>
      </c>
      <c r="D63" s="94" t="s">
        <v>2460</v>
      </c>
      <c r="E63" s="122">
        <v>461</v>
      </c>
      <c r="F63" s="133" t="str">
        <f>VLOOKUP(E63,VIP!$A$2:$O15860,2,0)</f>
        <v>DRBR461</v>
      </c>
      <c r="G63" s="133" t="str">
        <f>VLOOKUP(E63,'LISTADO ATM'!$A$2:$B$900,2,0)</f>
        <v xml:space="preserve">ATM Autobanco Sarasota I </v>
      </c>
      <c r="H63" s="133" t="str">
        <f>VLOOKUP(E63,VIP!$A$2:$O20821,7,FALSE)</f>
        <v>Si</v>
      </c>
      <c r="I63" s="133" t="str">
        <f>VLOOKUP(E63,VIP!$A$2:$O12786,8,FALSE)</f>
        <v>Si</v>
      </c>
      <c r="J63" s="133" t="str">
        <f>VLOOKUP(E63,VIP!$A$2:$O12736,8,FALSE)</f>
        <v>Si</v>
      </c>
      <c r="K63" s="133" t="str">
        <f>VLOOKUP(E63,VIP!$A$2:$O16310,6,0)</f>
        <v>SI</v>
      </c>
      <c r="L63" s="142" t="s">
        <v>2410</v>
      </c>
      <c r="M63" s="93" t="s">
        <v>2438</v>
      </c>
      <c r="N63" s="93" t="s">
        <v>2444</v>
      </c>
      <c r="O63" s="133" t="s">
        <v>2461</v>
      </c>
      <c r="P63" s="142"/>
      <c r="Q63" s="93" t="s">
        <v>2410</v>
      </c>
    </row>
    <row r="64" spans="1:17" ht="18" x14ac:dyDescent="0.25">
      <c r="A64" s="133" t="str">
        <f>VLOOKUP(E64,'LISTADO ATM'!$A$2:$C$901,3,0)</f>
        <v>NORTE</v>
      </c>
      <c r="B64" s="107" t="s">
        <v>2635</v>
      </c>
      <c r="C64" s="94">
        <v>44451.407500000001</v>
      </c>
      <c r="D64" s="94" t="s">
        <v>2627</v>
      </c>
      <c r="E64" s="145">
        <v>40</v>
      </c>
      <c r="F64" s="133" t="str">
        <f>VLOOKUP(E64,VIP!$A$2:$O15859,2,0)</f>
        <v>DRBR040</v>
      </c>
      <c r="G64" s="133" t="str">
        <f>VLOOKUP(E64,'LISTADO ATM'!$A$2:$B$900,2,0)</f>
        <v xml:space="preserve">ATM Oficina El Puñal </v>
      </c>
      <c r="H64" s="133" t="str">
        <f>VLOOKUP(E64,VIP!$A$2:$O20820,7,FALSE)</f>
        <v>Si</v>
      </c>
      <c r="I64" s="133" t="str">
        <f>VLOOKUP(E64,VIP!$A$2:$O12785,8,FALSE)</f>
        <v>Si</v>
      </c>
      <c r="J64" s="133" t="str">
        <f>VLOOKUP(E64,VIP!$A$2:$O12735,8,FALSE)</f>
        <v>Si</v>
      </c>
      <c r="K64" s="133" t="str">
        <f>VLOOKUP(E64,VIP!$A$2:$O16309,6,0)</f>
        <v>NO</v>
      </c>
      <c r="L64" s="142" t="s">
        <v>2410</v>
      </c>
      <c r="M64" s="93" t="s">
        <v>2438</v>
      </c>
      <c r="N64" s="93" t="s">
        <v>2444</v>
      </c>
      <c r="O64" s="133" t="s">
        <v>2628</v>
      </c>
      <c r="P64" s="142"/>
      <c r="Q64" s="93" t="s">
        <v>2410</v>
      </c>
    </row>
    <row r="65" spans="1:17" ht="18" x14ac:dyDescent="0.25">
      <c r="A65" s="133" t="str">
        <f>VLOOKUP(E65,'LISTADO ATM'!$A$2:$C$901,3,0)</f>
        <v>ESTE</v>
      </c>
      <c r="B65" s="107" t="s">
        <v>2634</v>
      </c>
      <c r="C65" s="94">
        <v>44451.46125</v>
      </c>
      <c r="D65" s="94" t="s">
        <v>2441</v>
      </c>
      <c r="E65" s="145">
        <v>16</v>
      </c>
      <c r="F65" s="133" t="str">
        <f>VLOOKUP(E65,VIP!$A$2:$O15857,2,0)</f>
        <v>DRBR046</v>
      </c>
      <c r="G65" s="133" t="str">
        <f>VLOOKUP(E65,'LISTADO ATM'!$A$2:$B$900,2,0)</f>
        <v>ATM Estación Texaco Sabana de la Mar</v>
      </c>
      <c r="H65" s="133" t="str">
        <f>VLOOKUP(E65,VIP!$A$2:$O20818,7,FALSE)</f>
        <v>Si</v>
      </c>
      <c r="I65" s="133" t="str">
        <f>VLOOKUP(E65,VIP!$A$2:$O12783,8,FALSE)</f>
        <v>Si</v>
      </c>
      <c r="J65" s="133" t="str">
        <f>VLOOKUP(E65,VIP!$A$2:$O12733,8,FALSE)</f>
        <v>Si</v>
      </c>
      <c r="K65" s="133" t="str">
        <f>VLOOKUP(E65,VIP!$A$2:$O16307,6,0)</f>
        <v>NO</v>
      </c>
      <c r="L65" s="142" t="s">
        <v>2410</v>
      </c>
      <c r="M65" s="93" t="s">
        <v>2438</v>
      </c>
      <c r="N65" s="93" t="s">
        <v>2444</v>
      </c>
      <c r="O65" s="133" t="s">
        <v>2445</v>
      </c>
      <c r="P65" s="142"/>
      <c r="Q65" s="93" t="s">
        <v>2410</v>
      </c>
    </row>
    <row r="66" spans="1:17" ht="18" x14ac:dyDescent="0.25">
      <c r="A66" s="133" t="str">
        <f>VLOOKUP(E66,'LISTADO ATM'!$A$2:$C$901,3,0)</f>
        <v>SUR</v>
      </c>
      <c r="B66" s="107" t="s">
        <v>2652</v>
      </c>
      <c r="C66" s="94">
        <v>44451.475208333337</v>
      </c>
      <c r="D66" s="94" t="s">
        <v>2441</v>
      </c>
      <c r="E66" s="145">
        <v>592</v>
      </c>
      <c r="F66" s="133" t="str">
        <f>VLOOKUP(E66,VIP!$A$2:$O15876,2,0)</f>
        <v>DRBR081</v>
      </c>
      <c r="G66" s="133" t="str">
        <f>VLOOKUP(E66,'LISTADO ATM'!$A$2:$B$900,2,0)</f>
        <v xml:space="preserve">ATM Centro de Caja San Cristóbal I </v>
      </c>
      <c r="H66" s="133" t="str">
        <f>VLOOKUP(E66,VIP!$A$2:$O20837,7,FALSE)</f>
        <v>Si</v>
      </c>
      <c r="I66" s="133" t="str">
        <f>VLOOKUP(E66,VIP!$A$2:$O12802,8,FALSE)</f>
        <v>Si</v>
      </c>
      <c r="J66" s="133" t="str">
        <f>VLOOKUP(E66,VIP!$A$2:$O12752,8,FALSE)</f>
        <v>Si</v>
      </c>
      <c r="K66" s="133" t="str">
        <f>VLOOKUP(E66,VIP!$A$2:$O16326,6,0)</f>
        <v>SI</v>
      </c>
      <c r="L66" s="142" t="s">
        <v>2410</v>
      </c>
      <c r="M66" s="93" t="s">
        <v>2438</v>
      </c>
      <c r="N66" s="93" t="s">
        <v>2444</v>
      </c>
      <c r="O66" s="133" t="s">
        <v>2445</v>
      </c>
      <c r="P66" s="142"/>
      <c r="Q66" s="93" t="s">
        <v>2410</v>
      </c>
    </row>
    <row r="67" spans="1:17" s="119" customFormat="1" ht="18" x14ac:dyDescent="0.25">
      <c r="A67" s="133" t="str">
        <f>VLOOKUP(E67,'LISTADO ATM'!$A$2:$C$901,3,0)</f>
        <v>SUR</v>
      </c>
      <c r="B67" s="107" t="s">
        <v>2642</v>
      </c>
      <c r="C67" s="94">
        <v>44451.565752314818</v>
      </c>
      <c r="D67" s="94" t="s">
        <v>2441</v>
      </c>
      <c r="E67" s="145">
        <v>45</v>
      </c>
      <c r="F67" s="133" t="str">
        <f>VLOOKUP(E67,VIP!$A$2:$O15862,2,0)</f>
        <v>DRBR045</v>
      </c>
      <c r="G67" s="133" t="str">
        <f>VLOOKUP(E67,'LISTADO ATM'!$A$2:$B$900,2,0)</f>
        <v xml:space="preserve">ATM Oficina Tamayo </v>
      </c>
      <c r="H67" s="133" t="str">
        <f>VLOOKUP(E67,VIP!$A$2:$O20823,7,FALSE)</f>
        <v>Si</v>
      </c>
      <c r="I67" s="133" t="str">
        <f>VLOOKUP(E67,VIP!$A$2:$O12788,8,FALSE)</f>
        <v>Si</v>
      </c>
      <c r="J67" s="133" t="str">
        <f>VLOOKUP(E67,VIP!$A$2:$O12738,8,FALSE)</f>
        <v>Si</v>
      </c>
      <c r="K67" s="133" t="str">
        <f>VLOOKUP(E67,VIP!$A$2:$O16312,6,0)</f>
        <v>SI</v>
      </c>
      <c r="L67" s="142" t="s">
        <v>2410</v>
      </c>
      <c r="M67" s="93" t="s">
        <v>2438</v>
      </c>
      <c r="N67" s="93" t="s">
        <v>2444</v>
      </c>
      <c r="O67" s="133" t="s">
        <v>2445</v>
      </c>
      <c r="P67" s="142"/>
      <c r="Q67" s="93" t="s">
        <v>2410</v>
      </c>
    </row>
    <row r="68" spans="1:17" s="119" customFormat="1" ht="18" x14ac:dyDescent="0.25">
      <c r="A68" s="133" t="str">
        <f>VLOOKUP(E68,'LISTADO ATM'!$A$2:$C$901,3,0)</f>
        <v>NORTE</v>
      </c>
      <c r="B68" s="107" t="s">
        <v>2641</v>
      </c>
      <c r="C68" s="94">
        <v>44451.56658564815</v>
      </c>
      <c r="D68" s="94" t="s">
        <v>2460</v>
      </c>
      <c r="E68" s="145">
        <v>965</v>
      </c>
      <c r="F68" s="133" t="str">
        <f>VLOOKUP(E68,VIP!$A$2:$O15861,2,0)</f>
        <v>DRBR965</v>
      </c>
      <c r="G68" s="133" t="str">
        <f>VLOOKUP(E68,'LISTADO ATM'!$A$2:$B$900,2,0)</f>
        <v xml:space="preserve">ATM S/M La Fuente FUN (Santiago) </v>
      </c>
      <c r="H68" s="133" t="str">
        <f>VLOOKUP(E68,VIP!$A$2:$O20822,7,FALSE)</f>
        <v>Si</v>
      </c>
      <c r="I68" s="133" t="str">
        <f>VLOOKUP(E68,VIP!$A$2:$O12787,8,FALSE)</f>
        <v>Si</v>
      </c>
      <c r="J68" s="133" t="str">
        <f>VLOOKUP(E68,VIP!$A$2:$O12737,8,FALSE)</f>
        <v>Si</v>
      </c>
      <c r="K68" s="133" t="str">
        <f>VLOOKUP(E68,VIP!$A$2:$O16311,6,0)</f>
        <v>NO</v>
      </c>
      <c r="L68" s="142" t="s">
        <v>2410</v>
      </c>
      <c r="M68" s="93" t="s">
        <v>2438</v>
      </c>
      <c r="N68" s="93" t="s">
        <v>2444</v>
      </c>
      <c r="O68" s="133" t="s">
        <v>2654</v>
      </c>
      <c r="P68" s="142"/>
      <c r="Q68" s="93" t="s">
        <v>2410</v>
      </c>
    </row>
    <row r="69" spans="1:17" s="119" customFormat="1" ht="18" x14ac:dyDescent="0.25">
      <c r="A69" s="133" t="str">
        <f>VLOOKUP(E69,'LISTADO ATM'!$A$2:$C$901,3,0)</f>
        <v>NORTE</v>
      </c>
      <c r="B69" s="107" t="s">
        <v>2639</v>
      </c>
      <c r="C69" s="94">
        <v>44451.571979166663</v>
      </c>
      <c r="D69" s="94" t="s">
        <v>2627</v>
      </c>
      <c r="E69" s="145">
        <v>136</v>
      </c>
      <c r="F69" s="133" t="str">
        <f>VLOOKUP(E69,VIP!$A$2:$O15859,2,0)</f>
        <v>DRBR136</v>
      </c>
      <c r="G69" s="133" t="str">
        <f>VLOOKUP(E69,'LISTADO ATM'!$A$2:$B$900,2,0)</f>
        <v>ATM S/M Xtra (Santiago)</v>
      </c>
      <c r="H69" s="133" t="str">
        <f>VLOOKUP(E69,VIP!$A$2:$O20820,7,FALSE)</f>
        <v>Si</v>
      </c>
      <c r="I69" s="133" t="str">
        <f>VLOOKUP(E69,VIP!$A$2:$O12785,8,FALSE)</f>
        <v>Si</v>
      </c>
      <c r="J69" s="133" t="str">
        <f>VLOOKUP(E69,VIP!$A$2:$O12735,8,FALSE)</f>
        <v>Si</v>
      </c>
      <c r="K69" s="133" t="str">
        <f>VLOOKUP(E69,VIP!$A$2:$O16309,6,0)</f>
        <v>NO</v>
      </c>
      <c r="L69" s="142" t="s">
        <v>2410</v>
      </c>
      <c r="M69" s="93" t="s">
        <v>2438</v>
      </c>
      <c r="N69" s="93" t="s">
        <v>2444</v>
      </c>
      <c r="O69" s="133" t="s">
        <v>2628</v>
      </c>
      <c r="P69" s="142"/>
      <c r="Q69" s="93" t="s">
        <v>2410</v>
      </c>
    </row>
    <row r="70" spans="1:17" s="119" customFormat="1" ht="18" x14ac:dyDescent="0.25">
      <c r="A70" s="133" t="str">
        <f>VLOOKUP(E70,'LISTADO ATM'!$A$2:$C$901,3,0)</f>
        <v>NORTE</v>
      </c>
      <c r="B70" s="107" t="s">
        <v>2655</v>
      </c>
      <c r="C70" s="94">
        <v>44451.698692129627</v>
      </c>
      <c r="D70" s="94" t="s">
        <v>2627</v>
      </c>
      <c r="E70" s="145">
        <v>22</v>
      </c>
      <c r="F70" s="133" t="str">
        <f>VLOOKUP(E70,VIP!$A$2:$O15860,2,0)</f>
        <v>DRBR813</v>
      </c>
      <c r="G70" s="133" t="str">
        <f>VLOOKUP(E70,'LISTADO ATM'!$A$2:$B$900,2,0)</f>
        <v>ATM S/M Olimpico (Santiago)</v>
      </c>
      <c r="H70" s="133" t="str">
        <f>VLOOKUP(E70,VIP!$A$2:$O20821,7,FALSE)</f>
        <v>Si</v>
      </c>
      <c r="I70" s="133" t="str">
        <f>VLOOKUP(E70,VIP!$A$2:$O12786,8,FALSE)</f>
        <v>Si</v>
      </c>
      <c r="J70" s="133" t="str">
        <f>VLOOKUP(E70,VIP!$A$2:$O12736,8,FALSE)</f>
        <v>Si</v>
      </c>
      <c r="K70" s="133" t="str">
        <f>VLOOKUP(E70,VIP!$A$2:$O16310,6,0)</f>
        <v>NO</v>
      </c>
      <c r="L70" s="142" t="s">
        <v>2410</v>
      </c>
      <c r="M70" s="93" t="s">
        <v>2438</v>
      </c>
      <c r="N70" s="93" t="s">
        <v>2444</v>
      </c>
      <c r="O70" s="133" t="s">
        <v>2628</v>
      </c>
      <c r="P70" s="142"/>
      <c r="Q70" s="93" t="s">
        <v>2410</v>
      </c>
    </row>
    <row r="71" spans="1:17" s="119" customFormat="1" ht="18" x14ac:dyDescent="0.25">
      <c r="A71" s="133" t="str">
        <f>VLOOKUP(E71,'LISTADO ATM'!$A$2:$C$901,3,0)</f>
        <v>DISTRITO NACIONAL</v>
      </c>
      <c r="B71" s="107">
        <v>3336022999</v>
      </c>
      <c r="C71" s="94">
        <v>44451.728472222225</v>
      </c>
      <c r="D71" s="94" t="s">
        <v>2460</v>
      </c>
      <c r="E71" s="145">
        <v>931</v>
      </c>
      <c r="F71" s="133" t="str">
        <f>VLOOKUP(E71,VIP!$A$2:$O15859,2,0)</f>
        <v>DRBR24N</v>
      </c>
      <c r="G71" s="133" t="str">
        <f>VLOOKUP(E71,'LISTADO ATM'!$A$2:$B$900,2,0)</f>
        <v xml:space="preserve">ATM Autobanco Luperón I </v>
      </c>
      <c r="H71" s="133" t="str">
        <f>VLOOKUP(E71,VIP!$A$2:$O20820,7,FALSE)</f>
        <v>Si</v>
      </c>
      <c r="I71" s="133" t="str">
        <f>VLOOKUP(E71,VIP!$A$2:$O12785,8,FALSE)</f>
        <v>Si</v>
      </c>
      <c r="J71" s="133" t="str">
        <f>VLOOKUP(E71,VIP!$A$2:$O12735,8,FALSE)</f>
        <v>Si</v>
      </c>
      <c r="K71" s="133" t="str">
        <f>VLOOKUP(E71,VIP!$A$2:$O16309,6,0)</f>
        <v>NO</v>
      </c>
      <c r="L71" s="142" t="s">
        <v>2410</v>
      </c>
      <c r="M71" s="93" t="s">
        <v>2438</v>
      </c>
      <c r="N71" s="93" t="s">
        <v>2444</v>
      </c>
      <c r="O71" s="133" t="s">
        <v>2461</v>
      </c>
      <c r="P71" s="142"/>
      <c r="Q71" s="93" t="s">
        <v>2410</v>
      </c>
    </row>
    <row r="72" spans="1:17" s="119" customFormat="1" ht="18" x14ac:dyDescent="0.25">
      <c r="A72" s="133" t="str">
        <f>VLOOKUP(E72,'LISTADO ATM'!$A$2:$C$901,3,0)</f>
        <v>SUR</v>
      </c>
      <c r="B72" s="107" t="s">
        <v>2665</v>
      </c>
      <c r="C72" s="94">
        <v>44452.095625000002</v>
      </c>
      <c r="D72" s="94" t="s">
        <v>2441</v>
      </c>
      <c r="E72" s="145">
        <v>249</v>
      </c>
      <c r="F72" s="133" t="str">
        <f>VLOOKUP(E72,VIP!$A$2:$O15867,2,0)</f>
        <v>DRBR249</v>
      </c>
      <c r="G72" s="133" t="str">
        <f>VLOOKUP(E72,'LISTADO ATM'!$A$2:$B$900,2,0)</f>
        <v xml:space="preserve">ATM Banco Agrícola Neiba </v>
      </c>
      <c r="H72" s="133" t="str">
        <f>VLOOKUP(E72,VIP!$A$2:$O20828,7,FALSE)</f>
        <v>Si</v>
      </c>
      <c r="I72" s="133" t="str">
        <f>VLOOKUP(E72,VIP!$A$2:$O12793,8,FALSE)</f>
        <v>Si</v>
      </c>
      <c r="J72" s="133" t="str">
        <f>VLOOKUP(E72,VIP!$A$2:$O12743,8,FALSE)</f>
        <v>Si</v>
      </c>
      <c r="K72" s="133" t="str">
        <f>VLOOKUP(E72,VIP!$A$2:$O16317,6,0)</f>
        <v>NO</v>
      </c>
      <c r="L72" s="142" t="s">
        <v>2410</v>
      </c>
      <c r="M72" s="93" t="s">
        <v>2438</v>
      </c>
      <c r="N72" s="93" t="s">
        <v>2444</v>
      </c>
      <c r="O72" s="133" t="s">
        <v>2445</v>
      </c>
      <c r="P72" s="142"/>
      <c r="Q72" s="93" t="s">
        <v>2410</v>
      </c>
    </row>
    <row r="73" spans="1:17" s="119" customFormat="1" ht="18" x14ac:dyDescent="0.25">
      <c r="A73" s="133" t="str">
        <f>VLOOKUP(E73,'LISTADO ATM'!$A$2:$C$901,3,0)</f>
        <v>NORTE</v>
      </c>
      <c r="B73" s="107" t="s">
        <v>2678</v>
      </c>
      <c r="C73" s="94">
        <v>44452.236030092594</v>
      </c>
      <c r="D73" s="94" t="s">
        <v>2460</v>
      </c>
      <c r="E73" s="145">
        <v>119</v>
      </c>
      <c r="F73" s="133" t="str">
        <f>VLOOKUP(E73,VIP!$A$2:$O15863,2,0)</f>
        <v>DRBR119</v>
      </c>
      <c r="G73" s="133" t="str">
        <f>VLOOKUP(E73,'LISTADO ATM'!$A$2:$B$900,2,0)</f>
        <v>ATM Oficina La Barranquita</v>
      </c>
      <c r="H73" s="133" t="str">
        <f>VLOOKUP(E73,VIP!$A$2:$O20824,7,FALSE)</f>
        <v>N/A</v>
      </c>
      <c r="I73" s="133" t="str">
        <f>VLOOKUP(E73,VIP!$A$2:$O12789,8,FALSE)</f>
        <v>N/A</v>
      </c>
      <c r="J73" s="133" t="str">
        <f>VLOOKUP(E73,VIP!$A$2:$O12739,8,FALSE)</f>
        <v>N/A</v>
      </c>
      <c r="K73" s="133" t="str">
        <f>VLOOKUP(E73,VIP!$A$2:$O16313,6,0)</f>
        <v>N/A</v>
      </c>
      <c r="L73" s="142" t="s">
        <v>2410</v>
      </c>
      <c r="M73" s="93" t="s">
        <v>2438</v>
      </c>
      <c r="N73" s="93" t="s">
        <v>2444</v>
      </c>
      <c r="O73" s="133" t="s">
        <v>2461</v>
      </c>
      <c r="P73" s="142"/>
      <c r="Q73" s="93" t="s">
        <v>2410</v>
      </c>
    </row>
    <row r="74" spans="1:17" s="119" customFormat="1" ht="18" x14ac:dyDescent="0.25">
      <c r="A74" s="133" t="str">
        <f>VLOOKUP(E74,'LISTADO ATM'!$A$2:$C$901,3,0)</f>
        <v>DISTRITO NACIONAL</v>
      </c>
      <c r="B74" s="107">
        <v>3336021380</v>
      </c>
      <c r="C74" s="94">
        <v>44449.320960648147</v>
      </c>
      <c r="D74" s="94" t="s">
        <v>2174</v>
      </c>
      <c r="E74" s="145">
        <v>43</v>
      </c>
      <c r="F74" s="133" t="str">
        <f>VLOOKUP(E74,VIP!$A$2:$O15936,2,0)</f>
        <v>DRBR043</v>
      </c>
      <c r="G74" s="133" t="str">
        <f>VLOOKUP(E74,'LISTADO ATM'!$A$2:$B$900,2,0)</f>
        <v xml:space="preserve">ATM Zona Franca San Isidro </v>
      </c>
      <c r="H74" s="133" t="str">
        <f>VLOOKUP(E74,VIP!$A$2:$O20897,7,FALSE)</f>
        <v>Si</v>
      </c>
      <c r="I74" s="133" t="str">
        <f>VLOOKUP(E74,VIP!$A$2:$O12862,8,FALSE)</f>
        <v>No</v>
      </c>
      <c r="J74" s="133" t="str">
        <f>VLOOKUP(E74,VIP!$A$2:$O12812,8,FALSE)</f>
        <v>No</v>
      </c>
      <c r="K74" s="133" t="str">
        <f>VLOOKUP(E74,VIP!$A$2:$O16386,6,0)</f>
        <v>NO</v>
      </c>
      <c r="L74" s="142" t="s">
        <v>2456</v>
      </c>
      <c r="M74" s="93" t="s">
        <v>2438</v>
      </c>
      <c r="N74" s="93" t="s">
        <v>2444</v>
      </c>
      <c r="O74" s="133" t="s">
        <v>2446</v>
      </c>
      <c r="P74" s="142"/>
      <c r="Q74" s="93" t="s">
        <v>2456</v>
      </c>
    </row>
    <row r="75" spans="1:17" s="119" customFormat="1" ht="18" x14ac:dyDescent="0.25">
      <c r="A75" s="133" t="str">
        <f>VLOOKUP(E75,'LISTADO ATM'!$A$2:$C$901,3,0)</f>
        <v>DISTRITO NACIONAL</v>
      </c>
      <c r="B75" s="107">
        <v>3336022447</v>
      </c>
      <c r="C75" s="94">
        <v>44449.702962962961</v>
      </c>
      <c r="D75" s="94" t="s">
        <v>2174</v>
      </c>
      <c r="E75" s="145">
        <v>946</v>
      </c>
      <c r="F75" s="133" t="str">
        <f>VLOOKUP(E75,VIP!$A$2:$O15949,2,0)</f>
        <v>DRBR24R</v>
      </c>
      <c r="G75" s="133" t="str">
        <f>VLOOKUP(E75,'LISTADO ATM'!$A$2:$B$900,2,0)</f>
        <v xml:space="preserve">ATM Oficina Núñez de Cáceres I </v>
      </c>
      <c r="H75" s="133" t="str">
        <f>VLOOKUP(E75,VIP!$A$2:$O20910,7,FALSE)</f>
        <v>Si</v>
      </c>
      <c r="I75" s="133" t="str">
        <f>VLOOKUP(E75,VIP!$A$2:$O12875,8,FALSE)</f>
        <v>Si</v>
      </c>
      <c r="J75" s="133" t="str">
        <f>VLOOKUP(E75,VIP!$A$2:$O12825,8,FALSE)</f>
        <v>Si</v>
      </c>
      <c r="K75" s="133" t="str">
        <f>VLOOKUP(E75,VIP!$A$2:$O16399,6,0)</f>
        <v>NO</v>
      </c>
      <c r="L75" s="142" t="s">
        <v>2456</v>
      </c>
      <c r="M75" s="93" t="s">
        <v>2438</v>
      </c>
      <c r="N75" s="93" t="s">
        <v>2444</v>
      </c>
      <c r="O75" s="133" t="s">
        <v>2446</v>
      </c>
      <c r="P75" s="142"/>
      <c r="Q75" s="93" t="s">
        <v>2456</v>
      </c>
    </row>
    <row r="76" spans="1:17" s="119" customFormat="1" ht="18" x14ac:dyDescent="0.25">
      <c r="A76" s="133" t="str">
        <f>VLOOKUP(E76,'LISTADO ATM'!$A$2:$C$901,3,0)</f>
        <v>DISTRITO NACIONAL</v>
      </c>
      <c r="B76" s="107">
        <v>3336022507</v>
      </c>
      <c r="C76" s="94">
        <v>44449.750023148146</v>
      </c>
      <c r="D76" s="94" t="s">
        <v>2174</v>
      </c>
      <c r="E76" s="145">
        <v>349</v>
      </c>
      <c r="F76" s="133" t="str">
        <f>VLOOKUP(E76,VIP!$A$2:$O15940,2,0)</f>
        <v>DRBR349</v>
      </c>
      <c r="G76" s="133" t="str">
        <f>VLOOKUP(E76,'LISTADO ATM'!$A$2:$B$900,2,0)</f>
        <v>ATM SENASA</v>
      </c>
      <c r="H76" s="133" t="str">
        <f>VLOOKUP(E76,VIP!$A$2:$O20901,7,FALSE)</f>
        <v>Si</v>
      </c>
      <c r="I76" s="133" t="str">
        <f>VLOOKUP(E76,VIP!$A$2:$O12866,8,FALSE)</f>
        <v>Si</v>
      </c>
      <c r="J76" s="133" t="str">
        <f>VLOOKUP(E76,VIP!$A$2:$O12816,8,FALSE)</f>
        <v>Si</v>
      </c>
      <c r="K76" s="133" t="str">
        <f>VLOOKUP(E76,VIP!$A$2:$O16390,6,0)</f>
        <v>NO</v>
      </c>
      <c r="L76" s="142" t="s">
        <v>2456</v>
      </c>
      <c r="M76" s="93" t="s">
        <v>2438</v>
      </c>
      <c r="N76" s="93" t="s">
        <v>2444</v>
      </c>
      <c r="O76" s="133" t="s">
        <v>2446</v>
      </c>
      <c r="P76" s="142"/>
      <c r="Q76" s="93" t="s">
        <v>2456</v>
      </c>
    </row>
    <row r="77" spans="1:17" s="119" customFormat="1" ht="18" x14ac:dyDescent="0.25">
      <c r="A77" s="133" t="str">
        <f>VLOOKUP(E77,'LISTADO ATM'!$A$2:$C$901,3,0)</f>
        <v>SUR</v>
      </c>
      <c r="B77" s="107">
        <v>3336023025</v>
      </c>
      <c r="C77" s="94">
        <v>44450.780092592591</v>
      </c>
      <c r="D77" s="94" t="s">
        <v>2174</v>
      </c>
      <c r="E77" s="145">
        <v>584</v>
      </c>
      <c r="F77" s="133" t="str">
        <f>VLOOKUP(E77,VIP!$A$2:$O15960,2,0)</f>
        <v>DRBR404</v>
      </c>
      <c r="G77" s="133" t="str">
        <f>VLOOKUP(E77,'LISTADO ATM'!$A$2:$B$900,2,0)</f>
        <v xml:space="preserve">ATM Oficina San Cristóbal I </v>
      </c>
      <c r="H77" s="133" t="str">
        <f>VLOOKUP(E77,VIP!$A$2:$O20921,7,FALSE)</f>
        <v>Si</v>
      </c>
      <c r="I77" s="133" t="str">
        <f>VLOOKUP(E77,VIP!$A$2:$O12886,8,FALSE)</f>
        <v>Si</v>
      </c>
      <c r="J77" s="133" t="str">
        <f>VLOOKUP(E77,VIP!$A$2:$O12836,8,FALSE)</f>
        <v>Si</v>
      </c>
      <c r="K77" s="133" t="str">
        <f>VLOOKUP(E77,VIP!$A$2:$O16410,6,0)</f>
        <v>SI</v>
      </c>
      <c r="L77" s="142" t="s">
        <v>2456</v>
      </c>
      <c r="M77" s="93" t="s">
        <v>2438</v>
      </c>
      <c r="N77" s="93" t="s">
        <v>2444</v>
      </c>
      <c r="O77" s="133" t="s">
        <v>2446</v>
      </c>
      <c r="P77" s="142"/>
      <c r="Q77" s="93" t="s">
        <v>2456</v>
      </c>
    </row>
    <row r="78" spans="1:17" s="119" customFormat="1" ht="18" x14ac:dyDescent="0.25">
      <c r="A78" s="133" t="str">
        <f>VLOOKUP(E78,'LISTADO ATM'!$A$2:$C$901,3,0)</f>
        <v>DISTRITO NACIONAL</v>
      </c>
      <c r="B78" s="107">
        <v>3336022918</v>
      </c>
      <c r="C78" s="94">
        <v>44450.805381944447</v>
      </c>
      <c r="D78" s="94" t="s">
        <v>2174</v>
      </c>
      <c r="E78" s="145">
        <v>957</v>
      </c>
      <c r="F78" s="133" t="str">
        <f>VLOOKUP(E78,VIP!$A$2:$O15957,2,0)</f>
        <v>DRBR23F</v>
      </c>
      <c r="G78" s="133" t="str">
        <f>VLOOKUP(E78,'LISTADO ATM'!$A$2:$B$900,2,0)</f>
        <v xml:space="preserve">ATM Oficina Venezuela </v>
      </c>
      <c r="H78" s="133" t="str">
        <f>VLOOKUP(E78,VIP!$A$2:$O20918,7,FALSE)</f>
        <v>Si</v>
      </c>
      <c r="I78" s="133" t="str">
        <f>VLOOKUP(E78,VIP!$A$2:$O12883,8,FALSE)</f>
        <v>Si</v>
      </c>
      <c r="J78" s="133" t="str">
        <f>VLOOKUP(E78,VIP!$A$2:$O12833,8,FALSE)</f>
        <v>Si</v>
      </c>
      <c r="K78" s="133" t="str">
        <f>VLOOKUP(E78,VIP!$A$2:$O16407,6,0)</f>
        <v>SI</v>
      </c>
      <c r="L78" s="142" t="s">
        <v>2456</v>
      </c>
      <c r="M78" s="93" t="s">
        <v>2438</v>
      </c>
      <c r="N78" s="93" t="s">
        <v>2444</v>
      </c>
      <c r="O78" s="133" t="s">
        <v>2446</v>
      </c>
      <c r="P78" s="142"/>
      <c r="Q78" s="93" t="s">
        <v>2456</v>
      </c>
    </row>
    <row r="79" spans="1:17" s="119" customFormat="1" ht="18" x14ac:dyDescent="0.25">
      <c r="A79" s="133" t="str">
        <f>VLOOKUP(E79,'LISTADO ATM'!$A$2:$C$901,3,0)</f>
        <v>SUR</v>
      </c>
      <c r="B79" s="107" t="s">
        <v>2633</v>
      </c>
      <c r="C79" s="94">
        <v>44451.051006944443</v>
      </c>
      <c r="D79" s="94" t="s">
        <v>2174</v>
      </c>
      <c r="E79" s="145">
        <v>252</v>
      </c>
      <c r="F79" s="133" t="str">
        <f>VLOOKUP(E79,VIP!$A$2:$O15863,2,0)</f>
        <v>DRBR252</v>
      </c>
      <c r="G79" s="133" t="str">
        <f>VLOOKUP(E79,'LISTADO ATM'!$A$2:$B$900,2,0)</f>
        <v xml:space="preserve">ATM Banco Agrícola (Barahona) </v>
      </c>
      <c r="H79" s="133" t="str">
        <f>VLOOKUP(E79,VIP!$A$2:$O20824,7,FALSE)</f>
        <v>Si</v>
      </c>
      <c r="I79" s="133" t="str">
        <f>VLOOKUP(E79,VIP!$A$2:$O12789,8,FALSE)</f>
        <v>Si</v>
      </c>
      <c r="J79" s="133" t="str">
        <f>VLOOKUP(E79,VIP!$A$2:$O12739,8,FALSE)</f>
        <v>Si</v>
      </c>
      <c r="K79" s="133" t="str">
        <f>VLOOKUP(E79,VIP!$A$2:$O16313,6,0)</f>
        <v>NO</v>
      </c>
      <c r="L79" s="142" t="s">
        <v>2456</v>
      </c>
      <c r="M79" s="93" t="s">
        <v>2438</v>
      </c>
      <c r="N79" s="93" t="s">
        <v>2444</v>
      </c>
      <c r="O79" s="133" t="s">
        <v>2446</v>
      </c>
      <c r="P79" s="142"/>
      <c r="Q79" s="93" t="s">
        <v>2456</v>
      </c>
    </row>
    <row r="80" spans="1:17" s="119" customFormat="1" ht="18" x14ac:dyDescent="0.25">
      <c r="A80" s="133" t="str">
        <f>VLOOKUP(E80,'LISTADO ATM'!$A$2:$C$901,3,0)</f>
        <v>NORTE</v>
      </c>
      <c r="B80" s="107" t="s">
        <v>2646</v>
      </c>
      <c r="C80" s="94">
        <v>44451.510740740741</v>
      </c>
      <c r="D80" s="94" t="s">
        <v>2175</v>
      </c>
      <c r="E80" s="145">
        <v>151</v>
      </c>
      <c r="F80" s="133" t="str">
        <f>VLOOKUP(E80,VIP!$A$2:$O15869,2,0)</f>
        <v>DRBR151</v>
      </c>
      <c r="G80" s="133" t="str">
        <f>VLOOKUP(E80,'LISTADO ATM'!$A$2:$B$900,2,0)</f>
        <v xml:space="preserve">ATM Oficina Nagua </v>
      </c>
      <c r="H80" s="133" t="str">
        <f>VLOOKUP(E80,VIP!$A$2:$O20830,7,FALSE)</f>
        <v>Si</v>
      </c>
      <c r="I80" s="133" t="str">
        <f>VLOOKUP(E80,VIP!$A$2:$O12795,8,FALSE)</f>
        <v>Si</v>
      </c>
      <c r="J80" s="133" t="str">
        <f>VLOOKUP(E80,VIP!$A$2:$O12745,8,FALSE)</f>
        <v>Si</v>
      </c>
      <c r="K80" s="133" t="str">
        <f>VLOOKUP(E80,VIP!$A$2:$O16319,6,0)</f>
        <v>SI</v>
      </c>
      <c r="L80" s="142" t="s">
        <v>2456</v>
      </c>
      <c r="M80" s="93" t="s">
        <v>2438</v>
      </c>
      <c r="N80" s="93" t="s">
        <v>2444</v>
      </c>
      <c r="O80" s="133" t="s">
        <v>2622</v>
      </c>
      <c r="P80" s="142"/>
      <c r="Q80" s="93" t="s">
        <v>2456</v>
      </c>
    </row>
    <row r="81" spans="1:22" s="119" customFormat="1" ht="18" x14ac:dyDescent="0.25">
      <c r="A81" s="133" t="str">
        <f>VLOOKUP(E81,'LISTADO ATM'!$A$2:$C$901,3,0)</f>
        <v>NORTE</v>
      </c>
      <c r="B81" s="107" t="s">
        <v>2645</v>
      </c>
      <c r="C81" s="94">
        <v>44451.52140046296</v>
      </c>
      <c r="D81" s="94" t="s">
        <v>2175</v>
      </c>
      <c r="E81" s="145">
        <v>654</v>
      </c>
      <c r="F81" s="133" t="str">
        <f>VLOOKUP(E81,VIP!$A$2:$O15868,2,0)</f>
        <v>DRBR654</v>
      </c>
      <c r="G81" s="133" t="str">
        <f>VLOOKUP(E81,'LISTADO ATM'!$A$2:$B$900,2,0)</f>
        <v>ATM Autoservicio S/M Jumbo Puerto Plata</v>
      </c>
      <c r="H81" s="133" t="str">
        <f>VLOOKUP(E81,VIP!$A$2:$O20829,7,FALSE)</f>
        <v>Si</v>
      </c>
      <c r="I81" s="133" t="str">
        <f>VLOOKUP(E81,VIP!$A$2:$O12794,8,FALSE)</f>
        <v>Si</v>
      </c>
      <c r="J81" s="133" t="str">
        <f>VLOOKUP(E81,VIP!$A$2:$O12744,8,FALSE)</f>
        <v>Si</v>
      </c>
      <c r="K81" s="133" t="str">
        <f>VLOOKUP(E81,VIP!$A$2:$O16318,6,0)</f>
        <v>NO</v>
      </c>
      <c r="L81" s="142" t="s">
        <v>2456</v>
      </c>
      <c r="M81" s="93" t="s">
        <v>2438</v>
      </c>
      <c r="N81" s="93" t="s">
        <v>2444</v>
      </c>
      <c r="O81" s="133" t="s">
        <v>2622</v>
      </c>
      <c r="P81" s="142"/>
      <c r="Q81" s="93" t="s">
        <v>2456</v>
      </c>
    </row>
    <row r="82" spans="1:22" s="119" customFormat="1" ht="18" x14ac:dyDescent="0.25">
      <c r="A82" s="133" t="str">
        <f>VLOOKUP(E82,'LISTADO ATM'!$A$2:$C$901,3,0)</f>
        <v>NORTE</v>
      </c>
      <c r="B82" s="107" t="s">
        <v>2644</v>
      </c>
      <c r="C82" s="94">
        <v>44451.523553240739</v>
      </c>
      <c r="D82" s="94" t="s">
        <v>2175</v>
      </c>
      <c r="E82" s="145">
        <v>171</v>
      </c>
      <c r="F82" s="133" t="str">
        <f>VLOOKUP(E82,VIP!$A$2:$O15867,2,0)</f>
        <v>DRBR171</v>
      </c>
      <c r="G82" s="133" t="str">
        <f>VLOOKUP(E82,'LISTADO ATM'!$A$2:$B$900,2,0)</f>
        <v xml:space="preserve">ATM Oficina Moca </v>
      </c>
      <c r="H82" s="133" t="str">
        <f>VLOOKUP(E82,VIP!$A$2:$O20828,7,FALSE)</f>
        <v>Si</v>
      </c>
      <c r="I82" s="133" t="str">
        <f>VLOOKUP(E82,VIP!$A$2:$O12793,8,FALSE)</f>
        <v>Si</v>
      </c>
      <c r="J82" s="133" t="str">
        <f>VLOOKUP(E82,VIP!$A$2:$O12743,8,FALSE)</f>
        <v>Si</v>
      </c>
      <c r="K82" s="133" t="str">
        <f>VLOOKUP(E82,VIP!$A$2:$O16317,6,0)</f>
        <v>NO</v>
      </c>
      <c r="L82" s="142" t="s">
        <v>2456</v>
      </c>
      <c r="M82" s="93" t="s">
        <v>2438</v>
      </c>
      <c r="N82" s="93" t="s">
        <v>2444</v>
      </c>
      <c r="O82" s="133" t="s">
        <v>2622</v>
      </c>
      <c r="P82" s="142"/>
      <c r="Q82" s="93" t="s">
        <v>2456</v>
      </c>
    </row>
    <row r="83" spans="1:22" s="119" customFormat="1" ht="18" x14ac:dyDescent="0.25">
      <c r="A83" s="133" t="str">
        <f>VLOOKUP(E83,'LISTADO ATM'!$A$2:$C$901,3,0)</f>
        <v>SUR</v>
      </c>
      <c r="B83" s="107" t="s">
        <v>2643</v>
      </c>
      <c r="C83" s="94">
        <v>44451.532824074071</v>
      </c>
      <c r="D83" s="94" t="s">
        <v>2174</v>
      </c>
      <c r="E83" s="145">
        <v>873</v>
      </c>
      <c r="F83" s="133" t="str">
        <f>VLOOKUP(E83,VIP!$A$2:$O15864,2,0)</f>
        <v>DRBR873</v>
      </c>
      <c r="G83" s="133" t="str">
        <f>VLOOKUP(E83,'LISTADO ATM'!$A$2:$B$900,2,0)</f>
        <v xml:space="preserve">ATM Centro de Caja San Cristóbal II </v>
      </c>
      <c r="H83" s="133" t="str">
        <f>VLOOKUP(E83,VIP!$A$2:$O20825,7,FALSE)</f>
        <v>Si</v>
      </c>
      <c r="I83" s="133" t="str">
        <f>VLOOKUP(E83,VIP!$A$2:$O12790,8,FALSE)</f>
        <v>Si</v>
      </c>
      <c r="J83" s="133" t="str">
        <f>VLOOKUP(E83,VIP!$A$2:$O12740,8,FALSE)</f>
        <v>Si</v>
      </c>
      <c r="K83" s="133" t="str">
        <f>VLOOKUP(E83,VIP!$A$2:$O16314,6,0)</f>
        <v>SI</v>
      </c>
      <c r="L83" s="142" t="s">
        <v>2456</v>
      </c>
      <c r="M83" s="93" t="s">
        <v>2438</v>
      </c>
      <c r="N83" s="93" t="s">
        <v>2444</v>
      </c>
      <c r="O83" s="133" t="s">
        <v>2446</v>
      </c>
      <c r="P83" s="142"/>
      <c r="Q83" s="93" t="s">
        <v>2456</v>
      </c>
    </row>
    <row r="84" spans="1:22" s="119" customFormat="1" ht="18" x14ac:dyDescent="0.25">
      <c r="A84" s="133" t="str">
        <f>VLOOKUP(E84,'LISTADO ATM'!$A$2:$C$901,3,0)</f>
        <v>SUR</v>
      </c>
      <c r="B84" s="107" t="s">
        <v>2638</v>
      </c>
      <c r="C84" s="94">
        <v>44451.580150462964</v>
      </c>
      <c r="D84" s="94" t="s">
        <v>2174</v>
      </c>
      <c r="E84" s="145">
        <v>84</v>
      </c>
      <c r="F84" s="133" t="str">
        <f>VLOOKUP(E84,VIP!$A$2:$O15858,2,0)</f>
        <v>DRBR084</v>
      </c>
      <c r="G84" s="133" t="str">
        <f>VLOOKUP(E84,'LISTADO ATM'!$A$2:$B$900,2,0)</f>
        <v xml:space="preserve">ATM Oficina Multicentro Sirena San Cristóbal </v>
      </c>
      <c r="H84" s="133" t="str">
        <f>VLOOKUP(E84,VIP!$A$2:$O20819,7,FALSE)</f>
        <v>Si</v>
      </c>
      <c r="I84" s="133" t="str">
        <f>VLOOKUP(E84,VIP!$A$2:$O12784,8,FALSE)</f>
        <v>Si</v>
      </c>
      <c r="J84" s="133" t="str">
        <f>VLOOKUP(E84,VIP!$A$2:$O12734,8,FALSE)</f>
        <v>Si</v>
      </c>
      <c r="K84" s="133" t="str">
        <f>VLOOKUP(E84,VIP!$A$2:$O16308,6,0)</f>
        <v>SI</v>
      </c>
      <c r="L84" s="142" t="s">
        <v>2456</v>
      </c>
      <c r="M84" s="93" t="s">
        <v>2438</v>
      </c>
      <c r="N84" s="93" t="s">
        <v>2444</v>
      </c>
      <c r="O84" s="133" t="s">
        <v>2446</v>
      </c>
      <c r="P84" s="142"/>
      <c r="Q84" s="93" t="s">
        <v>2456</v>
      </c>
    </row>
    <row r="85" spans="1:22" s="119" customFormat="1" ht="18" x14ac:dyDescent="0.25">
      <c r="A85" s="133" t="str">
        <f>VLOOKUP(E85,'LISTADO ATM'!$A$2:$C$901,3,0)</f>
        <v>DISTRITO NACIONAL</v>
      </c>
      <c r="B85" s="107" t="s">
        <v>2675</v>
      </c>
      <c r="C85" s="94">
        <v>44451.985682870371</v>
      </c>
      <c r="D85" s="94" t="s">
        <v>2174</v>
      </c>
      <c r="E85" s="145">
        <v>420</v>
      </c>
      <c r="F85" s="133" t="str">
        <f>VLOOKUP(E85,VIP!$A$2:$O15879,2,0)</f>
        <v>DRBR420</v>
      </c>
      <c r="G85" s="133" t="str">
        <f>VLOOKUP(E85,'LISTADO ATM'!$A$2:$B$900,2,0)</f>
        <v xml:space="preserve">ATM DGII Av. Lincoln </v>
      </c>
      <c r="H85" s="133" t="str">
        <f>VLOOKUP(E85,VIP!$A$2:$O20840,7,FALSE)</f>
        <v>Si</v>
      </c>
      <c r="I85" s="133" t="str">
        <f>VLOOKUP(E85,VIP!$A$2:$O12805,8,FALSE)</f>
        <v>Si</v>
      </c>
      <c r="J85" s="133" t="str">
        <f>VLOOKUP(E85,VIP!$A$2:$O12755,8,FALSE)</f>
        <v>Si</v>
      </c>
      <c r="K85" s="133" t="str">
        <f>VLOOKUP(E85,VIP!$A$2:$O16329,6,0)</f>
        <v>NO</v>
      </c>
      <c r="L85" s="142" t="s">
        <v>2456</v>
      </c>
      <c r="M85" s="93" t="s">
        <v>2438</v>
      </c>
      <c r="N85" s="93" t="s">
        <v>2444</v>
      </c>
      <c r="O85" s="133" t="s">
        <v>2446</v>
      </c>
      <c r="P85" s="142"/>
      <c r="Q85" s="93" t="s">
        <v>2456</v>
      </c>
    </row>
    <row r="86" spans="1:22" s="119" customFormat="1" ht="18" x14ac:dyDescent="0.25">
      <c r="A86" s="133" t="str">
        <f>VLOOKUP(E86,'LISTADO ATM'!$A$2:$C$901,3,0)</f>
        <v>DISTRITO NACIONAL</v>
      </c>
      <c r="B86" s="107" t="s">
        <v>2674</v>
      </c>
      <c r="C86" s="94">
        <v>44451.993159722224</v>
      </c>
      <c r="D86" s="94" t="s">
        <v>2175</v>
      </c>
      <c r="E86" s="145">
        <v>459</v>
      </c>
      <c r="F86" s="133" t="str">
        <f>VLOOKUP(E86,VIP!$A$2:$O15877,2,0)</f>
        <v>DRBR459</v>
      </c>
      <c r="G86" s="133" t="str">
        <f>VLOOKUP(E86,'LISTADO ATM'!$A$2:$B$900,2,0)</f>
        <v>ATM Estación Jima Bonao</v>
      </c>
      <c r="H86" s="133" t="str">
        <f>VLOOKUP(E86,VIP!$A$2:$O20838,7,FALSE)</f>
        <v>Si</v>
      </c>
      <c r="I86" s="133" t="str">
        <f>VLOOKUP(E86,VIP!$A$2:$O12803,8,FALSE)</f>
        <v>Si</v>
      </c>
      <c r="J86" s="133" t="str">
        <f>VLOOKUP(E86,VIP!$A$2:$O12753,8,FALSE)</f>
        <v>Si</v>
      </c>
      <c r="K86" s="133" t="str">
        <f>VLOOKUP(E86,VIP!$A$2:$O16327,6,0)</f>
        <v>NO</v>
      </c>
      <c r="L86" s="142" t="s">
        <v>2456</v>
      </c>
      <c r="M86" s="93" t="s">
        <v>2438</v>
      </c>
      <c r="N86" s="93" t="s">
        <v>2444</v>
      </c>
      <c r="O86" s="133" t="s">
        <v>2622</v>
      </c>
      <c r="P86" s="142"/>
      <c r="Q86" s="93" t="s">
        <v>2456</v>
      </c>
    </row>
    <row r="87" spans="1:22" ht="18" x14ac:dyDescent="0.25">
      <c r="A87" s="133" t="str">
        <f>VLOOKUP(E87,'LISTADO ATM'!$A$2:$C$901,3,0)</f>
        <v>NORTE</v>
      </c>
      <c r="B87" s="107" t="s">
        <v>2673</v>
      </c>
      <c r="C87" s="94">
        <v>44451.994803240741</v>
      </c>
      <c r="D87" s="94" t="s">
        <v>2175</v>
      </c>
      <c r="E87" s="145">
        <v>936</v>
      </c>
      <c r="F87" s="133" t="str">
        <f>VLOOKUP(E87,VIP!$A$2:$O15876,2,0)</f>
        <v>DRBR936</v>
      </c>
      <c r="G87" s="133" t="str">
        <f>VLOOKUP(E87,'LISTADO ATM'!$A$2:$B$900,2,0)</f>
        <v xml:space="preserve">ATM Autobanco Oficina La Vega I </v>
      </c>
      <c r="H87" s="133" t="str">
        <f>VLOOKUP(E87,VIP!$A$2:$O20837,7,FALSE)</f>
        <v>Si</v>
      </c>
      <c r="I87" s="133" t="str">
        <f>VLOOKUP(E87,VIP!$A$2:$O12802,8,FALSE)</f>
        <v>Si</v>
      </c>
      <c r="J87" s="133" t="str">
        <f>VLOOKUP(E87,VIP!$A$2:$O12752,8,FALSE)</f>
        <v>Si</v>
      </c>
      <c r="K87" s="133" t="str">
        <f>VLOOKUP(E87,VIP!$A$2:$O16326,6,0)</f>
        <v>NO</v>
      </c>
      <c r="L87" s="142" t="s">
        <v>2456</v>
      </c>
      <c r="M87" s="93" t="s">
        <v>2438</v>
      </c>
      <c r="N87" s="93" t="s">
        <v>2444</v>
      </c>
      <c r="O87" s="133" t="s">
        <v>2622</v>
      </c>
      <c r="P87" s="142"/>
      <c r="Q87" s="93" t="s">
        <v>2456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SUR</v>
      </c>
      <c r="B88" s="107" t="s">
        <v>2681</v>
      </c>
      <c r="C88" s="94">
        <v>44452.141504629632</v>
      </c>
      <c r="D88" s="94" t="s">
        <v>2174</v>
      </c>
      <c r="E88" s="145">
        <v>584</v>
      </c>
      <c r="F88" s="133" t="str">
        <f>VLOOKUP(E88,VIP!$A$2:$O15867,2,0)</f>
        <v>DRBR404</v>
      </c>
      <c r="G88" s="133" t="str">
        <f>VLOOKUP(E88,'LISTADO ATM'!$A$2:$B$900,2,0)</f>
        <v xml:space="preserve">ATM Oficina San Cristóbal I </v>
      </c>
      <c r="H88" s="133" t="str">
        <f>VLOOKUP(E88,VIP!$A$2:$O20828,7,FALSE)</f>
        <v>Si</v>
      </c>
      <c r="I88" s="133" t="str">
        <f>VLOOKUP(E88,VIP!$A$2:$O12793,8,FALSE)</f>
        <v>Si</v>
      </c>
      <c r="J88" s="133" t="str">
        <f>VLOOKUP(E88,VIP!$A$2:$O12743,8,FALSE)</f>
        <v>Si</v>
      </c>
      <c r="K88" s="133" t="str">
        <f>VLOOKUP(E88,VIP!$A$2:$O16317,6,0)</f>
        <v>SI</v>
      </c>
      <c r="L88" s="142" t="s">
        <v>2456</v>
      </c>
      <c r="M88" s="93" t="s">
        <v>2438</v>
      </c>
      <c r="N88" s="93" t="s">
        <v>2613</v>
      </c>
      <c r="O88" s="133" t="s">
        <v>2446</v>
      </c>
      <c r="P88" s="142"/>
      <c r="Q88" s="93" t="s">
        <v>2456</v>
      </c>
      <c r="R88" s="99"/>
      <c r="S88" s="99"/>
      <c r="T88" s="99"/>
      <c r="U88" s="129"/>
      <c r="V88" s="68"/>
    </row>
    <row r="1028216" spans="16:16" ht="18" x14ac:dyDescent="0.25">
      <c r="P1028216" s="127"/>
    </row>
  </sheetData>
  <autoFilter ref="A4:Q4">
    <sortState ref="A5:Q94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5:E26">
    <cfRule type="duplicateValues" dxfId="483" priority="243"/>
  </conditionalFormatting>
  <conditionalFormatting sqref="E25:E26">
    <cfRule type="duplicateValues" dxfId="482" priority="242"/>
  </conditionalFormatting>
  <conditionalFormatting sqref="B25:B26">
    <cfRule type="duplicateValues" dxfId="481" priority="240"/>
    <cfRule type="duplicateValues" dxfId="480" priority="241"/>
  </conditionalFormatting>
  <conditionalFormatting sqref="B25:B26">
    <cfRule type="duplicateValues" dxfId="479" priority="239"/>
  </conditionalFormatting>
  <conditionalFormatting sqref="E25:E26">
    <cfRule type="duplicateValues" dxfId="478" priority="237"/>
    <cfRule type="duplicateValues" dxfId="477" priority="238"/>
  </conditionalFormatting>
  <conditionalFormatting sqref="E25:E26">
    <cfRule type="duplicateValues" dxfId="476" priority="234"/>
    <cfRule type="duplicateValues" dxfId="475" priority="235"/>
    <cfRule type="duplicateValues" dxfId="474" priority="236"/>
  </conditionalFormatting>
  <conditionalFormatting sqref="B25:B26">
    <cfRule type="duplicateValues" dxfId="473" priority="231"/>
    <cfRule type="duplicateValues" dxfId="472" priority="232"/>
    <cfRule type="duplicateValues" dxfId="471" priority="233"/>
  </conditionalFormatting>
  <conditionalFormatting sqref="E27:E34">
    <cfRule type="duplicateValues" dxfId="470" priority="214"/>
  </conditionalFormatting>
  <conditionalFormatting sqref="E27:E34">
    <cfRule type="duplicateValues" dxfId="469" priority="213"/>
  </conditionalFormatting>
  <conditionalFormatting sqref="B27:B34">
    <cfRule type="duplicateValues" dxfId="468" priority="211"/>
    <cfRule type="duplicateValues" dxfId="467" priority="212"/>
  </conditionalFormatting>
  <conditionalFormatting sqref="B27:B34">
    <cfRule type="duplicateValues" dxfId="466" priority="210"/>
  </conditionalFormatting>
  <conditionalFormatting sqref="E27:E34">
    <cfRule type="duplicateValues" dxfId="465" priority="208"/>
    <cfRule type="duplicateValues" dxfId="464" priority="209"/>
  </conditionalFormatting>
  <conditionalFormatting sqref="E27:E34">
    <cfRule type="duplicateValues" dxfId="463" priority="205"/>
    <cfRule type="duplicateValues" dxfId="462" priority="206"/>
    <cfRule type="duplicateValues" dxfId="461" priority="207"/>
  </conditionalFormatting>
  <conditionalFormatting sqref="B27:B34">
    <cfRule type="duplicateValues" dxfId="460" priority="202"/>
    <cfRule type="duplicateValues" dxfId="459" priority="203"/>
    <cfRule type="duplicateValues" dxfId="458" priority="204"/>
  </conditionalFormatting>
  <conditionalFormatting sqref="E27:E34">
    <cfRule type="duplicateValues" dxfId="457" priority="199"/>
    <cfRule type="duplicateValues" dxfId="456" priority="201"/>
  </conditionalFormatting>
  <conditionalFormatting sqref="B27:B34">
    <cfRule type="duplicateValues" dxfId="455" priority="198"/>
    <cfRule type="duplicateValues" dxfId="454" priority="200"/>
  </conditionalFormatting>
  <conditionalFormatting sqref="E35:E39">
    <cfRule type="duplicateValues" dxfId="453" priority="197"/>
  </conditionalFormatting>
  <conditionalFormatting sqref="E35:E39">
    <cfRule type="duplicateValues" dxfId="452" priority="196"/>
  </conditionalFormatting>
  <conditionalFormatting sqref="B35:B39">
    <cfRule type="duplicateValues" dxfId="451" priority="194"/>
    <cfRule type="duplicateValues" dxfId="450" priority="195"/>
  </conditionalFormatting>
  <conditionalFormatting sqref="B35:B39">
    <cfRule type="duplicateValues" dxfId="449" priority="193"/>
  </conditionalFormatting>
  <conditionalFormatting sqref="E35:E39">
    <cfRule type="duplicateValues" dxfId="448" priority="191"/>
    <cfRule type="duplicateValues" dxfId="447" priority="192"/>
  </conditionalFormatting>
  <conditionalFormatting sqref="E35:E39">
    <cfRule type="duplicateValues" dxfId="446" priority="188"/>
    <cfRule type="duplicateValues" dxfId="445" priority="189"/>
    <cfRule type="duplicateValues" dxfId="444" priority="190"/>
  </conditionalFormatting>
  <conditionalFormatting sqref="B35:B39">
    <cfRule type="duplicateValues" dxfId="443" priority="185"/>
    <cfRule type="duplicateValues" dxfId="442" priority="186"/>
    <cfRule type="duplicateValues" dxfId="441" priority="187"/>
  </conditionalFormatting>
  <conditionalFormatting sqref="E35:E39">
    <cfRule type="duplicateValues" dxfId="440" priority="182"/>
    <cfRule type="duplicateValues" dxfId="439" priority="184"/>
  </conditionalFormatting>
  <conditionalFormatting sqref="B35:B39">
    <cfRule type="duplicateValues" dxfId="438" priority="181"/>
    <cfRule type="duplicateValues" dxfId="437" priority="183"/>
  </conditionalFormatting>
  <conditionalFormatting sqref="E40:E59">
    <cfRule type="duplicateValues" dxfId="436" priority="180"/>
  </conditionalFormatting>
  <conditionalFormatting sqref="E40:E59">
    <cfRule type="duplicateValues" dxfId="435" priority="179"/>
  </conditionalFormatting>
  <conditionalFormatting sqref="B40:B59">
    <cfRule type="duplicateValues" dxfId="434" priority="177"/>
    <cfRule type="duplicateValues" dxfId="433" priority="178"/>
  </conditionalFormatting>
  <conditionalFormatting sqref="B40:B59">
    <cfRule type="duplicateValues" dxfId="432" priority="176"/>
  </conditionalFormatting>
  <conditionalFormatting sqref="E40:E59">
    <cfRule type="duplicateValues" dxfId="431" priority="174"/>
    <cfRule type="duplicateValues" dxfId="430" priority="175"/>
  </conditionalFormatting>
  <conditionalFormatting sqref="E40:E59">
    <cfRule type="duplicateValues" dxfId="429" priority="171"/>
    <cfRule type="duplicateValues" dxfId="428" priority="172"/>
    <cfRule type="duplicateValues" dxfId="427" priority="173"/>
  </conditionalFormatting>
  <conditionalFormatting sqref="B40:B59">
    <cfRule type="duplicateValues" dxfId="426" priority="168"/>
    <cfRule type="duplicateValues" dxfId="425" priority="169"/>
    <cfRule type="duplicateValues" dxfId="424" priority="170"/>
  </conditionalFormatting>
  <conditionalFormatting sqref="E40:E59">
    <cfRule type="duplicateValues" dxfId="423" priority="165"/>
    <cfRule type="duplicateValues" dxfId="422" priority="167"/>
  </conditionalFormatting>
  <conditionalFormatting sqref="B40:B59">
    <cfRule type="duplicateValues" dxfId="421" priority="164"/>
    <cfRule type="duplicateValues" dxfId="420" priority="166"/>
  </conditionalFormatting>
  <conditionalFormatting sqref="E60">
    <cfRule type="duplicateValues" dxfId="419" priority="162"/>
  </conditionalFormatting>
  <conditionalFormatting sqref="E60">
    <cfRule type="duplicateValues" dxfId="418" priority="161"/>
  </conditionalFormatting>
  <conditionalFormatting sqref="E60">
    <cfRule type="duplicateValues" dxfId="417" priority="159"/>
    <cfRule type="duplicateValues" dxfId="416" priority="160"/>
  </conditionalFormatting>
  <conditionalFormatting sqref="E60">
    <cfRule type="duplicateValues" dxfId="415" priority="156"/>
    <cfRule type="duplicateValues" dxfId="414" priority="157"/>
    <cfRule type="duplicateValues" dxfId="413" priority="158"/>
  </conditionalFormatting>
  <conditionalFormatting sqref="E60">
    <cfRule type="duplicateValues" dxfId="412" priority="154"/>
    <cfRule type="duplicateValues" dxfId="411" priority="155"/>
  </conditionalFormatting>
  <conditionalFormatting sqref="E61:E64">
    <cfRule type="duplicateValues" dxfId="410" priority="153"/>
  </conditionalFormatting>
  <conditionalFormatting sqref="E61:E64">
    <cfRule type="duplicateValues" dxfId="409" priority="152"/>
  </conditionalFormatting>
  <conditionalFormatting sqref="E61:E64">
    <cfRule type="duplicateValues" dxfId="408" priority="150"/>
    <cfRule type="duplicateValues" dxfId="407" priority="151"/>
  </conditionalFormatting>
  <conditionalFormatting sqref="E61:E64">
    <cfRule type="duplicateValues" dxfId="406" priority="147"/>
    <cfRule type="duplicateValues" dxfId="405" priority="148"/>
    <cfRule type="duplicateValues" dxfId="404" priority="149"/>
  </conditionalFormatting>
  <conditionalFormatting sqref="E61:E64">
    <cfRule type="duplicateValues" dxfId="403" priority="145"/>
    <cfRule type="duplicateValues" dxfId="402" priority="146"/>
  </conditionalFormatting>
  <conditionalFormatting sqref="B65">
    <cfRule type="duplicateValues" dxfId="401" priority="143"/>
    <cfRule type="duplicateValues" dxfId="400" priority="144"/>
  </conditionalFormatting>
  <conditionalFormatting sqref="B65">
    <cfRule type="duplicateValues" dxfId="399" priority="142"/>
  </conditionalFormatting>
  <conditionalFormatting sqref="B65">
    <cfRule type="duplicateValues" dxfId="398" priority="140"/>
    <cfRule type="duplicateValues" dxfId="397" priority="141"/>
  </conditionalFormatting>
  <conditionalFormatting sqref="B65">
    <cfRule type="duplicateValues" dxfId="396" priority="137"/>
    <cfRule type="duplicateValues" dxfId="395" priority="138"/>
    <cfRule type="duplicateValues" dxfId="394" priority="139"/>
  </conditionalFormatting>
  <conditionalFormatting sqref="B65">
    <cfRule type="duplicateValues" dxfId="393" priority="136"/>
  </conditionalFormatting>
  <conditionalFormatting sqref="B65">
    <cfRule type="duplicateValues" dxfId="392" priority="135"/>
  </conditionalFormatting>
  <conditionalFormatting sqref="B65">
    <cfRule type="duplicateValues" dxfId="391" priority="133"/>
    <cfRule type="duplicateValues" dxfId="390" priority="134"/>
  </conditionalFormatting>
  <conditionalFormatting sqref="E65:E66">
    <cfRule type="duplicateValues" dxfId="389" priority="132"/>
  </conditionalFormatting>
  <conditionalFormatting sqref="E65:E66">
    <cfRule type="duplicateValues" dxfId="388" priority="131"/>
  </conditionalFormatting>
  <conditionalFormatting sqref="E65:E66">
    <cfRule type="duplicateValues" dxfId="387" priority="129"/>
    <cfRule type="duplicateValues" dxfId="386" priority="130"/>
  </conditionalFormatting>
  <conditionalFormatting sqref="E65:E66">
    <cfRule type="duplicateValues" dxfId="385" priority="126"/>
    <cfRule type="duplicateValues" dxfId="384" priority="127"/>
    <cfRule type="duplicateValues" dxfId="383" priority="128"/>
  </conditionalFormatting>
  <conditionalFormatting sqref="E65:E66">
    <cfRule type="duplicateValues" dxfId="382" priority="124"/>
    <cfRule type="duplicateValues" dxfId="381" priority="125"/>
  </conditionalFormatting>
  <conditionalFormatting sqref="B66">
    <cfRule type="duplicateValues" dxfId="380" priority="122"/>
    <cfRule type="duplicateValues" dxfId="379" priority="123"/>
  </conditionalFormatting>
  <conditionalFormatting sqref="B66">
    <cfRule type="duplicateValues" dxfId="378" priority="121"/>
  </conditionalFormatting>
  <conditionalFormatting sqref="B66">
    <cfRule type="duplicateValues" dxfId="377" priority="119"/>
    <cfRule type="duplicateValues" dxfId="376" priority="120"/>
  </conditionalFormatting>
  <conditionalFormatting sqref="B66">
    <cfRule type="duplicateValues" dxfId="375" priority="116"/>
    <cfRule type="duplicateValues" dxfId="374" priority="117"/>
    <cfRule type="duplicateValues" dxfId="373" priority="118"/>
  </conditionalFormatting>
  <conditionalFormatting sqref="B66">
    <cfRule type="duplicateValues" dxfId="372" priority="115"/>
  </conditionalFormatting>
  <conditionalFormatting sqref="B66">
    <cfRule type="duplicateValues" dxfId="371" priority="114"/>
  </conditionalFormatting>
  <conditionalFormatting sqref="B66">
    <cfRule type="duplicateValues" dxfId="370" priority="112"/>
    <cfRule type="duplicateValues" dxfId="369" priority="113"/>
  </conditionalFormatting>
  <conditionalFormatting sqref="E67:E86">
    <cfRule type="duplicateValues" dxfId="368" priority="82"/>
  </conditionalFormatting>
  <conditionalFormatting sqref="E67:E86">
    <cfRule type="duplicateValues" dxfId="367" priority="81"/>
  </conditionalFormatting>
  <conditionalFormatting sqref="E67:E86">
    <cfRule type="duplicateValues" dxfId="366" priority="79"/>
    <cfRule type="duplicateValues" dxfId="365" priority="80"/>
  </conditionalFormatting>
  <conditionalFormatting sqref="E67:E86">
    <cfRule type="duplicateValues" dxfId="364" priority="76"/>
    <cfRule type="duplicateValues" dxfId="363" priority="77"/>
    <cfRule type="duplicateValues" dxfId="362" priority="78"/>
  </conditionalFormatting>
  <conditionalFormatting sqref="E67:E86">
    <cfRule type="duplicateValues" dxfId="361" priority="75"/>
  </conditionalFormatting>
  <conditionalFormatting sqref="E67:E86">
    <cfRule type="duplicateValues" dxfId="360" priority="72"/>
    <cfRule type="duplicateValues" dxfId="359" priority="73"/>
    <cfRule type="duplicateValues" dxfId="358" priority="74"/>
  </conditionalFormatting>
  <conditionalFormatting sqref="E67:E86">
    <cfRule type="duplicateValues" dxfId="357" priority="70"/>
    <cfRule type="duplicateValues" dxfId="356" priority="71"/>
  </conditionalFormatting>
  <conditionalFormatting sqref="E67:E86">
    <cfRule type="duplicateValues" dxfId="355" priority="68"/>
    <cfRule type="duplicateValues" dxfId="354" priority="69"/>
  </conditionalFormatting>
  <conditionalFormatting sqref="E67:E86">
    <cfRule type="duplicateValues" dxfId="353" priority="67"/>
  </conditionalFormatting>
  <conditionalFormatting sqref="E67:E86">
    <cfRule type="duplicateValues" dxfId="352" priority="66"/>
  </conditionalFormatting>
  <conditionalFormatting sqref="E67:E86">
    <cfRule type="duplicateValues" dxfId="351" priority="65"/>
  </conditionalFormatting>
  <conditionalFormatting sqref="E67:E86">
    <cfRule type="duplicateValues" dxfId="350" priority="63"/>
    <cfRule type="duplicateValues" dxfId="349" priority="64"/>
  </conditionalFormatting>
  <conditionalFormatting sqref="E67:E86">
    <cfRule type="duplicateValues" dxfId="348" priority="60"/>
    <cfRule type="duplicateValues" dxfId="347" priority="61"/>
    <cfRule type="duplicateValues" dxfId="346" priority="62"/>
  </conditionalFormatting>
  <conditionalFormatting sqref="E67:E86">
    <cfRule type="duplicateValues" dxfId="345" priority="58"/>
    <cfRule type="duplicateValues" dxfId="344" priority="59"/>
  </conditionalFormatting>
  <conditionalFormatting sqref="B67:B86">
    <cfRule type="duplicateValues" dxfId="343" priority="56"/>
    <cfRule type="duplicateValues" dxfId="342" priority="57"/>
  </conditionalFormatting>
  <conditionalFormatting sqref="B67:B86">
    <cfRule type="duplicateValues" dxfId="341" priority="55"/>
  </conditionalFormatting>
  <conditionalFormatting sqref="B67:B86">
    <cfRule type="duplicateValues" dxfId="340" priority="53"/>
    <cfRule type="duplicateValues" dxfId="339" priority="54"/>
  </conditionalFormatting>
  <conditionalFormatting sqref="B67:B86">
    <cfRule type="duplicateValues" dxfId="338" priority="50"/>
    <cfRule type="duplicateValues" dxfId="337" priority="51"/>
    <cfRule type="duplicateValues" dxfId="336" priority="52"/>
  </conditionalFormatting>
  <conditionalFormatting sqref="B67:B86">
    <cfRule type="duplicateValues" dxfId="335" priority="49"/>
  </conditionalFormatting>
  <conditionalFormatting sqref="B67:B86">
    <cfRule type="duplicateValues" dxfId="334" priority="48"/>
  </conditionalFormatting>
  <conditionalFormatting sqref="B67:B86">
    <cfRule type="duplicateValues" dxfId="333" priority="46"/>
    <cfRule type="duplicateValues" dxfId="332" priority="47"/>
  </conditionalFormatting>
  <conditionalFormatting sqref="E5:E24">
    <cfRule type="duplicateValues" dxfId="331" priority="147259"/>
  </conditionalFormatting>
  <conditionalFormatting sqref="B5:B24">
    <cfRule type="duplicateValues" dxfId="330" priority="147260"/>
    <cfRule type="duplicateValues" dxfId="329" priority="147261"/>
  </conditionalFormatting>
  <conditionalFormatting sqref="B5:B24">
    <cfRule type="duplicateValues" dxfId="328" priority="147262"/>
  </conditionalFormatting>
  <conditionalFormatting sqref="E5:E24">
    <cfRule type="duplicateValues" dxfId="327" priority="147263"/>
    <cfRule type="duplicateValues" dxfId="326" priority="147264"/>
  </conditionalFormatting>
  <conditionalFormatting sqref="E5:E24">
    <cfRule type="duplicateValues" dxfId="325" priority="147265"/>
    <cfRule type="duplicateValues" dxfId="324" priority="147266"/>
    <cfRule type="duplicateValues" dxfId="323" priority="147267"/>
  </conditionalFormatting>
  <conditionalFormatting sqref="B5:B24">
    <cfRule type="duplicateValues" dxfId="322" priority="147268"/>
    <cfRule type="duplicateValues" dxfId="321" priority="147269"/>
    <cfRule type="duplicateValues" dxfId="320" priority="147270"/>
  </conditionalFormatting>
  <conditionalFormatting sqref="B60:B64 B1:B4 B89:B1048576">
    <cfRule type="duplicateValues" dxfId="319" priority="147344"/>
    <cfRule type="duplicateValues" dxfId="318" priority="147345"/>
  </conditionalFormatting>
  <conditionalFormatting sqref="B60:B64 B1:B4 B89:B1048576">
    <cfRule type="duplicateValues" dxfId="317" priority="147354"/>
  </conditionalFormatting>
  <conditionalFormatting sqref="B60:B64 B89:B1048576">
    <cfRule type="duplicateValues" dxfId="316" priority="147359"/>
    <cfRule type="duplicateValues" dxfId="315" priority="147360"/>
  </conditionalFormatting>
  <conditionalFormatting sqref="B60:B64 B1:B4 B89:B1048576">
    <cfRule type="duplicateValues" dxfId="314" priority="147367"/>
    <cfRule type="duplicateValues" dxfId="313" priority="147368"/>
    <cfRule type="duplicateValues" dxfId="312" priority="147369"/>
  </conditionalFormatting>
  <conditionalFormatting sqref="B60:B64 B89:B1048576">
    <cfRule type="duplicateValues" dxfId="311" priority="147382"/>
  </conditionalFormatting>
  <conditionalFormatting sqref="B60:B64 B89:B1048576 B1:B26">
    <cfRule type="duplicateValues" dxfId="310" priority="147386"/>
    <cfRule type="duplicateValues" dxfId="309" priority="147387"/>
  </conditionalFormatting>
  <conditionalFormatting sqref="B89:B1048576 B1:B86">
    <cfRule type="duplicateValues" dxfId="308" priority="147394"/>
  </conditionalFormatting>
  <conditionalFormatting sqref="E60:E66 E1:E24 E89:E1048576">
    <cfRule type="duplicateValues" dxfId="307" priority="147397"/>
  </conditionalFormatting>
  <conditionalFormatting sqref="E60:E66 E1:E4 E89:E1048576">
    <cfRule type="duplicateValues" dxfId="306" priority="147402"/>
  </conditionalFormatting>
  <conditionalFormatting sqref="E60:E66 E1:E4 E89:E1048576">
    <cfRule type="duplicateValues" dxfId="305" priority="147407"/>
    <cfRule type="duplicateValues" dxfId="304" priority="147408"/>
  </conditionalFormatting>
  <conditionalFormatting sqref="E60:E66 E1:E4 E89:E1048576">
    <cfRule type="duplicateValues" dxfId="303" priority="147417"/>
    <cfRule type="duplicateValues" dxfId="302" priority="147418"/>
    <cfRule type="duplicateValues" dxfId="301" priority="147419"/>
  </conditionalFormatting>
  <conditionalFormatting sqref="E60:E66 E89:E1048576">
    <cfRule type="duplicateValues" dxfId="300" priority="147432"/>
  </conditionalFormatting>
  <conditionalFormatting sqref="E60:E66 E89:E1048576">
    <cfRule type="duplicateValues" dxfId="299" priority="147436"/>
    <cfRule type="duplicateValues" dxfId="298" priority="147437"/>
    <cfRule type="duplicateValues" dxfId="297" priority="147438"/>
  </conditionalFormatting>
  <conditionalFormatting sqref="E60:E66 E89:E1048576">
    <cfRule type="duplicateValues" dxfId="296" priority="147448"/>
    <cfRule type="duplicateValues" dxfId="295" priority="147449"/>
  </conditionalFormatting>
  <conditionalFormatting sqref="E60:E66 E1:E26 E89:E1048576">
    <cfRule type="duplicateValues" dxfId="294" priority="147456"/>
    <cfRule type="duplicateValues" dxfId="293" priority="147457"/>
  </conditionalFormatting>
  <conditionalFormatting sqref="E89:E1048576 E1:E66">
    <cfRule type="duplicateValues" dxfId="292" priority="147464"/>
  </conditionalFormatting>
  <conditionalFormatting sqref="E89:E1048576 E1:E86">
    <cfRule type="duplicateValues" dxfId="291" priority="147467"/>
    <cfRule type="duplicateValues" dxfId="290" priority="147468"/>
    <cfRule type="duplicateValues" dxfId="289" priority="147469"/>
  </conditionalFormatting>
  <conditionalFormatting sqref="E87:E88">
    <cfRule type="duplicateValues" dxfId="288" priority="147476"/>
  </conditionalFormatting>
  <conditionalFormatting sqref="E87:E88">
    <cfRule type="duplicateValues" dxfId="287" priority="147478"/>
    <cfRule type="duplicateValues" dxfId="286" priority="147479"/>
  </conditionalFormatting>
  <conditionalFormatting sqref="E87:E88">
    <cfRule type="duplicateValues" dxfId="285" priority="147480"/>
    <cfRule type="duplicateValues" dxfId="284" priority="147481"/>
    <cfRule type="duplicateValues" dxfId="283" priority="147482"/>
  </conditionalFormatting>
  <conditionalFormatting sqref="B87:B88">
    <cfRule type="duplicateValues" dxfId="282" priority="147501"/>
    <cfRule type="duplicateValues" dxfId="281" priority="147502"/>
  </conditionalFormatting>
  <conditionalFormatting sqref="B87:B88">
    <cfRule type="duplicateValues" dxfId="280" priority="147503"/>
  </conditionalFormatting>
  <conditionalFormatting sqref="B87:B88">
    <cfRule type="duplicateValues" dxfId="279" priority="147506"/>
    <cfRule type="duplicateValues" dxfId="278" priority="147507"/>
    <cfRule type="duplicateValues" dxfId="277" priority="14750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70" zoomScaleNormal="70" workbookViewId="0">
      <selection activeCell="H66" sqref="H66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2537</v>
      </c>
      <c r="G1" s="199"/>
      <c r="H1" s="98">
        <f>COUNTIF(A:E,"2 Gavetas Vacías + 1 Fallando")</f>
        <v>5</v>
      </c>
      <c r="I1" s="98">
        <f>COUNTIF(A:E,("3 Gavetas Vacías"))</f>
        <v>15</v>
      </c>
      <c r="J1" s="119">
        <f>COUNTIF(A:E,"2 Gavetas Fallando + 1 Vacia")</f>
        <v>0</v>
      </c>
      <c r="K1" s="119"/>
    </row>
    <row r="2" spans="1:11" ht="25.5" customHeight="1" x14ac:dyDescent="0.25">
      <c r="A2" s="203" t="s">
        <v>2610</v>
      </c>
      <c r="B2" s="204"/>
      <c r="C2" s="204"/>
      <c r="D2" s="204"/>
      <c r="E2" s="205"/>
      <c r="F2" s="97" t="s">
        <v>2536</v>
      </c>
      <c r="G2" s="96">
        <f>G3+G4</f>
        <v>84</v>
      </c>
      <c r="H2" s="97" t="s">
        <v>2543</v>
      </c>
      <c r="I2" s="96">
        <f>COUNTIF(A:E,"Abastecido")</f>
        <v>1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6"/>
      <c r="B3" s="165"/>
      <c r="C3" s="207"/>
      <c r="D3" s="207"/>
      <c r="E3" s="208"/>
      <c r="F3" s="97" t="s">
        <v>2535</v>
      </c>
      <c r="G3" s="96">
        <f>COUNTIF(REPORTE!A:Q,"fuera de Servicio")</f>
        <v>84</v>
      </c>
      <c r="H3" s="97" t="s">
        <v>2618</v>
      </c>
      <c r="I3" s="96">
        <f>COUNTIF(A:E,"GAVETAS VACIAS + GAVETAS FALLANDO")</f>
        <v>8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9"/>
      <c r="D4" s="209"/>
      <c r="E4" s="210"/>
      <c r="F4" s="97" t="s">
        <v>2532</v>
      </c>
      <c r="G4" s="96">
        <f>COUNTIF(REPORTE!A:Q,"En Servicio")</f>
        <v>0</v>
      </c>
      <c r="H4" s="97" t="s">
        <v>2616</v>
      </c>
      <c r="I4" s="96">
        <f>COUNTIF(A:E,"Solucionado")</f>
        <v>2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9"/>
      <c r="D5" s="209"/>
      <c r="E5" s="210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20</v>
      </c>
      <c r="J5" s="119"/>
      <c r="K5" s="119"/>
    </row>
    <row r="6" spans="1:11" ht="15" customHeight="1" x14ac:dyDescent="0.25">
      <c r="A6" s="170"/>
      <c r="B6" s="171"/>
      <c r="C6" s="211"/>
      <c r="D6" s="211"/>
      <c r="E6" s="212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95" t="s">
        <v>2560</v>
      </c>
      <c r="B7" s="196"/>
      <c r="C7" s="196"/>
      <c r="D7" s="196"/>
      <c r="E7" s="197"/>
      <c r="F7" s="97" t="s">
        <v>2615</v>
      </c>
      <c r="G7" s="96">
        <f>COUNTIF(A:E,"Sin Efectivo")</f>
        <v>17</v>
      </c>
      <c r="H7" s="97" t="s">
        <v>2541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7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2682</v>
      </c>
      <c r="E9" s="107">
        <v>3336022952</v>
      </c>
    </row>
    <row r="10" spans="1:11" s="106" customFormat="1" ht="18" x14ac:dyDescent="0.25">
      <c r="A10" s="135" t="e">
        <f>VLOOKUP(B10,'[1]LISTADO ATM'!$A$2:$C$922,3,0)</f>
        <v>#N/A</v>
      </c>
      <c r="B10" s="145"/>
      <c r="C10" s="135" t="e">
        <f>VLOOKUP(B10,'[1]LISTADO ATM'!$A$2:$B$922,2,0)</f>
        <v>#N/A</v>
      </c>
      <c r="D10" s="143"/>
      <c r="E10" s="145"/>
    </row>
    <row r="11" spans="1:11" s="106" customFormat="1" ht="18" x14ac:dyDescent="0.25">
      <c r="A11" s="135" t="e">
        <f>VLOOKUP(B11,'[1]LISTADO ATM'!$A$2:$C$922,3,0)</f>
        <v>#N/A</v>
      </c>
      <c r="B11" s="145"/>
      <c r="C11" s="135" t="e">
        <f>VLOOKUP(B11,'[1]LISTADO ATM'!$A$2:$B$922,2,0)</f>
        <v>#N/A</v>
      </c>
      <c r="D11" s="143"/>
      <c r="E11" s="145"/>
    </row>
    <row r="12" spans="1:11" s="106" customFormat="1" ht="18" customHeight="1" x14ac:dyDescent="0.25">
      <c r="A12" s="135" t="e">
        <f>VLOOKUP(B12,'[1]LISTADO ATM'!$A$2:$C$922,3,0)</f>
        <v>#N/A</v>
      </c>
      <c r="B12" s="145"/>
      <c r="C12" s="135" t="e">
        <f>VLOOKUP(B12,'[1]LISTADO ATM'!$A$2:$B$922,2,0)</f>
        <v>#N/A</v>
      </c>
      <c r="D12" s="143"/>
      <c r="E12" s="145"/>
    </row>
    <row r="13" spans="1:11" s="106" customFormat="1" ht="18" customHeight="1" x14ac:dyDescent="0.25">
      <c r="A13" s="136" t="s">
        <v>2462</v>
      </c>
      <c r="B13" s="137">
        <f>COUNT(B9)</f>
        <v>1</v>
      </c>
      <c r="C13" s="169"/>
      <c r="D13" s="169"/>
      <c r="E13" s="169"/>
    </row>
    <row r="14" spans="1:11" s="106" customFormat="1" ht="18" customHeight="1" x14ac:dyDescent="0.25">
      <c r="A14" s="170"/>
      <c r="B14" s="171"/>
      <c r="C14" s="171"/>
      <c r="D14" s="171"/>
      <c r="E14" s="172"/>
    </row>
    <row r="15" spans="1:11" s="106" customFormat="1" ht="18.75" customHeight="1" thickBot="1" x14ac:dyDescent="0.3">
      <c r="A15" s="195" t="s">
        <v>2561</v>
      </c>
      <c r="B15" s="196"/>
      <c r="C15" s="196"/>
      <c r="D15" s="196"/>
      <c r="E15" s="197"/>
    </row>
    <row r="16" spans="1:11" s="106" customFormat="1" ht="18" customHeight="1" x14ac:dyDescent="0.25">
      <c r="A16" s="140" t="s">
        <v>15</v>
      </c>
      <c r="B16" s="140" t="s">
        <v>2408</v>
      </c>
      <c r="C16" s="140" t="s">
        <v>46</v>
      </c>
      <c r="D16" s="173" t="s">
        <v>2411</v>
      </c>
      <c r="E16" s="174" t="s">
        <v>2409</v>
      </c>
    </row>
    <row r="17" spans="1:5" s="106" customFormat="1" ht="18.75" customHeight="1" x14ac:dyDescent="0.25">
      <c r="A17" s="135" t="str">
        <f>VLOOKUP(B17,'[1]LISTADO ATM'!$A$2:$C$922,3,0)</f>
        <v>DISTRITO NACIONAL</v>
      </c>
      <c r="B17" s="122">
        <v>231</v>
      </c>
      <c r="C17" s="135" t="str">
        <f>VLOOKUP(B17,'[1]LISTADO ATM'!$A$2:$B$822,2,0)</f>
        <v xml:space="preserve">ATM Oficina Zona Oriental </v>
      </c>
      <c r="D17" s="143" t="s">
        <v>2617</v>
      </c>
      <c r="E17" s="122">
        <v>3336019853</v>
      </c>
    </row>
    <row r="18" spans="1:5" s="106" customFormat="1" ht="18" customHeight="1" x14ac:dyDescent="0.25">
      <c r="A18" s="135" t="e">
        <f>VLOOKUP(B18,'[1]LISTADO ATM'!$A$2:$C$922,3,0)</f>
        <v>#N/A</v>
      </c>
      <c r="B18" s="122"/>
      <c r="C18" s="135" t="e">
        <f>VLOOKUP(B18,'[1]LISTADO ATM'!$A$2:$B$822,2,0)</f>
        <v>#N/A</v>
      </c>
      <c r="D18" s="143" t="s">
        <v>2617</v>
      </c>
      <c r="E18" s="122"/>
    </row>
    <row r="19" spans="1:5" s="106" customFormat="1" ht="18" customHeight="1" x14ac:dyDescent="0.25">
      <c r="A19" s="135" t="e">
        <f>VLOOKUP(B19,'[1]LISTADO ATM'!$A$2:$C$922,3,0)</f>
        <v>#N/A</v>
      </c>
      <c r="B19" s="122"/>
      <c r="C19" s="135" t="e">
        <f>VLOOKUP(B19,'[1]LISTADO ATM'!$A$2:$B$822,2,0)</f>
        <v>#N/A</v>
      </c>
      <c r="D19" s="143"/>
      <c r="E19" s="145"/>
    </row>
    <row r="20" spans="1:5" s="111" customFormat="1" ht="18" customHeight="1" x14ac:dyDescent="0.25">
      <c r="A20" s="135" t="e">
        <f>VLOOKUP(B20,'[1]LISTADO ATM'!$A$2:$C$922,3,0)</f>
        <v>#N/A</v>
      </c>
      <c r="B20" s="122"/>
      <c r="C20" s="135" t="e">
        <f>VLOOKUP(B20,'[1]LISTADO ATM'!$A$2:$B$822,2,0)</f>
        <v>#N/A</v>
      </c>
      <c r="D20" s="143"/>
      <c r="E20" s="145"/>
    </row>
    <row r="21" spans="1:5" s="111" customFormat="1" ht="18" customHeight="1" x14ac:dyDescent="0.25">
      <c r="A21" s="135" t="e">
        <f>VLOOKUP(B21,'[1]LISTADO ATM'!$A$2:$C$922,3,0)</f>
        <v>#N/A</v>
      </c>
      <c r="B21" s="122"/>
      <c r="C21" s="135" t="e">
        <f>VLOOKUP(B21,'[1]LISTADO ATM'!$A$2:$B$822,2,0)</f>
        <v>#N/A</v>
      </c>
      <c r="D21" s="143"/>
      <c r="E21" s="145"/>
    </row>
    <row r="22" spans="1:5" s="119" customFormat="1" ht="18" customHeight="1" x14ac:dyDescent="0.25">
      <c r="A22" s="136" t="s">
        <v>2462</v>
      </c>
      <c r="B22" s="137">
        <f>COUNT(B17:B21)</f>
        <v>1</v>
      </c>
      <c r="C22" s="175"/>
      <c r="D22" s="176"/>
      <c r="E22" s="177"/>
    </row>
    <row r="23" spans="1:5" s="111" customFormat="1" ht="18" customHeight="1" thickBot="1" x14ac:dyDescent="0.3">
      <c r="A23" s="162"/>
      <c r="B23" s="163"/>
      <c r="C23" s="163"/>
      <c r="D23" s="163"/>
      <c r="E23" s="164"/>
    </row>
    <row r="24" spans="1:5" s="111" customFormat="1" ht="18" customHeight="1" thickBot="1" x14ac:dyDescent="0.3">
      <c r="A24" s="189" t="s">
        <v>2463</v>
      </c>
      <c r="B24" s="190"/>
      <c r="C24" s="190"/>
      <c r="D24" s="190"/>
      <c r="E24" s="191"/>
    </row>
    <row r="25" spans="1:5" s="111" customFormat="1" ht="18" customHeight="1" x14ac:dyDescent="0.25">
      <c r="A25" s="140" t="s">
        <v>15</v>
      </c>
      <c r="B25" s="140" t="s">
        <v>2408</v>
      </c>
      <c r="C25" s="140" t="s">
        <v>46</v>
      </c>
      <c r="D25" s="147" t="s">
        <v>2411</v>
      </c>
      <c r="E25" s="140" t="s">
        <v>2409</v>
      </c>
    </row>
    <row r="26" spans="1:5" s="111" customFormat="1" ht="18.75" customHeight="1" x14ac:dyDescent="0.25">
      <c r="A26" s="135" t="str">
        <f>VLOOKUP(B26,'[1]LISTADO ATM'!$A$2:$C$922,3,0)</f>
        <v>SUR</v>
      </c>
      <c r="B26" s="122">
        <v>829</v>
      </c>
      <c r="C26" s="135" t="str">
        <f>VLOOKUP(B26,'[1]LISTADO ATM'!$A$2:$B$922,2,0)</f>
        <v xml:space="preserve">ATM UNP Multicentro Sirena Baní </v>
      </c>
      <c r="D26" s="144" t="s">
        <v>2429</v>
      </c>
      <c r="E26" s="122">
        <v>3336022262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45">
        <v>410</v>
      </c>
      <c r="C27" s="135" t="str">
        <f>VLOOKUP(B27,'[1]LISTADO ATM'!$A$2:$B$922,2,0)</f>
        <v xml:space="preserve">ATM Oficina Las Palmas de Herrera II </v>
      </c>
      <c r="D27" s="144" t="s">
        <v>2429</v>
      </c>
      <c r="E27" s="107">
        <v>3336022851</v>
      </c>
    </row>
    <row r="28" spans="1:5" s="119" customFormat="1" ht="18.75" customHeight="1" x14ac:dyDescent="0.25">
      <c r="A28" s="135" t="str">
        <f>VLOOKUP(B28,'[1]LISTADO ATM'!$A$2:$C$922,3,0)</f>
        <v>ESTE</v>
      </c>
      <c r="B28" s="145">
        <v>912</v>
      </c>
      <c r="C28" s="135" t="str">
        <f>VLOOKUP(B28,'[1]LISTADO ATM'!$A$2:$B$922,2,0)</f>
        <v xml:space="preserve">ATM Oficina San Pedro II </v>
      </c>
      <c r="D28" s="144" t="s">
        <v>2429</v>
      </c>
      <c r="E28" s="107">
        <v>3336022911</v>
      </c>
    </row>
    <row r="29" spans="1:5" s="119" customFormat="1" ht="18.75" customHeight="1" x14ac:dyDescent="0.25">
      <c r="A29" s="135" t="str">
        <f>VLOOKUP(B29,'[1]LISTADO ATM'!$A$2:$C$922,3,0)</f>
        <v>DISTRITO NACIONAL</v>
      </c>
      <c r="B29" s="145">
        <v>577</v>
      </c>
      <c r="C29" s="135" t="str">
        <f>VLOOKUP(B29,'[1]LISTADO ATM'!$A$2:$B$922,2,0)</f>
        <v xml:space="preserve">ATM Olé Ave. Duarte </v>
      </c>
      <c r="D29" s="144" t="s">
        <v>2429</v>
      </c>
      <c r="E29" s="107">
        <v>3336022913</v>
      </c>
    </row>
    <row r="30" spans="1:5" s="119" customFormat="1" ht="18.75" customHeight="1" x14ac:dyDescent="0.25">
      <c r="A30" s="135" t="str">
        <f>VLOOKUP(B30,'[1]LISTADO ATM'!$A$2:$C$922,3,0)</f>
        <v>ESTE</v>
      </c>
      <c r="B30" s="145">
        <v>385</v>
      </c>
      <c r="C30" s="135" t="str">
        <f>VLOOKUP(B30,'[1]LISTADO ATM'!$A$2:$B$922,2,0)</f>
        <v xml:space="preserve">ATM Plaza Verón I </v>
      </c>
      <c r="D30" s="144" t="s">
        <v>2429</v>
      </c>
      <c r="E30" s="107">
        <v>3336022920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45">
        <v>461</v>
      </c>
      <c r="C31" s="135" t="str">
        <f>VLOOKUP(B31,'[1]LISTADO ATM'!$A$2:$B$922,2,0)</f>
        <v xml:space="preserve">ATM Autobanco Sarasota I </v>
      </c>
      <c r="D31" s="144" t="s">
        <v>2429</v>
      </c>
      <c r="E31" s="107">
        <v>3336022945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45">
        <v>40</v>
      </c>
      <c r="C32" s="135" t="str">
        <f>VLOOKUP(B32,'[1]LISTADO ATM'!$A$2:$B$922,2,0)</f>
        <v xml:space="preserve">ATM Oficina El Puñal </v>
      </c>
      <c r="D32" s="144" t="s">
        <v>2429</v>
      </c>
      <c r="E32" s="107">
        <v>3336022946</v>
      </c>
    </row>
    <row r="33" spans="1:5" s="119" customFormat="1" ht="18.75" customHeight="1" x14ac:dyDescent="0.25">
      <c r="A33" s="135" t="str">
        <f>VLOOKUP(B33,'[1]LISTADO ATM'!$A$2:$C$922,3,0)</f>
        <v>ESTE</v>
      </c>
      <c r="B33" s="133">
        <v>16</v>
      </c>
      <c r="C33" s="135" t="str">
        <f>VLOOKUP(B33,'[1]LISTADO ATM'!$A$2:$B$922,2,0)</f>
        <v>ATM Estación Texaco Sabana de la Mar</v>
      </c>
      <c r="D33" s="144" t="s">
        <v>2429</v>
      </c>
      <c r="E33" s="107">
        <v>3336022950</v>
      </c>
    </row>
    <row r="34" spans="1:5" s="119" customFormat="1" ht="18.75" customHeight="1" x14ac:dyDescent="0.25">
      <c r="A34" s="135" t="str">
        <f>VLOOKUP(B34,'[1]LISTADO ATM'!$A$2:$C$922,3,0)</f>
        <v>NORTE</v>
      </c>
      <c r="B34" s="133">
        <v>136</v>
      </c>
      <c r="C34" s="135" t="str">
        <f>VLOOKUP(B34,'[1]LISTADO ATM'!$A$2:$B$922,2,0)</f>
        <v>ATM S/M Xtra (Santiago)</v>
      </c>
      <c r="D34" s="144" t="s">
        <v>2429</v>
      </c>
      <c r="E34" s="107">
        <v>3336022973</v>
      </c>
    </row>
    <row r="35" spans="1:5" s="119" customFormat="1" ht="18.75" customHeight="1" x14ac:dyDescent="0.25">
      <c r="A35" s="135" t="str">
        <f>VLOOKUP(B35,'[1]LISTADO ATM'!$A$2:$C$922,3,0)</f>
        <v>NORTE</v>
      </c>
      <c r="B35" s="133">
        <v>965</v>
      </c>
      <c r="C35" s="135" t="str">
        <f>VLOOKUP(B35,'[1]LISTADO ATM'!$A$2:$B$922,2,0)</f>
        <v xml:space="preserve">ATM S/M La Fuente FUN (Santiago) </v>
      </c>
      <c r="D35" s="144" t="s">
        <v>2429</v>
      </c>
      <c r="E35" s="107">
        <v>3336022971</v>
      </c>
    </row>
    <row r="36" spans="1:5" s="119" customFormat="1" ht="18.75" customHeight="1" x14ac:dyDescent="0.25">
      <c r="A36" s="135" t="str">
        <f>VLOOKUP(B36,'[1]LISTADO ATM'!$A$2:$C$922,3,0)</f>
        <v>SUR</v>
      </c>
      <c r="B36" s="133">
        <v>45</v>
      </c>
      <c r="C36" s="135" t="str">
        <f>VLOOKUP(B36,'[1]LISTADO ATM'!$A$2:$B$922,2,0)</f>
        <v xml:space="preserve">ATM Oficina Tamayo </v>
      </c>
      <c r="D36" s="144" t="s">
        <v>2429</v>
      </c>
      <c r="E36" s="107">
        <v>3336022970</v>
      </c>
    </row>
    <row r="37" spans="1:5" s="119" customFormat="1" ht="18.75" customHeight="1" x14ac:dyDescent="0.25">
      <c r="A37" s="135" t="str">
        <f>VLOOKUP(B37,'[1]LISTADO ATM'!$A$2:$C$922,3,0)</f>
        <v>NORTE</v>
      </c>
      <c r="B37" s="133">
        <v>22</v>
      </c>
      <c r="C37" s="135" t="str">
        <f>VLOOKUP(B37,'[1]LISTADO ATM'!$A$2:$B$922,2,0)</f>
        <v>ATM S/M Olimpico (Santiago)</v>
      </c>
      <c r="D37" s="144" t="s">
        <v>2429</v>
      </c>
      <c r="E37" s="107">
        <v>3336022995</v>
      </c>
    </row>
    <row r="38" spans="1:5" s="119" customFormat="1" ht="18.75" customHeight="1" x14ac:dyDescent="0.25">
      <c r="A38" s="135" t="str">
        <f>VLOOKUP(B38,'[1]LISTADO ATM'!$A$2:$C$922,3,0)</f>
        <v>DISTRITO NACIONAL</v>
      </c>
      <c r="B38" s="133">
        <v>931</v>
      </c>
      <c r="C38" s="135" t="str">
        <f>VLOOKUP(B38,'[1]LISTADO ATM'!$A$2:$B$922,2,0)</f>
        <v xml:space="preserve">ATM Autobanco Luperón I </v>
      </c>
      <c r="D38" s="144" t="s">
        <v>2429</v>
      </c>
      <c r="E38" s="107">
        <v>3336022999</v>
      </c>
    </row>
    <row r="39" spans="1:5" s="119" customFormat="1" ht="18.75" customHeight="1" x14ac:dyDescent="0.25">
      <c r="A39" s="135" t="str">
        <f>VLOOKUP(B39,'[1]LISTADO ATM'!$A$2:$C$922,3,0)</f>
        <v>SUR</v>
      </c>
      <c r="B39" s="133">
        <v>249</v>
      </c>
      <c r="C39" s="135" t="str">
        <f>VLOOKUP(B39,'[1]LISTADO ATM'!$A$2:$B$922,2,0)</f>
        <v xml:space="preserve">ATM Banco Agrícola Neiba </v>
      </c>
      <c r="D39" s="144" t="s">
        <v>2429</v>
      </c>
      <c r="E39" s="107" t="s">
        <v>2665</v>
      </c>
    </row>
    <row r="40" spans="1:5" s="68" customFormat="1" ht="19.5" customHeight="1" x14ac:dyDescent="0.25">
      <c r="A40" s="135" t="str">
        <f>VLOOKUP(B40,'[1]LISTADO ATM'!$A$2:$C$922,3,0)</f>
        <v>NORTE</v>
      </c>
      <c r="B40" s="133">
        <v>119</v>
      </c>
      <c r="C40" s="135" t="str">
        <f>VLOOKUP(B40,'[1]LISTADO ATM'!$A$2:$B$922,2,0)</f>
        <v>ATM Oficina La Barranquita</v>
      </c>
      <c r="D40" s="144" t="s">
        <v>2429</v>
      </c>
      <c r="E40" s="107">
        <v>3336023029</v>
      </c>
    </row>
    <row r="41" spans="1:5" s="119" customFormat="1" ht="18.75" customHeight="1" x14ac:dyDescent="0.25">
      <c r="A41" s="135" t="str">
        <f>VLOOKUP(B41,'[1]LISTADO ATM'!$A$2:$C$922,3,0)</f>
        <v>SUR</v>
      </c>
      <c r="B41" s="133">
        <v>356</v>
      </c>
      <c r="C41" s="135" t="str">
        <f>VLOOKUP(B41,'[1]LISTADO ATM'!$A$2:$B$922,2,0)</f>
        <v xml:space="preserve">ATM Estación Sigma (San Cristóbal) </v>
      </c>
      <c r="D41" s="144" t="s">
        <v>2429</v>
      </c>
      <c r="E41" s="107" t="s">
        <v>2683</v>
      </c>
    </row>
    <row r="42" spans="1:5" s="119" customFormat="1" ht="18.75" customHeight="1" x14ac:dyDescent="0.25">
      <c r="A42" s="135" t="str">
        <f>VLOOKUP(B42,'[1]LISTADO ATM'!$A$2:$C$922,3,0)</f>
        <v>NORTE</v>
      </c>
      <c r="B42" s="133">
        <v>504</v>
      </c>
      <c r="C42" s="135" t="str">
        <f>VLOOKUP(B42,'[1]LISTADO ATM'!$A$2:$B$922,2,0)</f>
        <v>ATM CURNA UASD Nagua</v>
      </c>
      <c r="D42" s="144" t="s">
        <v>2429</v>
      </c>
      <c r="E42" s="107" t="s">
        <v>2684</v>
      </c>
    </row>
    <row r="43" spans="1:5" s="119" customFormat="1" ht="18.75" customHeight="1" x14ac:dyDescent="0.25">
      <c r="A43" s="135" t="e">
        <f>VLOOKUP(B43,'[1]LISTADO ATM'!$A$2:$C$922,3,0)</f>
        <v>#N/A</v>
      </c>
      <c r="B43" s="133"/>
      <c r="C43" s="135" t="e">
        <f>VLOOKUP(B43,'[1]LISTADO ATM'!$A$2:$B$922,2,0)</f>
        <v>#N/A</v>
      </c>
      <c r="D43" s="144"/>
      <c r="E43" s="107"/>
    </row>
    <row r="44" spans="1:5" s="119" customFormat="1" ht="18.7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/>
      <c r="E44" s="107"/>
    </row>
    <row r="45" spans="1:5" s="119" customFormat="1" ht="18.7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/>
      <c r="E45" s="107"/>
    </row>
    <row r="46" spans="1:5" s="119" customFormat="1" ht="18.75" customHeight="1" x14ac:dyDescent="0.25">
      <c r="A46" s="135" t="e">
        <f>VLOOKUP(B46,'[1]LISTADO ATM'!$A$2:$C$922,3,0)</f>
        <v>#N/A</v>
      </c>
      <c r="B46" s="133"/>
      <c r="C46" s="135" t="e">
        <f>VLOOKUP(B46,'[1]LISTADO ATM'!$A$2:$B$922,2,0)</f>
        <v>#N/A</v>
      </c>
      <c r="D46" s="144"/>
      <c r="E46" s="107"/>
    </row>
    <row r="47" spans="1:5" s="119" customFormat="1" ht="18.75" customHeight="1" x14ac:dyDescent="0.25">
      <c r="A47" s="135" t="e">
        <f>VLOOKUP(B47,'[1]LISTADO ATM'!$A$2:$C$922,3,0)</f>
        <v>#N/A</v>
      </c>
      <c r="B47" s="133"/>
      <c r="C47" s="135" t="e">
        <f>VLOOKUP(B47,'[1]LISTADO ATM'!$A$2:$B$922,2,0)</f>
        <v>#N/A</v>
      </c>
      <c r="D47" s="144"/>
      <c r="E47" s="107"/>
    </row>
    <row r="48" spans="1:5" s="119" customFormat="1" ht="18.75" customHeight="1" x14ac:dyDescent="0.25">
      <c r="A48" s="135" t="e">
        <f>VLOOKUP(B48,'[1]LISTADO ATM'!$A$2:$C$922,3,0)</f>
        <v>#N/A</v>
      </c>
      <c r="B48" s="133"/>
      <c r="C48" s="135" t="e">
        <f>VLOOKUP(B48,'[1]LISTADO ATM'!$A$2:$B$922,2,0)</f>
        <v>#N/A</v>
      </c>
      <c r="D48" s="144"/>
      <c r="E48" s="107"/>
    </row>
    <row r="49" spans="1:10" s="119" customFormat="1" ht="18.75" customHeight="1" x14ac:dyDescent="0.25">
      <c r="A49" s="135" t="e">
        <f>VLOOKUP(B49,'[1]LISTADO ATM'!$A$2:$C$922,3,0)</f>
        <v>#N/A</v>
      </c>
      <c r="B49" s="133"/>
      <c r="C49" s="135" t="e">
        <f>VLOOKUP(B49,'[1]LISTADO ATM'!$A$2:$B$922,2,0)</f>
        <v>#N/A</v>
      </c>
      <c r="D49" s="144"/>
      <c r="E49" s="107"/>
    </row>
    <row r="50" spans="1:10" s="119" customFormat="1" ht="18.75" customHeight="1" x14ac:dyDescent="0.25">
      <c r="A50" s="136"/>
      <c r="B50" s="137">
        <f>COUNT(B26:B49)</f>
        <v>17</v>
      </c>
      <c r="C50" s="175"/>
      <c r="D50" s="176"/>
      <c r="E50" s="177"/>
    </row>
    <row r="51" spans="1:10" s="119" customFormat="1" ht="18.75" customHeight="1" thickBot="1" x14ac:dyDescent="0.3">
      <c r="A51" s="162"/>
      <c r="B51" s="163"/>
      <c r="C51" s="163"/>
      <c r="D51" s="163"/>
      <c r="E51" s="164"/>
    </row>
    <row r="52" spans="1:10" s="119" customFormat="1" ht="18.75" customHeight="1" thickBot="1" x14ac:dyDescent="0.3">
      <c r="A52" s="192" t="s">
        <v>2685</v>
      </c>
      <c r="B52" s="193"/>
      <c r="C52" s="193"/>
      <c r="D52" s="193"/>
      <c r="E52" s="194"/>
    </row>
    <row r="53" spans="1:10" s="111" customFormat="1" ht="18.75" customHeight="1" x14ac:dyDescent="0.25">
      <c r="A53" s="140" t="s">
        <v>15</v>
      </c>
      <c r="B53" s="140" t="s">
        <v>2408</v>
      </c>
      <c r="C53" s="140" t="s">
        <v>46</v>
      </c>
      <c r="D53" s="147" t="s">
        <v>2411</v>
      </c>
      <c r="E53" s="140" t="s">
        <v>2409</v>
      </c>
    </row>
    <row r="54" spans="1:10" s="111" customFormat="1" ht="18.75" customHeight="1" x14ac:dyDescent="0.25">
      <c r="A54" s="134" t="str">
        <f>VLOOKUP(B54,'[1]LISTADO ATM'!$A$2:$C$922,3,0)</f>
        <v>DISTRITO NACIONAL</v>
      </c>
      <c r="B54" s="145">
        <v>578</v>
      </c>
      <c r="C54" s="134" t="str">
        <f>VLOOKUP(B54,'[1]LISTADO ATM'!$A$2:$B$822,2,0)</f>
        <v xml:space="preserve">ATM Procuraduría General de la República </v>
      </c>
      <c r="D54" s="146" t="s">
        <v>2434</v>
      </c>
      <c r="E54" s="145">
        <v>3336022584</v>
      </c>
      <c r="F54" s="119"/>
    </row>
    <row r="55" spans="1:10" s="111" customFormat="1" ht="18.75" customHeight="1" x14ac:dyDescent="0.25">
      <c r="A55" s="134" t="str">
        <f>VLOOKUP(B55,'[1]LISTADO ATM'!$A$2:$C$922,3,0)</f>
        <v>ESTE</v>
      </c>
      <c r="B55" s="145">
        <v>293</v>
      </c>
      <c r="C55" s="134" t="str">
        <f>VLOOKUP(B55,'[1]LISTADO ATM'!$A$2:$B$822,2,0)</f>
        <v xml:space="preserve">ATM S/M Nueva Visión (San Pedro) </v>
      </c>
      <c r="D55" s="142" t="s">
        <v>2434</v>
      </c>
      <c r="E55" s="145">
        <v>3336022766</v>
      </c>
      <c r="F55" s="119"/>
      <c r="G55" s="118"/>
      <c r="H55" s="118"/>
      <c r="I55" s="118"/>
      <c r="J55" s="118"/>
    </row>
    <row r="56" spans="1:10" s="118" customFormat="1" ht="18" customHeight="1" x14ac:dyDescent="0.25">
      <c r="A56" s="134" t="str">
        <f>VLOOKUP(B56,'[1]LISTADO ATM'!$A$2:$C$922,3,0)</f>
        <v>DISTRITO NACIONAL</v>
      </c>
      <c r="B56" s="145">
        <v>911</v>
      </c>
      <c r="C56" s="134" t="str">
        <f>VLOOKUP(B56,'[1]LISTADO ATM'!$A$2:$B$822,2,0)</f>
        <v xml:space="preserve">ATM Oficina Venezuela II </v>
      </c>
      <c r="D56" s="142" t="s">
        <v>2434</v>
      </c>
      <c r="E56" s="145">
        <v>3336022922</v>
      </c>
      <c r="F56" s="119"/>
    </row>
    <row r="57" spans="1:10" s="118" customFormat="1" ht="18" customHeight="1" x14ac:dyDescent="0.25">
      <c r="A57" s="134" t="str">
        <f>VLOOKUP(B57,'[1]LISTADO ATM'!$A$2:$C$922,3,0)</f>
        <v>ESTE</v>
      </c>
      <c r="B57" s="145">
        <v>386</v>
      </c>
      <c r="C57" s="134" t="str">
        <f>VLOOKUP(B57,'[1]LISTADO ATM'!$A$2:$B$822,2,0)</f>
        <v xml:space="preserve">ATM Plaza Verón II </v>
      </c>
      <c r="D57" s="142" t="s">
        <v>2434</v>
      </c>
      <c r="E57" s="145">
        <v>3336022923</v>
      </c>
      <c r="F57" s="119"/>
    </row>
    <row r="58" spans="1:10" s="111" customFormat="1" ht="18" customHeight="1" x14ac:dyDescent="0.25">
      <c r="A58" s="134" t="str">
        <f>VLOOKUP(B58,'[1]LISTADO ATM'!$A$2:$C$922,3,0)</f>
        <v>NORTE</v>
      </c>
      <c r="B58" s="145">
        <v>4</v>
      </c>
      <c r="C58" s="134" t="str">
        <f>VLOOKUP(B58,'[1]LISTADO ATM'!$A$2:$B$822,2,0)</f>
        <v>ATM Avenida Rivas</v>
      </c>
      <c r="D58" s="142" t="s">
        <v>2434</v>
      </c>
      <c r="E58" s="145">
        <v>3336022951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4" t="str">
        <f>VLOOKUP(B59,'[1]LISTADO ATM'!$A$2:$C$922,3,0)</f>
        <v>DISTRITO NACIONAL</v>
      </c>
      <c r="B59" s="145">
        <v>717</v>
      </c>
      <c r="C59" s="134" t="str">
        <f>VLOOKUP(B59,'[1]LISTADO ATM'!$A$2:$B$822,2,0)</f>
        <v xml:space="preserve">ATM Oficina Los Alcarrizos </v>
      </c>
      <c r="D59" s="142" t="s">
        <v>2434</v>
      </c>
      <c r="E59" s="145">
        <v>3336022954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45">
        <v>731</v>
      </c>
      <c r="C60" s="135" t="str">
        <f>VLOOKUP(B60,'[1]LISTADO ATM'!$A$2:$B$822,2,0)</f>
        <v xml:space="preserve">ATM UNP Villa González </v>
      </c>
      <c r="D60" s="146" t="s">
        <v>2434</v>
      </c>
      <c r="E60" s="145">
        <v>3336022972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NORTE</v>
      </c>
      <c r="B61" s="145">
        <v>395</v>
      </c>
      <c r="C61" s="135" t="str">
        <f>VLOOKUP(B61,'[1]LISTADO ATM'!$A$2:$B$822,2,0)</f>
        <v xml:space="preserve">ATM UNP Sabana Iglesia </v>
      </c>
      <c r="D61" s="146" t="s">
        <v>2434</v>
      </c>
      <c r="E61" s="145">
        <v>3336023156</v>
      </c>
    </row>
    <row r="62" spans="1:10" s="119" customFormat="1" ht="18" customHeight="1" x14ac:dyDescent="0.25">
      <c r="A62" s="135" t="e">
        <f>VLOOKUP(B62,'[1]LISTADO ATM'!$A$2:$C$922,3,0)</f>
        <v>#N/A</v>
      </c>
      <c r="B62" s="145"/>
      <c r="C62" s="135" t="e">
        <f>VLOOKUP(B62,'[1]LISTADO ATM'!$A$2:$B$822,2,0)</f>
        <v>#N/A</v>
      </c>
      <c r="D62" s="146"/>
      <c r="E62" s="145"/>
    </row>
    <row r="63" spans="1:10" s="119" customFormat="1" ht="18" customHeight="1" x14ac:dyDescent="0.25">
      <c r="A63" s="135" t="e">
        <f>VLOOKUP(B63,'[1]LISTADO ATM'!$A$2:$C$922,3,0)</f>
        <v>#N/A</v>
      </c>
      <c r="B63" s="145"/>
      <c r="C63" s="135" t="e">
        <f>VLOOKUP(B63,'[1]LISTADO ATM'!$A$2:$B$822,2,0)</f>
        <v>#N/A</v>
      </c>
      <c r="D63" s="146"/>
      <c r="E63" s="145"/>
    </row>
    <row r="64" spans="1:10" s="119" customFormat="1" ht="18" customHeight="1" x14ac:dyDescent="0.25">
      <c r="A64" s="135" t="e">
        <f>VLOOKUP(B64,'[1]LISTADO ATM'!$A$2:$C$922,3,0)</f>
        <v>#N/A</v>
      </c>
      <c r="B64" s="145"/>
      <c r="C64" s="135" t="e">
        <f>VLOOKUP(B64,'[1]LISTADO ATM'!$A$2:$B$822,2,0)</f>
        <v>#N/A</v>
      </c>
      <c r="D64" s="146"/>
      <c r="E64" s="145"/>
    </row>
    <row r="65" spans="1:6" s="119" customFormat="1" ht="18" customHeight="1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/>
      <c r="E65" s="145"/>
    </row>
    <row r="66" spans="1:6" s="118" customFormat="1" ht="18.75" customHeight="1" x14ac:dyDescent="0.25">
      <c r="A66" s="135" t="e">
        <f>VLOOKUP(B66,'[1]LISTADO ATM'!$A$2:$C$922,3,0)</f>
        <v>#N/A</v>
      </c>
      <c r="B66" s="145"/>
      <c r="C66" s="135" t="e">
        <f>VLOOKUP(B66,'[1]LISTADO ATM'!$A$2:$B$822,2,0)</f>
        <v>#N/A</v>
      </c>
      <c r="D66" s="146"/>
      <c r="E66" s="145"/>
      <c r="F66" s="119"/>
    </row>
    <row r="67" spans="1:6" s="118" customFormat="1" ht="18.75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  <c r="F67" s="119"/>
    </row>
    <row r="68" spans="1:6" s="111" customFormat="1" ht="18.75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  <c r="F68" s="119"/>
    </row>
    <row r="69" spans="1:6" s="111" customFormat="1" ht="18" customHeight="1" thickBot="1" x14ac:dyDescent="0.3">
      <c r="A69" s="141" t="s">
        <v>2462</v>
      </c>
      <c r="B69" s="132">
        <f>COUNTA(B54:B68)</f>
        <v>8</v>
      </c>
      <c r="C69" s="159"/>
      <c r="D69" s="160"/>
      <c r="E69" s="161"/>
      <c r="F69" s="119"/>
    </row>
    <row r="70" spans="1:6" ht="18.75" customHeight="1" thickBot="1" x14ac:dyDescent="0.3">
      <c r="A70" s="162"/>
      <c r="B70" s="163"/>
      <c r="C70" s="163"/>
      <c r="D70" s="163"/>
      <c r="E70" s="164"/>
      <c r="F70" s="119"/>
    </row>
    <row r="71" spans="1:6" ht="18.75" customHeight="1" thickBot="1" x14ac:dyDescent="0.3">
      <c r="A71" s="180" t="s">
        <v>2574</v>
      </c>
      <c r="B71" s="181"/>
      <c r="C71" s="181"/>
      <c r="D71" s="181"/>
      <c r="E71" s="182"/>
      <c r="F71" s="119"/>
    </row>
    <row r="72" spans="1:6" ht="18.75" customHeight="1" x14ac:dyDescent="0.25">
      <c r="A72" s="140" t="s">
        <v>15</v>
      </c>
      <c r="B72" s="140" t="s">
        <v>2408</v>
      </c>
      <c r="C72" s="140" t="s">
        <v>46</v>
      </c>
      <c r="D72" s="147" t="s">
        <v>2411</v>
      </c>
      <c r="E72" s="140" t="s">
        <v>2409</v>
      </c>
    </row>
    <row r="73" spans="1:6" ht="18.75" customHeight="1" x14ac:dyDescent="0.25">
      <c r="A73" s="134" t="str">
        <f>VLOOKUP(B73,'[1]LISTADO ATM'!$A$2:$C$922,3,0)</f>
        <v>ESTE</v>
      </c>
      <c r="B73" s="145">
        <v>429</v>
      </c>
      <c r="C73" s="134" t="str">
        <f>VLOOKUP(B73,'[1]LISTADO ATM'!$A$2:$B$822,2,0)</f>
        <v xml:space="preserve">ATM Oficina Jumbo La Romana </v>
      </c>
      <c r="D73" s="142" t="s">
        <v>2544</v>
      </c>
      <c r="E73" s="145">
        <v>3336022558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338</v>
      </c>
      <c r="C74" s="134" t="str">
        <f>VLOOKUP(B74,'[1]LISTADO ATM'!$A$2:$B$822,2,0)</f>
        <v>ATM S/M Aprezio Pantoja</v>
      </c>
      <c r="D74" s="142" t="s">
        <v>2544</v>
      </c>
      <c r="E74" s="145">
        <v>3336022589</v>
      </c>
    </row>
    <row r="75" spans="1:6" ht="18.75" customHeight="1" x14ac:dyDescent="0.25">
      <c r="A75" s="134" t="str">
        <f>VLOOKUP(B75,'[1]LISTADO ATM'!$A$2:$C$922,3,0)</f>
        <v>DISTRITO NACIONAL</v>
      </c>
      <c r="B75" s="145">
        <v>536</v>
      </c>
      <c r="C75" s="134" t="str">
        <f>VLOOKUP(B75,'[1]LISTADO ATM'!$A$2:$B$822,2,0)</f>
        <v xml:space="preserve">ATM Super Lama San Isidro </v>
      </c>
      <c r="D75" s="142" t="s">
        <v>2544</v>
      </c>
      <c r="E75" s="145">
        <v>3336022898</v>
      </c>
    </row>
    <row r="76" spans="1:6" ht="18" customHeight="1" x14ac:dyDescent="0.25">
      <c r="A76" s="134" t="str">
        <f>VLOOKUP(B76,'[1]LISTADO ATM'!$A$2:$C$922,3,0)</f>
        <v>DISTRITO NACIONAL</v>
      </c>
      <c r="B76" s="145">
        <v>815</v>
      </c>
      <c r="C76" s="134" t="str">
        <f>VLOOKUP(B76,'[1]LISTADO ATM'!$A$2:$B$822,2,0)</f>
        <v xml:space="preserve">ATM Oficina Atalaya del Mar </v>
      </c>
      <c r="D76" s="142" t="s">
        <v>2544</v>
      </c>
      <c r="E76" s="145">
        <v>3336022809</v>
      </c>
    </row>
    <row r="77" spans="1:6" ht="18.75" customHeight="1" x14ac:dyDescent="0.25">
      <c r="A77" s="134" t="str">
        <f>VLOOKUP(B77,'[1]LISTADO ATM'!$A$2:$C$922,3,0)</f>
        <v>NORTE</v>
      </c>
      <c r="B77" s="145">
        <v>8</v>
      </c>
      <c r="C77" s="134" t="str">
        <f>VLOOKUP(B77,'[1]LISTADO ATM'!$A$2:$B$822,2,0)</f>
        <v>ATM Autoservicio Yaque</v>
      </c>
      <c r="D77" s="142" t="s">
        <v>2612</v>
      </c>
      <c r="E77" s="145">
        <v>3336022944</v>
      </c>
    </row>
    <row r="78" spans="1:6" ht="18.75" customHeight="1" x14ac:dyDescent="0.25">
      <c r="A78" s="134" t="str">
        <f>VLOOKUP(B78,'[1]LISTADO ATM'!$A$2:$C$922,3,0)</f>
        <v>DISTRITO NACIONAL</v>
      </c>
      <c r="B78" s="145">
        <v>60</v>
      </c>
      <c r="C78" s="134" t="str">
        <f>VLOOKUP(B78,'[1]LISTADO ATM'!$A$2:$B$822,2,0)</f>
        <v xml:space="preserve">ATM Autobanco 27 de Febrero </v>
      </c>
      <c r="D78" s="142" t="s">
        <v>2544</v>
      </c>
      <c r="E78" s="145">
        <v>3336022941</v>
      </c>
    </row>
    <row r="79" spans="1:6" ht="18.75" customHeight="1" x14ac:dyDescent="0.25">
      <c r="A79" s="134" t="e">
        <f>VLOOKUP(B79,'[1]LISTADO ATM'!$A$2:$C$922,3,0)</f>
        <v>#N/A</v>
      </c>
      <c r="B79" s="145"/>
      <c r="C79" s="134" t="e">
        <f>VLOOKUP(B79,'[1]LISTADO ATM'!$A$2:$B$822,2,0)</f>
        <v>#N/A</v>
      </c>
      <c r="D79" s="142"/>
      <c r="E79" s="145"/>
    </row>
    <row r="80" spans="1:6" ht="18.75" customHeight="1" x14ac:dyDescent="0.25">
      <c r="A80" s="134" t="e">
        <f>VLOOKUP(B80,'[1]LISTADO ATM'!$A$2:$C$922,3,0)</f>
        <v>#N/A</v>
      </c>
      <c r="B80" s="145"/>
      <c r="C80" s="134" t="e">
        <f>VLOOKUP(B80,'[1]LISTADO ATM'!$A$2:$B$822,2,0)</f>
        <v>#N/A</v>
      </c>
      <c r="D80" s="142"/>
      <c r="E80" s="145"/>
    </row>
    <row r="81" spans="1:5" ht="18" x14ac:dyDescent="0.25">
      <c r="A81" s="134" t="e">
        <f>VLOOKUP(B81,'[1]LISTADO ATM'!$A$2:$C$922,3,0)</f>
        <v>#N/A</v>
      </c>
      <c r="B81" s="145"/>
      <c r="C81" s="134" t="e">
        <f>VLOOKUP(B81,'[1]LISTADO ATM'!$A$2:$B$822,2,0)</f>
        <v>#N/A</v>
      </c>
      <c r="D81" s="142"/>
      <c r="E81" s="145"/>
    </row>
    <row r="82" spans="1:5" ht="18.75" customHeight="1" thickBot="1" x14ac:dyDescent="0.3">
      <c r="A82" s="141" t="s">
        <v>2462</v>
      </c>
      <c r="B82" s="132">
        <f>COUNT(B73:B78)</f>
        <v>6</v>
      </c>
      <c r="C82" s="159"/>
      <c r="D82" s="160"/>
      <c r="E82" s="161"/>
    </row>
    <row r="83" spans="1:5" ht="15.75" thickBot="1" x14ac:dyDescent="0.3">
      <c r="A83" s="162"/>
      <c r="B83" s="163"/>
      <c r="C83" s="165"/>
      <c r="D83" s="165"/>
      <c r="E83" s="166"/>
    </row>
    <row r="84" spans="1:5" ht="18.75" customHeight="1" thickBot="1" x14ac:dyDescent="0.3">
      <c r="A84" s="183" t="s">
        <v>2464</v>
      </c>
      <c r="B84" s="184"/>
      <c r="C84" s="167"/>
      <c r="D84" s="167"/>
      <c r="E84" s="168"/>
    </row>
    <row r="85" spans="1:5" ht="18.75" customHeight="1" thickBot="1" x14ac:dyDescent="0.3">
      <c r="A85" s="185">
        <f>+B50+B69+B82</f>
        <v>31</v>
      </c>
      <c r="B85" s="186"/>
      <c r="C85" s="167"/>
      <c r="D85" s="167"/>
      <c r="E85" s="168"/>
    </row>
    <row r="86" spans="1:5" ht="15.75" thickBot="1" x14ac:dyDescent="0.3">
      <c r="A86" s="187"/>
      <c r="B86" s="188"/>
      <c r="C86" s="163"/>
      <c r="D86" s="163"/>
      <c r="E86" s="164"/>
    </row>
    <row r="87" spans="1:5" s="119" customFormat="1" ht="18.75" thickBot="1" x14ac:dyDescent="0.3">
      <c r="A87" s="189" t="s">
        <v>2465</v>
      </c>
      <c r="B87" s="190"/>
      <c r="C87" s="190"/>
      <c r="D87" s="190"/>
      <c r="E87" s="191"/>
    </row>
    <row r="88" spans="1:5" s="119" customFormat="1" ht="18" x14ac:dyDescent="0.25">
      <c r="A88" s="140" t="s">
        <v>15</v>
      </c>
      <c r="B88" s="140" t="s">
        <v>2408</v>
      </c>
      <c r="C88" s="140" t="s">
        <v>46</v>
      </c>
      <c r="D88" s="173" t="s">
        <v>2411</v>
      </c>
      <c r="E88" s="174"/>
    </row>
    <row r="89" spans="1:5" ht="18" x14ac:dyDescent="0.25">
      <c r="A89" s="134" t="str">
        <f>VLOOKUP(B89,'[1]LISTADO ATM'!$A$2:$C$922,3,0)</f>
        <v>ESTE</v>
      </c>
      <c r="B89" s="133">
        <v>673</v>
      </c>
      <c r="C89" s="134" t="str">
        <f>VLOOKUP(B89,'[1]LISTADO ATM'!$A$2:$B$822,2,0)</f>
        <v>ATM Clínica Dr. Cruz Jiminián</v>
      </c>
      <c r="D89" s="178" t="s">
        <v>2576</v>
      </c>
      <c r="E89" s="179"/>
    </row>
    <row r="90" spans="1:5" ht="18" x14ac:dyDescent="0.25">
      <c r="A90" s="134" t="str">
        <f>VLOOKUP(B90,'[1]LISTADO ATM'!$A$2:$C$922,3,0)</f>
        <v>DISTRITO NACIONAL</v>
      </c>
      <c r="B90" s="133">
        <v>318</v>
      </c>
      <c r="C90" s="134" t="str">
        <f>VLOOKUP(B90,'[1]LISTADO ATM'!$A$2:$B$822,2,0)</f>
        <v>ATM Autoservicio Lope de Vega</v>
      </c>
      <c r="D90" s="178" t="s">
        <v>2619</v>
      </c>
      <c r="E90" s="179"/>
    </row>
    <row r="91" spans="1:5" ht="18.75" customHeight="1" x14ac:dyDescent="0.25">
      <c r="A91" s="134" t="str">
        <f>VLOOKUP(B91,'[1]LISTADO ATM'!$A$2:$C$922,3,0)</f>
        <v>DISTRITO NACIONAL</v>
      </c>
      <c r="B91" s="133">
        <v>162</v>
      </c>
      <c r="C91" s="134" t="str">
        <f>VLOOKUP(B91,'[1]LISTADO ATM'!$A$2:$B$822,2,0)</f>
        <v xml:space="preserve">ATM Oficina Tiradentes I </v>
      </c>
      <c r="D91" s="178" t="s">
        <v>2576</v>
      </c>
      <c r="E91" s="179"/>
    </row>
    <row r="92" spans="1:5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178" t="s">
        <v>2576</v>
      </c>
      <c r="E92" s="179"/>
    </row>
    <row r="93" spans="1:5" ht="18" x14ac:dyDescent="0.25">
      <c r="A93" s="134" t="str">
        <f>VLOOKUP(B93,'[1]LISTADO ATM'!$A$2:$C$922,3,0)</f>
        <v>NORTE</v>
      </c>
      <c r="B93" s="133">
        <v>806</v>
      </c>
      <c r="C93" s="134" t="str">
        <f>VLOOKUP(B93,'[1]LISTADO ATM'!$A$2:$B$822,2,0)</f>
        <v xml:space="preserve">ATM SEWN (Zona Franca (Santiago)) </v>
      </c>
      <c r="D93" s="178" t="s">
        <v>2576</v>
      </c>
      <c r="E93" s="179"/>
    </row>
    <row r="94" spans="1:5" ht="18" x14ac:dyDescent="0.25">
      <c r="A94" s="134" t="str">
        <f>VLOOKUP(B94,'[1]LISTADO ATM'!$A$2:$C$922,3,0)</f>
        <v>DISTRITO NACIONAL</v>
      </c>
      <c r="B94" s="133">
        <v>355</v>
      </c>
      <c r="C94" s="134" t="str">
        <f>VLOOKUP(B94,'[1]LISTADO ATM'!$A$2:$B$822,2,0)</f>
        <v xml:space="preserve">ATM UNP Metro II </v>
      </c>
      <c r="D94" s="178" t="s">
        <v>2619</v>
      </c>
      <c r="E94" s="179"/>
    </row>
    <row r="95" spans="1:5" ht="18" x14ac:dyDescent="0.25">
      <c r="A95" s="134" t="str">
        <f>VLOOKUP(B95,'[1]LISTADO ATM'!$A$2:$C$922,3,0)</f>
        <v>DISTRITO NACIONAL</v>
      </c>
      <c r="B95" s="133">
        <v>549</v>
      </c>
      <c r="C95" s="134" t="str">
        <f>VLOOKUP(B95,'[1]LISTADO ATM'!$A$2:$B$822,2,0)</f>
        <v xml:space="preserve">ATM Ministerio de Turismo (Oficinas Gubernamentales) </v>
      </c>
      <c r="D95" s="178" t="s">
        <v>2576</v>
      </c>
      <c r="E95" s="179"/>
    </row>
    <row r="96" spans="1:5" ht="18" x14ac:dyDescent="0.25">
      <c r="A96" s="134" t="str">
        <f>VLOOKUP(B96,'[1]LISTADO ATM'!$A$2:$C$922,3,0)</f>
        <v>ESTE</v>
      </c>
      <c r="B96" s="133">
        <v>630</v>
      </c>
      <c r="C96" s="134" t="str">
        <f>VLOOKUP(B96,'[1]LISTADO ATM'!$A$2:$B$822,2,0)</f>
        <v xml:space="preserve">ATM Oficina Plaza Zaglul (SPM) </v>
      </c>
      <c r="D96" s="178" t="s">
        <v>2576</v>
      </c>
      <c r="E96" s="179"/>
    </row>
    <row r="97" spans="1:5" ht="18" x14ac:dyDescent="0.25">
      <c r="A97" s="134" t="str">
        <f>VLOOKUP(B97,'[1]LISTADO ATM'!$A$2:$C$922,3,0)</f>
        <v>ESTE</v>
      </c>
      <c r="B97" s="133">
        <v>211</v>
      </c>
      <c r="C97" s="134" t="str">
        <f>VLOOKUP(B97,'[1]LISTADO ATM'!$A$2:$B$822,2,0)</f>
        <v xml:space="preserve">ATM Oficina La Romana I </v>
      </c>
      <c r="D97" s="178" t="s">
        <v>2576</v>
      </c>
      <c r="E97" s="179"/>
    </row>
    <row r="98" spans="1:5" ht="18" x14ac:dyDescent="0.25">
      <c r="A98" s="134" t="str">
        <f>VLOOKUP(B98,'[1]LISTADO ATM'!$A$2:$C$922,3,0)</f>
        <v>DISTRITO NACIONAL</v>
      </c>
      <c r="B98" s="133">
        <v>971</v>
      </c>
      <c r="C98" s="134" t="str">
        <f>VLOOKUP(B98,'[1]LISTADO ATM'!$A$2:$B$822,2,0)</f>
        <v xml:space="preserve">ATM Club Banreservas I </v>
      </c>
      <c r="D98" s="178" t="s">
        <v>2576</v>
      </c>
      <c r="E98" s="179"/>
    </row>
    <row r="99" spans="1:5" ht="18" x14ac:dyDescent="0.25">
      <c r="A99" s="134" t="str">
        <f>VLOOKUP(B99,'[1]LISTADO ATM'!$A$2:$C$922,3,0)</f>
        <v>NORTE</v>
      </c>
      <c r="B99" s="133">
        <v>633</v>
      </c>
      <c r="C99" s="134" t="str">
        <f>VLOOKUP(B99,'[1]LISTADO ATM'!$A$2:$B$822,2,0)</f>
        <v xml:space="preserve">ATM Autobanco Las Colinas </v>
      </c>
      <c r="D99" s="178" t="s">
        <v>2619</v>
      </c>
      <c r="E99" s="179"/>
    </row>
    <row r="100" spans="1:5" ht="18" x14ac:dyDescent="0.25">
      <c r="A100" s="134" t="str">
        <f>VLOOKUP(B100,'[1]LISTADO ATM'!$A$2:$C$922,3,0)</f>
        <v>DISTRITO NACIONAL</v>
      </c>
      <c r="B100" s="133">
        <v>139</v>
      </c>
      <c r="C100" s="134" t="str">
        <f>VLOOKUP(B100,'[1]LISTADO ATM'!$A$2:$B$822,2,0)</f>
        <v xml:space="preserve">ATM Oficina Plaza Lama Zona Oriental I </v>
      </c>
      <c r="D100" s="178" t="s">
        <v>2576</v>
      </c>
      <c r="E100" s="179"/>
    </row>
    <row r="101" spans="1:5" ht="18" x14ac:dyDescent="0.25">
      <c r="A101" s="134" t="str">
        <f>VLOOKUP(B101,'[1]LISTADO ATM'!$A$2:$C$922,3,0)</f>
        <v>NORTE</v>
      </c>
      <c r="B101" s="133">
        <v>632</v>
      </c>
      <c r="C101" s="134" t="str">
        <f>VLOOKUP(B101,'[1]LISTADO ATM'!$A$2:$B$822,2,0)</f>
        <v xml:space="preserve">ATM Autobanco Gurabo </v>
      </c>
      <c r="D101" s="178" t="s">
        <v>2576</v>
      </c>
      <c r="E101" s="179"/>
    </row>
    <row r="102" spans="1:5" ht="18" x14ac:dyDescent="0.25">
      <c r="A102" s="134" t="str">
        <f>VLOOKUP(B102,'[1]LISTADO ATM'!$A$2:$C$922,3,0)</f>
        <v>DISTRITO NACIONAL</v>
      </c>
      <c r="B102" s="133">
        <v>684</v>
      </c>
      <c r="C102" s="134" t="str">
        <f>VLOOKUP(B102,'[1]LISTADO ATM'!$A$2:$B$822,2,0)</f>
        <v>ATM Estación Texaco Prolongación 27 Febrero</v>
      </c>
      <c r="D102" s="178" t="s">
        <v>2576</v>
      </c>
      <c r="E102" s="179"/>
    </row>
    <row r="103" spans="1:5" ht="18" x14ac:dyDescent="0.25">
      <c r="A103" s="134" t="str">
        <f>VLOOKUP(B103,'[1]LISTADO ATM'!$A$2:$C$922,3,0)</f>
        <v>NORTE</v>
      </c>
      <c r="B103" s="133">
        <v>986</v>
      </c>
      <c r="C103" s="134" t="str">
        <f>VLOOKUP(B103,'[1]LISTADO ATM'!$A$2:$B$822,2,0)</f>
        <v xml:space="preserve">ATM S/M Jumbo (La Vega) </v>
      </c>
      <c r="D103" s="178" t="s">
        <v>2576</v>
      </c>
      <c r="E103" s="179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78" t="s">
        <v>2576</v>
      </c>
      <c r="E104" s="179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78" t="s">
        <v>2619</v>
      </c>
      <c r="E105" s="179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78" t="s">
        <v>2576</v>
      </c>
      <c r="E106" s="179"/>
    </row>
    <row r="107" spans="1:5" ht="18" x14ac:dyDescent="0.25">
      <c r="A107" s="134" t="str">
        <f>VLOOKUP(B107,'[1]LISTADO ATM'!$A$2:$C$922,3,0)</f>
        <v>DISTRITO NACIONAL</v>
      </c>
      <c r="B107" s="133">
        <v>567</v>
      </c>
      <c r="C107" s="134" t="str">
        <f>VLOOKUP(B107,'[1]LISTADO ATM'!$A$2:$B$822,2,0)</f>
        <v xml:space="preserve">ATM Oficina Máximo Gómez </v>
      </c>
      <c r="D107" s="178" t="s">
        <v>2619</v>
      </c>
      <c r="E107" s="179"/>
    </row>
    <row r="108" spans="1:5" ht="18" x14ac:dyDescent="0.25">
      <c r="A108" s="134" t="str">
        <f>VLOOKUP(B108,'[1]LISTADO ATM'!$A$2:$C$922,3,0)</f>
        <v>DISTRITO NACIONAL</v>
      </c>
      <c r="B108" s="133">
        <v>629</v>
      </c>
      <c r="C108" s="134" t="str">
        <f>VLOOKUP(B108,'[1]LISTADO ATM'!$A$2:$B$822,2,0)</f>
        <v xml:space="preserve">ATM Oficina Americana Independencia I </v>
      </c>
      <c r="D108" s="178" t="s">
        <v>2576</v>
      </c>
      <c r="E108" s="179"/>
    </row>
    <row r="109" spans="1:5" ht="18" x14ac:dyDescent="0.25">
      <c r="A109" s="134" t="e">
        <f>VLOOKUP(B109,'[1]LISTADO ATM'!$A$2:$C$922,3,0)</f>
        <v>#N/A</v>
      </c>
      <c r="B109" s="133"/>
      <c r="C109" s="134" t="e">
        <f>VLOOKUP(B109,'[1]LISTADO ATM'!$A$2:$B$822,2,0)</f>
        <v>#N/A</v>
      </c>
      <c r="D109" s="148"/>
      <c r="E109" s="149"/>
    </row>
    <row r="110" spans="1:5" ht="18" x14ac:dyDescent="0.25">
      <c r="A110" s="134" t="e">
        <f>VLOOKUP(B110,'[1]LISTADO ATM'!$A$2:$C$922,3,0)</f>
        <v>#N/A</v>
      </c>
      <c r="B110" s="133"/>
      <c r="C110" s="134" t="e">
        <f>VLOOKUP(B110,'[1]LISTADO ATM'!$A$2:$B$822,2,0)</f>
        <v>#N/A</v>
      </c>
      <c r="D110" s="148"/>
      <c r="E110" s="149"/>
    </row>
    <row r="111" spans="1:5" ht="18" x14ac:dyDescent="0.25">
      <c r="A111" s="134" t="e">
        <f>VLOOKUP(B111,'[1]LISTADO ATM'!$A$2:$C$922,3,0)</f>
        <v>#N/A</v>
      </c>
      <c r="B111" s="133"/>
      <c r="C111" s="134" t="e">
        <f>VLOOKUP(B111,'[1]LISTADO ATM'!$A$2:$B$822,2,0)</f>
        <v>#N/A</v>
      </c>
      <c r="D111" s="148"/>
      <c r="E111" s="149"/>
    </row>
    <row r="112" spans="1:5" ht="18" x14ac:dyDescent="0.25">
      <c r="A112" s="134" t="e">
        <f>VLOOKUP(B112,'[1]LISTADO ATM'!$A$2:$C$922,3,0)</f>
        <v>#N/A</v>
      </c>
      <c r="B112" s="133"/>
      <c r="C112" s="134" t="e">
        <f>VLOOKUP(B112,'[1]LISTADO ATM'!$A$2:$B$822,2,0)</f>
        <v>#N/A</v>
      </c>
      <c r="D112" s="148"/>
      <c r="E112" s="149"/>
    </row>
    <row r="113" spans="1:5" ht="18" x14ac:dyDescent="0.25">
      <c r="A113" s="134" t="e">
        <f>VLOOKUP(B113,'[1]LISTADO ATM'!$A$2:$C$922,3,0)</f>
        <v>#N/A</v>
      </c>
      <c r="B113" s="133"/>
      <c r="C113" s="134" t="e">
        <f>VLOOKUP(B113,'[1]LISTADO ATM'!$A$2:$B$822,2,0)</f>
        <v>#N/A</v>
      </c>
      <c r="D113" s="148"/>
      <c r="E113" s="149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48"/>
      <c r="E114" s="149"/>
    </row>
    <row r="115" spans="1:5" ht="18" x14ac:dyDescent="0.25">
      <c r="A115" s="134" t="e">
        <f>VLOOKUP(B115,'[1]LISTADO ATM'!$A$2:$C$922,3,0)</f>
        <v>#N/A</v>
      </c>
      <c r="B115" s="133"/>
      <c r="C115" s="134" t="e">
        <f>VLOOKUP(B115,'[1]LISTADO ATM'!$A$2:$B$822,2,0)</f>
        <v>#N/A</v>
      </c>
      <c r="D115" s="178"/>
      <c r="E115" s="179"/>
    </row>
    <row r="116" spans="1:5" ht="18" x14ac:dyDescent="0.25">
      <c r="A116" s="134" t="e">
        <f>VLOOKUP(B116,'[1]LISTADO ATM'!$A$2:$C$922,3,0)</f>
        <v>#N/A</v>
      </c>
      <c r="B116" s="133"/>
      <c r="C116" s="134" t="e">
        <f>VLOOKUP(B116,'[1]LISTADO ATM'!$A$2:$B$822,2,0)</f>
        <v>#N/A</v>
      </c>
      <c r="D116" s="178"/>
      <c r="E116" s="179"/>
    </row>
    <row r="117" spans="1:5" ht="18.75" thickBot="1" x14ac:dyDescent="0.3">
      <c r="A117" s="141" t="s">
        <v>2462</v>
      </c>
      <c r="B117" s="132">
        <f>COUNT(B89:B116)</f>
        <v>20</v>
      </c>
      <c r="C117" s="159"/>
      <c r="D117" s="160"/>
      <c r="E117" s="161"/>
    </row>
    <row r="118" spans="1:5" x14ac:dyDescent="0.25">
      <c r="A118" s="119"/>
      <c r="C118" s="119"/>
      <c r="D118" s="119"/>
    </row>
    <row r="119" spans="1:5" x14ac:dyDescent="0.25">
      <c r="A119" s="119"/>
      <c r="C119" s="119"/>
      <c r="D119" s="119"/>
    </row>
    <row r="120" spans="1:5" x14ac:dyDescent="0.25">
      <c r="A120" s="119"/>
      <c r="C120" s="119"/>
      <c r="D120" s="119"/>
    </row>
    <row r="121" spans="1:5" x14ac:dyDescent="0.25">
      <c r="A121" s="119"/>
      <c r="C121" s="119"/>
      <c r="D121" s="119"/>
    </row>
    <row r="122" spans="1:5" x14ac:dyDescent="0.25">
      <c r="A122" s="119"/>
      <c r="C122" s="119"/>
      <c r="D122" s="119"/>
    </row>
    <row r="123" spans="1:5" x14ac:dyDescent="0.25">
      <c r="A123" s="119"/>
      <c r="C123" s="119"/>
      <c r="D123" s="119"/>
    </row>
    <row r="124" spans="1:5" x14ac:dyDescent="0.25">
      <c r="A124" s="119"/>
      <c r="C124" s="119"/>
      <c r="D124" s="119"/>
    </row>
    <row r="125" spans="1:5" x14ac:dyDescent="0.25">
      <c r="A125" s="119"/>
      <c r="C125" s="119"/>
      <c r="D125" s="119"/>
    </row>
    <row r="126" spans="1:5" x14ac:dyDescent="0.25">
      <c r="A126" s="119"/>
      <c r="C126" s="119"/>
      <c r="D126" s="119"/>
    </row>
    <row r="127" spans="1:5" x14ac:dyDescent="0.25">
      <c r="A127" s="119"/>
      <c r="C127" s="119"/>
      <c r="D127" s="119"/>
    </row>
    <row r="128" spans="1:5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1">
    <mergeCell ref="D108:E108"/>
    <mergeCell ref="D115:E115"/>
    <mergeCell ref="D116:E116"/>
    <mergeCell ref="C117:E117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A83:B83"/>
    <mergeCell ref="C83:E86"/>
    <mergeCell ref="A84:B84"/>
    <mergeCell ref="A85:B85"/>
    <mergeCell ref="A86:B86"/>
    <mergeCell ref="F1:G1"/>
    <mergeCell ref="A1:E1"/>
    <mergeCell ref="A2:E2"/>
    <mergeCell ref="A7:E7"/>
    <mergeCell ref="A3:B3"/>
    <mergeCell ref="C3:E6"/>
    <mergeCell ref="A6:B6"/>
    <mergeCell ref="A23:E23"/>
    <mergeCell ref="A24:E24"/>
    <mergeCell ref="C50:E50"/>
    <mergeCell ref="A51:E51"/>
    <mergeCell ref="A52:E52"/>
    <mergeCell ref="C69:E69"/>
    <mergeCell ref="A70:E70"/>
    <mergeCell ref="A71:E71"/>
    <mergeCell ref="C82:E82"/>
    <mergeCell ref="D92:E92"/>
    <mergeCell ref="D88:E88"/>
    <mergeCell ref="D89:E89"/>
    <mergeCell ref="D90:E90"/>
    <mergeCell ref="D91:E91"/>
    <mergeCell ref="A87:E87"/>
    <mergeCell ref="D93:E93"/>
    <mergeCell ref="C13:E13"/>
    <mergeCell ref="A14:E14"/>
    <mergeCell ref="D16:E16"/>
    <mergeCell ref="A15:E15"/>
    <mergeCell ref="C22:E22"/>
  </mergeCells>
  <phoneticPr fontId="45" type="noConversion"/>
  <conditionalFormatting sqref="F66:F71">
    <cfRule type="duplicateValues" dxfId="276" priority="31"/>
  </conditionalFormatting>
  <conditionalFormatting sqref="F66:F71">
    <cfRule type="duplicateValues" dxfId="275" priority="29"/>
    <cfRule type="duplicateValues" dxfId="274" priority="30"/>
  </conditionalFormatting>
  <conditionalFormatting sqref="F66:F71">
    <cfRule type="duplicateValues" dxfId="273" priority="28"/>
  </conditionalFormatting>
  <conditionalFormatting sqref="F66:F71">
    <cfRule type="duplicateValues" dxfId="272" priority="26"/>
    <cfRule type="duplicateValues" dxfId="271" priority="27"/>
  </conditionalFormatting>
  <conditionalFormatting sqref="F66:F71">
    <cfRule type="duplicateValues" dxfId="270" priority="23"/>
    <cfRule type="duplicateValues" dxfId="269" priority="24"/>
    <cfRule type="duplicateValues" dxfId="268" priority="25"/>
  </conditionalFormatting>
  <conditionalFormatting sqref="F66:F71">
    <cfRule type="duplicateValues" dxfId="267" priority="22"/>
  </conditionalFormatting>
  <conditionalFormatting sqref="F1:F39 F41:F1048576">
    <cfRule type="duplicateValues" dxfId="266" priority="21"/>
  </conditionalFormatting>
  <conditionalFormatting sqref="B265:B1048576">
    <cfRule type="duplicateValues" dxfId="265" priority="20"/>
  </conditionalFormatting>
  <conditionalFormatting sqref="B119:B264">
    <cfRule type="duplicateValues" dxfId="264" priority="17"/>
    <cfRule type="duplicateValues" dxfId="263" priority="18"/>
  </conditionalFormatting>
  <conditionalFormatting sqref="B1:B118">
    <cfRule type="duplicateValues" dxfId="0" priority="14752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62" priority="751"/>
  </conditionalFormatting>
  <conditionalFormatting sqref="B61:B67">
    <cfRule type="duplicateValues" dxfId="261" priority="750"/>
  </conditionalFormatting>
  <conditionalFormatting sqref="B57:B60">
    <cfRule type="duplicateValues" dxfId="260" priority="748"/>
  </conditionalFormatting>
  <conditionalFormatting sqref="B57:B60">
    <cfRule type="duplicateValues" dxfId="259" priority="749"/>
  </conditionalFormatting>
  <conditionalFormatting sqref="B40:B56">
    <cfRule type="duplicateValues" dxfId="258" priority="747"/>
  </conditionalFormatting>
  <conditionalFormatting sqref="B39">
    <cfRule type="duplicateValues" dxfId="257" priority="746"/>
  </conditionalFormatting>
  <conditionalFormatting sqref="B20:B38">
    <cfRule type="duplicateValues" dxfId="256" priority="740"/>
  </conditionalFormatting>
  <conditionalFormatting sqref="B20:B38">
    <cfRule type="duplicateValues" dxfId="255" priority="741"/>
    <cfRule type="duplicateValues" dxfId="254" priority="742"/>
  </conditionalFormatting>
  <conditionalFormatting sqref="B20:B38">
    <cfRule type="duplicateValues" dxfId="253" priority="743"/>
  </conditionalFormatting>
  <conditionalFormatting sqref="B20:B38">
    <cfRule type="duplicateValues" dxfId="252" priority="739"/>
  </conditionalFormatting>
  <conditionalFormatting sqref="B20:B38">
    <cfRule type="duplicateValues" dxfId="251" priority="744"/>
  </conditionalFormatting>
  <conditionalFormatting sqref="B20:B38">
    <cfRule type="duplicateValues" dxfId="250" priority="745"/>
  </conditionalFormatting>
  <conditionalFormatting sqref="B17:B19">
    <cfRule type="duplicateValues" dxfId="249" priority="189"/>
  </conditionalFormatting>
  <conditionalFormatting sqref="B17:B19">
    <cfRule type="duplicateValues" dxfId="248" priority="188"/>
  </conditionalFormatting>
  <conditionalFormatting sqref="B17:B19">
    <cfRule type="duplicateValues" dxfId="247" priority="186"/>
    <cfRule type="duplicateValues" dxfId="246" priority="187"/>
  </conditionalFormatting>
  <conditionalFormatting sqref="B17:B19">
    <cfRule type="duplicateValues" dxfId="245" priority="183"/>
    <cfRule type="duplicateValues" dxfId="244" priority="184"/>
    <cfRule type="duplicateValues" dxfId="243" priority="185"/>
  </conditionalFormatting>
  <conditionalFormatting sqref="B17:B19">
    <cfRule type="duplicateValues" dxfId="242" priority="182"/>
  </conditionalFormatting>
  <conditionalFormatting sqref="B17:B19">
    <cfRule type="duplicateValues" dxfId="241" priority="179"/>
    <cfRule type="duplicateValues" dxfId="240" priority="180"/>
    <cfRule type="duplicateValues" dxfId="239" priority="181"/>
  </conditionalFormatting>
  <conditionalFormatting sqref="B17:B19">
    <cfRule type="duplicateValues" dxfId="238" priority="177"/>
    <cfRule type="duplicateValues" dxfId="237" priority="178"/>
  </conditionalFormatting>
  <conditionalFormatting sqref="B17:B19">
    <cfRule type="duplicateValues" dxfId="236" priority="176"/>
  </conditionalFormatting>
  <conditionalFormatting sqref="B17:B19">
    <cfRule type="duplicateValues" dxfId="235" priority="175"/>
  </conditionalFormatting>
  <conditionalFormatting sqref="B17:B19">
    <cfRule type="duplicateValues" dxfId="234" priority="173"/>
    <cfRule type="duplicateValues" dxfId="233" priority="174"/>
  </conditionalFormatting>
  <conditionalFormatting sqref="B17:B19">
    <cfRule type="duplicateValues" dxfId="232" priority="163"/>
  </conditionalFormatting>
  <conditionalFormatting sqref="B17">
    <cfRule type="duplicateValues" dxfId="231" priority="153"/>
  </conditionalFormatting>
  <conditionalFormatting sqref="B17">
    <cfRule type="duplicateValues" dxfId="230" priority="152"/>
  </conditionalFormatting>
  <conditionalFormatting sqref="B17">
    <cfRule type="duplicateValues" dxfId="229" priority="150"/>
    <cfRule type="duplicateValues" dxfId="228" priority="151"/>
  </conditionalFormatting>
  <conditionalFormatting sqref="B17">
    <cfRule type="duplicateValues" dxfId="227" priority="147"/>
    <cfRule type="duplicateValues" dxfId="226" priority="148"/>
    <cfRule type="duplicateValues" dxfId="225" priority="149"/>
  </conditionalFormatting>
  <conditionalFormatting sqref="B17">
    <cfRule type="duplicateValues" dxfId="224" priority="145"/>
    <cfRule type="duplicateValues" dxfId="223" priority="146"/>
  </conditionalFormatting>
  <conditionalFormatting sqref="B18:B19">
    <cfRule type="duplicateValues" dxfId="222" priority="144"/>
  </conditionalFormatting>
  <conditionalFormatting sqref="B18:B19">
    <cfRule type="duplicateValues" dxfId="221" priority="143"/>
  </conditionalFormatting>
  <conditionalFormatting sqref="B18:B19">
    <cfRule type="duplicateValues" dxfId="220" priority="141"/>
    <cfRule type="duplicateValues" dxfId="219" priority="142"/>
  </conditionalFormatting>
  <conditionalFormatting sqref="B18:B19">
    <cfRule type="duplicateValues" dxfId="218" priority="138"/>
    <cfRule type="duplicateValues" dxfId="217" priority="139"/>
    <cfRule type="duplicateValues" dxfId="216" priority="140"/>
  </conditionalFormatting>
  <conditionalFormatting sqref="B18:B19">
    <cfRule type="duplicateValues" dxfId="215" priority="136"/>
    <cfRule type="duplicateValues" dxfId="214" priority="137"/>
  </conditionalFormatting>
  <conditionalFormatting sqref="B1:B4">
    <cfRule type="duplicateValues" dxfId="213" priority="109"/>
  </conditionalFormatting>
  <conditionalFormatting sqref="B1:B4">
    <cfRule type="duplicateValues" dxfId="212" priority="107"/>
    <cfRule type="duplicateValues" dxfId="211" priority="108"/>
  </conditionalFormatting>
  <conditionalFormatting sqref="B1:B4">
    <cfRule type="duplicateValues" dxfId="210" priority="104"/>
    <cfRule type="duplicateValues" dxfId="209" priority="105"/>
    <cfRule type="duplicateValues" dxfId="208" priority="106"/>
  </conditionalFormatting>
  <conditionalFormatting sqref="B1:B4">
    <cfRule type="duplicateValues" dxfId="207" priority="103"/>
  </conditionalFormatting>
  <conditionalFormatting sqref="B1:B4">
    <cfRule type="duplicateValues" dxfId="206" priority="100"/>
    <cfRule type="duplicateValues" dxfId="205" priority="101"/>
    <cfRule type="duplicateValues" dxfId="204" priority="102"/>
  </conditionalFormatting>
  <conditionalFormatting sqref="B1:B4">
    <cfRule type="duplicateValues" dxfId="203" priority="98"/>
    <cfRule type="duplicateValues" dxfId="202" priority="99"/>
  </conditionalFormatting>
  <conditionalFormatting sqref="B1:B4">
    <cfRule type="duplicateValues" dxfId="201" priority="97"/>
  </conditionalFormatting>
  <conditionalFormatting sqref="B1:B4">
    <cfRule type="duplicateValues" dxfId="200" priority="96"/>
  </conditionalFormatting>
  <conditionalFormatting sqref="B1:B4">
    <cfRule type="duplicateValues" dxfId="199" priority="94"/>
    <cfRule type="duplicateValues" dxfId="198" priority="95"/>
  </conditionalFormatting>
  <conditionalFormatting sqref="B1:B4">
    <cfRule type="duplicateValues" dxfId="197" priority="91"/>
    <cfRule type="duplicateValues" dxfId="196" priority="92"/>
    <cfRule type="duplicateValues" dxfId="195" priority="93"/>
  </conditionalFormatting>
  <conditionalFormatting sqref="B1:B4">
    <cfRule type="duplicateValues" dxfId="194" priority="90"/>
  </conditionalFormatting>
  <conditionalFormatting sqref="B1:B4">
    <cfRule type="duplicateValues" dxfId="193" priority="87"/>
    <cfRule type="duplicateValues" dxfId="192" priority="88"/>
    <cfRule type="duplicateValues" dxfId="191" priority="89"/>
  </conditionalFormatting>
  <conditionalFormatting sqref="B1:B4">
    <cfRule type="duplicateValues" dxfId="190" priority="85"/>
    <cfRule type="duplicateValues" dxfId="189" priority="86"/>
  </conditionalFormatting>
  <conditionalFormatting sqref="B1:B4">
    <cfRule type="duplicateValues" dxfId="188" priority="83"/>
    <cfRule type="duplicateValues" dxfId="187" priority="84"/>
  </conditionalFormatting>
  <conditionalFormatting sqref="B1:B4">
    <cfRule type="duplicateValues" dxfId="186" priority="82"/>
  </conditionalFormatting>
  <conditionalFormatting sqref="B1:B4">
    <cfRule type="duplicateValues" dxfId="185" priority="79"/>
    <cfRule type="duplicateValues" dxfId="184" priority="80"/>
    <cfRule type="duplicateValues" dxfId="183" priority="81"/>
  </conditionalFormatting>
  <conditionalFormatting sqref="B1:B4">
    <cfRule type="duplicateValues" dxfId="182" priority="78"/>
  </conditionalFormatting>
  <conditionalFormatting sqref="B1:B4">
    <cfRule type="duplicateValues" dxfId="181" priority="77"/>
  </conditionalFormatting>
  <conditionalFormatting sqref="B1:B4">
    <cfRule type="duplicateValues" dxfId="180" priority="76"/>
  </conditionalFormatting>
  <conditionalFormatting sqref="B5">
    <cfRule type="duplicateValues" dxfId="179" priority="75"/>
  </conditionalFormatting>
  <conditionalFormatting sqref="B5">
    <cfRule type="duplicateValues" dxfId="178" priority="73"/>
    <cfRule type="duplicateValues" dxfId="177" priority="74"/>
  </conditionalFormatting>
  <conditionalFormatting sqref="B5">
    <cfRule type="duplicateValues" dxfId="176" priority="70"/>
    <cfRule type="duplicateValues" dxfId="175" priority="71"/>
    <cfRule type="duplicateValues" dxfId="174" priority="72"/>
  </conditionalFormatting>
  <conditionalFormatting sqref="B5">
    <cfRule type="duplicateValues" dxfId="173" priority="69"/>
  </conditionalFormatting>
  <conditionalFormatting sqref="B5">
    <cfRule type="duplicateValues" dxfId="172" priority="66"/>
    <cfRule type="duplicateValues" dxfId="171" priority="67"/>
    <cfRule type="duplicateValues" dxfId="170" priority="68"/>
  </conditionalFormatting>
  <conditionalFormatting sqref="B5">
    <cfRule type="duplicateValues" dxfId="169" priority="64"/>
    <cfRule type="duplicateValues" dxfId="168" priority="65"/>
  </conditionalFormatting>
  <conditionalFormatting sqref="B5">
    <cfRule type="duplicateValues" dxfId="167" priority="63"/>
  </conditionalFormatting>
  <conditionalFormatting sqref="B5">
    <cfRule type="duplicateValues" dxfId="166" priority="62"/>
  </conditionalFormatting>
  <conditionalFormatting sqref="B5">
    <cfRule type="duplicateValues" dxfId="165" priority="60"/>
    <cfRule type="duplicateValues" dxfId="164" priority="61"/>
  </conditionalFormatting>
  <conditionalFormatting sqref="B5">
    <cfRule type="duplicateValues" dxfId="163" priority="57"/>
    <cfRule type="duplicateValues" dxfId="162" priority="58"/>
    <cfRule type="duplicateValues" dxfId="161" priority="59"/>
  </conditionalFormatting>
  <conditionalFormatting sqref="B5">
    <cfRule type="duplicateValues" dxfId="160" priority="56"/>
  </conditionalFormatting>
  <conditionalFormatting sqref="B5">
    <cfRule type="duplicateValues" dxfId="159" priority="53"/>
    <cfRule type="duplicateValues" dxfId="158" priority="54"/>
    <cfRule type="duplicateValues" dxfId="157" priority="55"/>
  </conditionalFormatting>
  <conditionalFormatting sqref="B5">
    <cfRule type="duplicateValues" dxfId="156" priority="51"/>
    <cfRule type="duplicateValues" dxfId="155" priority="52"/>
  </conditionalFormatting>
  <conditionalFormatting sqref="B5">
    <cfRule type="duplicateValues" dxfId="154" priority="49"/>
    <cfRule type="duplicateValues" dxfId="153" priority="50"/>
  </conditionalFormatting>
  <conditionalFormatting sqref="B5">
    <cfRule type="duplicateValues" dxfId="152" priority="48"/>
  </conditionalFormatting>
  <conditionalFormatting sqref="B5">
    <cfRule type="duplicateValues" dxfId="151" priority="45"/>
    <cfRule type="duplicateValues" dxfId="150" priority="46"/>
    <cfRule type="duplicateValues" dxfId="149" priority="47"/>
  </conditionalFormatting>
  <conditionalFormatting sqref="B5">
    <cfRule type="duplicateValues" dxfId="148" priority="44"/>
  </conditionalFormatting>
  <conditionalFormatting sqref="B5">
    <cfRule type="duplicateValues" dxfId="147" priority="43"/>
  </conditionalFormatting>
  <conditionalFormatting sqref="B5">
    <cfRule type="duplicateValues" dxfId="146" priority="42"/>
  </conditionalFormatting>
  <conditionalFormatting sqref="B5">
    <cfRule type="duplicateValues" dxfId="145" priority="41"/>
  </conditionalFormatting>
  <conditionalFormatting sqref="B6:B16">
    <cfRule type="duplicateValues" dxfId="144" priority="40"/>
  </conditionalFormatting>
  <conditionalFormatting sqref="B6:B16">
    <cfRule type="duplicateValues" dxfId="143" priority="38"/>
    <cfRule type="duplicateValues" dxfId="142" priority="39"/>
  </conditionalFormatting>
  <conditionalFormatting sqref="B6:B16">
    <cfRule type="duplicateValues" dxfId="141" priority="35"/>
    <cfRule type="duplicateValues" dxfId="140" priority="36"/>
    <cfRule type="duplicateValues" dxfId="139" priority="37"/>
  </conditionalFormatting>
  <conditionalFormatting sqref="B6:B16">
    <cfRule type="duplicateValues" dxfId="138" priority="34"/>
  </conditionalFormatting>
  <conditionalFormatting sqref="B6:B16">
    <cfRule type="duplicateValues" dxfId="137" priority="31"/>
    <cfRule type="duplicateValues" dxfId="136" priority="32"/>
    <cfRule type="duplicateValues" dxfId="135" priority="33"/>
  </conditionalFormatting>
  <conditionalFormatting sqref="B6:B16">
    <cfRule type="duplicateValues" dxfId="134" priority="29"/>
    <cfRule type="duplicateValues" dxfId="133" priority="30"/>
  </conditionalFormatting>
  <conditionalFormatting sqref="B6:B16">
    <cfRule type="duplicateValues" dxfId="132" priority="28"/>
  </conditionalFormatting>
  <conditionalFormatting sqref="B6:B16">
    <cfRule type="duplicateValues" dxfId="131" priority="27"/>
  </conditionalFormatting>
  <conditionalFormatting sqref="B6:B16">
    <cfRule type="duplicateValues" dxfId="130" priority="25"/>
    <cfRule type="duplicateValues" dxfId="129" priority="26"/>
  </conditionalFormatting>
  <conditionalFormatting sqref="B6:B16">
    <cfRule type="duplicateValues" dxfId="128" priority="22"/>
    <cfRule type="duplicateValues" dxfId="127" priority="23"/>
    <cfRule type="duplicateValues" dxfId="126" priority="24"/>
  </conditionalFormatting>
  <conditionalFormatting sqref="B6:B16">
    <cfRule type="duplicateValues" dxfId="125" priority="21"/>
  </conditionalFormatting>
  <conditionalFormatting sqref="B6:B16">
    <cfRule type="duplicateValues" dxfId="124" priority="18"/>
    <cfRule type="duplicateValues" dxfId="123" priority="19"/>
    <cfRule type="duplicateValues" dxfId="122" priority="20"/>
  </conditionalFormatting>
  <conditionalFormatting sqref="B6:B16">
    <cfRule type="duplicateValues" dxfId="121" priority="16"/>
    <cfRule type="duplicateValues" dxfId="120" priority="17"/>
  </conditionalFormatting>
  <conditionalFormatting sqref="B6:B16">
    <cfRule type="duplicateValues" dxfId="119" priority="14"/>
    <cfRule type="duplicateValues" dxfId="118" priority="15"/>
  </conditionalFormatting>
  <conditionalFormatting sqref="B6:B16">
    <cfRule type="duplicateValues" dxfId="117" priority="13"/>
  </conditionalFormatting>
  <conditionalFormatting sqref="B6:B16">
    <cfRule type="duplicateValues" dxfId="116" priority="10"/>
    <cfRule type="duplicateValues" dxfId="115" priority="11"/>
    <cfRule type="duplicateValues" dxfId="114" priority="12"/>
  </conditionalFormatting>
  <conditionalFormatting sqref="B6:B16">
    <cfRule type="duplicateValues" dxfId="113" priority="9"/>
  </conditionalFormatting>
  <conditionalFormatting sqref="B6:B16">
    <cfRule type="duplicateValues" dxfId="112" priority="8"/>
  </conditionalFormatting>
  <conditionalFormatting sqref="B6:B16">
    <cfRule type="duplicateValues" dxfId="111" priority="7"/>
  </conditionalFormatting>
  <conditionalFormatting sqref="B6:B16">
    <cfRule type="duplicateValues" dxfId="110" priority="6"/>
  </conditionalFormatting>
  <conditionalFormatting sqref="B1:B16">
    <cfRule type="duplicateValues" dxfId="109" priority="5"/>
  </conditionalFormatting>
  <conditionalFormatting sqref="B1:B4">
    <cfRule type="duplicateValues" dxfId="108" priority="4"/>
  </conditionalFormatting>
  <conditionalFormatting sqref="B1:B16">
    <cfRule type="duplicateValues" dxfId="107" priority="2"/>
    <cfRule type="duplicateValues" dxfId="106" priority="3"/>
  </conditionalFormatting>
  <conditionalFormatting sqref="B1:B16">
    <cfRule type="duplicateValues" dxfId="1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48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3" t="s">
        <v>2413</v>
      </c>
      <c r="B1" s="214"/>
      <c r="C1" s="214"/>
      <c r="D1" s="214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3" t="s">
        <v>2422</v>
      </c>
      <c r="B16" s="214"/>
      <c r="C16" s="214"/>
      <c r="D16" s="214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84" priority="26"/>
  </conditionalFormatting>
  <conditionalFormatting sqref="B5:B6">
    <cfRule type="duplicateValues" dxfId="83" priority="25"/>
  </conditionalFormatting>
  <conditionalFormatting sqref="A5:A6">
    <cfRule type="duplicateValues" dxfId="82" priority="23"/>
    <cfRule type="duplicateValues" dxfId="8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2021-09-13T12:31:27Z</dcterms:modified>
</cp:coreProperties>
</file>